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tables/table10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anab\OneDrive\Desktop\IIT Assignment\My Project\BDM\My Work\"/>
    </mc:Choice>
  </mc:AlternateContent>
  <xr:revisionPtr revIDLastSave="0" documentId="13_ncr:1_{3F43702C-273D-4B7C-9929-CDB86E95D24C}" xr6:coauthVersionLast="47" xr6:coauthVersionMax="47" xr10:uidLastSave="{00000000-0000-0000-0000-000000000000}"/>
  <bookViews>
    <workbookView xWindow="-108" yWindow="-108" windowWidth="23256" windowHeight="12456" firstSheet="11" activeTab="12" xr2:uid="{00000000-000D-0000-FFFF-FFFF00000000}"/>
  </bookViews>
  <sheets>
    <sheet name="Sales_Data" sheetId="1" r:id="rId1"/>
    <sheet name="Purchase_Data" sheetId="3" r:id="rId2"/>
    <sheet name="Inventory_Data" sheetId="11" r:id="rId3"/>
    <sheet name="Inventory_Fungicide" sheetId="5" state="hidden" r:id="rId4"/>
    <sheet name="Inventory_Herbicide_Data" sheetId="18" state="hidden" r:id="rId5"/>
    <sheet name="Inventory_Insecticide_Data" sheetId="21" state="hidden" r:id="rId6"/>
    <sheet name="Inventory_Insecticide" sheetId="7" state="hidden" r:id="rId7"/>
    <sheet name="Inventory_Plant_Nutrition_Data" sheetId="23" state="hidden" r:id="rId8"/>
    <sheet name="Descriptive_Statistics(M)" sheetId="26" r:id="rId9"/>
    <sheet name="Computation &amp; Calculation(M)" sheetId="35" r:id="rId10"/>
    <sheet name="Top Product Revenue Vs Profit" sheetId="64" r:id="rId11"/>
    <sheet name="Calculations &amp; Computation 2" sheetId="47" r:id="rId12"/>
    <sheet name="Sheet3" sheetId="71" r:id="rId13"/>
    <sheet name="Fungicide_Time_Series" sheetId="56" r:id="rId14"/>
    <sheet name="Herbicide_Time Series" sheetId="58" r:id="rId15"/>
    <sheet name="Insecticide_Time_Series" sheetId="60" r:id="rId16"/>
    <sheet name="Plant_Nutrition_Time_Series" sheetId="61" r:id="rId17"/>
    <sheet name="Time Series" sheetId="54" r:id="rId18"/>
    <sheet name="Charts(M)" sheetId="34" r:id="rId19"/>
    <sheet name="Chart(F)" sheetId="36" r:id="rId20"/>
    <sheet name="Survey Data" sheetId="65" r:id="rId21"/>
    <sheet name="Survey_Data_analysis" sheetId="67" r:id="rId22"/>
    <sheet name="Inventory_Plant_Nutrition" sheetId="8" state="hidden" r:id="rId23"/>
  </sheets>
  <definedNames>
    <definedName name="_xlnm._FilterDatabase" localSheetId="3" hidden="1">Inventory_Fungicide!$A$1:$D$781</definedName>
    <definedName name="_xlnm._FilterDatabase" localSheetId="6" hidden="1">Inventory_Insecticide!$A$1:$D$782</definedName>
    <definedName name="_xlnm._FilterDatabase" localSheetId="22" hidden="1">Inventory_Plant_Nutrition!$A$1:$D$782</definedName>
    <definedName name="_xlnm._FilterDatabase" localSheetId="1" hidden="1">Purchase_Data!$B$7:$E$138</definedName>
    <definedName name="_xlnm._FilterDatabase" localSheetId="0" hidden="1">Sales_Data!$B$7:$O$1497</definedName>
    <definedName name="_xlchart.v1.0" hidden="1">'Calculations &amp; Computation 2'!$N$3:$O$25</definedName>
    <definedName name="_xlchart.v1.1" hidden="1">'Calculations &amp; Computation 2'!$T$2</definedName>
    <definedName name="_xlchart.v1.2" hidden="1">'Calculations &amp; Computation 2'!$T$3:$T$25</definedName>
    <definedName name="_xlcn.WorksheetConnection_Sales_DataB7N14971" hidden="1">Sales_Data!$B$7:$O$1497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Sales_Data!$K$9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Sales_Data!$B$7:$N$149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8" i="61" l="1"/>
  <c r="H7" i="61"/>
  <c r="H6" i="61"/>
  <c r="H5" i="61"/>
  <c r="H4" i="61"/>
  <c r="H3" i="61"/>
  <c r="H2" i="61"/>
  <c r="H5" i="60"/>
  <c r="H4" i="60"/>
  <c r="H3" i="60"/>
  <c r="H2" i="60"/>
  <c r="H8" i="60"/>
  <c r="H7" i="60"/>
  <c r="H6" i="60"/>
  <c r="H8" i="58"/>
  <c r="H7" i="58"/>
  <c r="H6" i="58"/>
  <c r="H5" i="58"/>
  <c r="H4" i="58"/>
  <c r="H3" i="58"/>
  <c r="H2" i="58"/>
  <c r="C27" i="61"/>
  <c r="C28" i="61"/>
  <c r="C29" i="61"/>
  <c r="C30" i="61"/>
  <c r="C31" i="61"/>
  <c r="C24" i="61"/>
  <c r="C25" i="61"/>
  <c r="C26" i="61"/>
  <c r="C26" i="60"/>
  <c r="C27" i="60"/>
  <c r="C28" i="60"/>
  <c r="C29" i="60"/>
  <c r="C30" i="60"/>
  <c r="C31" i="60"/>
  <c r="C24" i="60"/>
  <c r="C25" i="60"/>
  <c r="C26" i="58"/>
  <c r="C27" i="58"/>
  <c r="C28" i="58"/>
  <c r="C29" i="58"/>
  <c r="C30" i="58"/>
  <c r="C31" i="58"/>
  <c r="C24" i="58"/>
  <c r="C25" i="58"/>
  <c r="C24" i="56"/>
  <c r="H2" i="56"/>
  <c r="C25" i="56"/>
  <c r="H3" i="56"/>
  <c r="C26" i="56"/>
  <c r="H4" i="56"/>
  <c r="C27" i="56"/>
  <c r="H5" i="56"/>
  <c r="C28" i="56"/>
  <c r="H6" i="56"/>
  <c r="C29" i="56"/>
  <c r="H7" i="56"/>
  <c r="C31" i="56"/>
  <c r="C30" i="56"/>
  <c r="H8" i="56"/>
  <c r="E26" i="61" l="1"/>
  <c r="E28" i="61"/>
  <c r="D24" i="61"/>
  <c r="D30" i="61"/>
  <c r="D26" i="61"/>
  <c r="D28" i="61"/>
  <c r="E24" i="61"/>
  <c r="E31" i="61"/>
  <c r="E25" i="61"/>
  <c r="E27" i="61"/>
  <c r="D27" i="61"/>
  <c r="D31" i="61"/>
  <c r="E29" i="61"/>
  <c r="D25" i="61"/>
  <c r="E30" i="61"/>
  <c r="D29" i="61"/>
  <c r="E24" i="60"/>
  <c r="E26" i="60"/>
  <c r="D24" i="60"/>
  <c r="D26" i="60"/>
  <c r="D31" i="60"/>
  <c r="E31" i="60"/>
  <c r="D30" i="60"/>
  <c r="E30" i="60"/>
  <c r="E29" i="60"/>
  <c r="D29" i="60"/>
  <c r="E28" i="60"/>
  <c r="D28" i="60"/>
  <c r="E25" i="60"/>
  <c r="E27" i="60"/>
  <c r="D25" i="60"/>
  <c r="D27" i="60"/>
  <c r="E25" i="58"/>
  <c r="D25" i="58"/>
  <c r="D27" i="58"/>
  <c r="E24" i="58"/>
  <c r="E26" i="58"/>
  <c r="D24" i="58"/>
  <c r="D26" i="58"/>
  <c r="D31" i="58"/>
  <c r="E31" i="58"/>
  <c r="D30" i="58"/>
  <c r="E30" i="58"/>
  <c r="E29" i="58"/>
  <c r="D29" i="58"/>
  <c r="E28" i="58"/>
  <c r="D28" i="58"/>
  <c r="E27" i="58"/>
  <c r="D28" i="56"/>
  <c r="E28" i="56"/>
  <c r="E27" i="56"/>
  <c r="D27" i="56"/>
  <c r="D26" i="56"/>
  <c r="E26" i="56"/>
  <c r="D30" i="56"/>
  <c r="E25" i="56"/>
  <c r="E30" i="56"/>
  <c r="D25" i="56"/>
  <c r="D31" i="56"/>
  <c r="E24" i="56"/>
  <c r="E31" i="56"/>
  <c r="D24" i="56"/>
  <c r="D29" i="56"/>
  <c r="E29" i="56"/>
  <c r="N26" i="47" l="1" a="1"/>
  <c r="N26" i="47" s="1"/>
  <c r="N27" i="47" a="1"/>
  <c r="N27" i="47"/>
  <c r="N28" i="47" a="1"/>
  <c r="N28" i="47" s="1"/>
  <c r="C29" i="47"/>
  <c r="N29" i="47" a="1"/>
  <c r="N29" i="47" s="1"/>
  <c r="O25" i="47"/>
  <c r="N30" i="47" a="1"/>
  <c r="N30" i="47" s="1"/>
  <c r="N31" i="47" a="1"/>
  <c r="N31" i="47" s="1"/>
  <c r="N32" i="47" a="1"/>
  <c r="N32" i="47" s="1"/>
  <c r="N33" i="47" a="1"/>
  <c r="N33" i="47" s="1"/>
  <c r="N34" i="47" a="1"/>
  <c r="N34" i="47" s="1"/>
  <c r="N35" i="47" a="1"/>
  <c r="N35" i="47" s="1"/>
  <c r="N36" i="47" a="1"/>
  <c r="N36" i="47" s="1"/>
  <c r="N37" i="47" a="1"/>
  <c r="N37" i="47" s="1"/>
  <c r="N38" i="47" a="1"/>
  <c r="N38" i="47" s="1"/>
  <c r="N39" i="47" a="1"/>
  <c r="N39" i="47" s="1"/>
  <c r="N40" i="47" a="1"/>
  <c r="N40" i="47" s="1"/>
  <c r="N41" i="47" a="1"/>
  <c r="N41" i="47" s="1"/>
  <c r="N42" i="47" a="1"/>
  <c r="N42" i="47" s="1"/>
  <c r="N43" i="47" a="1"/>
  <c r="N43" i="47" s="1"/>
  <c r="N44" i="47" a="1"/>
  <c r="N44" i="47" s="1"/>
  <c r="N45" i="47" a="1"/>
  <c r="N45" i="47" s="1"/>
  <c r="N46" i="47" a="1"/>
  <c r="N46" i="47" s="1"/>
  <c r="N47" i="47" a="1"/>
  <c r="N47" i="47" s="1"/>
  <c r="N48" i="47" a="1"/>
  <c r="N48" i="47" s="1"/>
  <c r="N49" i="47" a="1"/>
  <c r="N49" i="47" s="1"/>
  <c r="N50" i="47" a="1"/>
  <c r="N50" i="47" s="1"/>
  <c r="N51" i="47" a="1"/>
  <c r="N51" i="47" s="1"/>
  <c r="N52" i="47" a="1"/>
  <c r="N52" i="47" s="1"/>
  <c r="N53" i="47" a="1"/>
  <c r="N53" i="47" s="1"/>
  <c r="P26" i="47"/>
  <c r="P27" i="47"/>
  <c r="P28" i="47"/>
  <c r="P29" i="47"/>
  <c r="P30" i="47"/>
  <c r="P31" i="47"/>
  <c r="P32" i="47"/>
  <c r="P33" i="47"/>
  <c r="P34" i="47"/>
  <c r="P35" i="47"/>
  <c r="P36" i="47"/>
  <c r="P37" i="47"/>
  <c r="P38" i="47"/>
  <c r="P39" i="47"/>
  <c r="P40" i="47"/>
  <c r="P41" i="47"/>
  <c r="P42" i="47"/>
  <c r="P43" i="47"/>
  <c r="P44" i="47"/>
  <c r="P45" i="47"/>
  <c r="P46" i="47"/>
  <c r="P47" i="47"/>
  <c r="P48" i="47"/>
  <c r="P49" i="47"/>
  <c r="P50" i="47"/>
  <c r="P51" i="47"/>
  <c r="P52" i="47"/>
  <c r="P53" i="47"/>
  <c r="R51" i="47"/>
  <c r="R5" i="47"/>
  <c r="Q5" i="47" s="1"/>
  <c r="P5" i="47" s="1"/>
  <c r="R26" i="47"/>
  <c r="R4" i="47"/>
  <c r="Q4" i="47" s="1"/>
  <c r="P4" i="47" s="1"/>
  <c r="R11" i="47"/>
  <c r="Q11" i="47" s="1"/>
  <c r="P11" i="47" s="1"/>
  <c r="R24" i="47"/>
  <c r="Q24" i="47" s="1"/>
  <c r="P24" i="47" s="1"/>
  <c r="R34" i="47"/>
  <c r="R32" i="47"/>
  <c r="R18" i="47"/>
  <c r="Q18" i="47" s="1"/>
  <c r="P18" i="47" s="1"/>
  <c r="R41" i="47"/>
  <c r="R19" i="47"/>
  <c r="Q19" i="47" s="1"/>
  <c r="P19" i="47" s="1"/>
  <c r="R21" i="47"/>
  <c r="Q21" i="47" s="1"/>
  <c r="P21" i="47" s="1"/>
  <c r="R48" i="47"/>
  <c r="R20" i="47"/>
  <c r="Q20" i="47" s="1"/>
  <c r="P20" i="47" s="1"/>
  <c r="R30" i="47"/>
  <c r="R39" i="47"/>
  <c r="R38" i="47"/>
  <c r="R10" i="47"/>
  <c r="Q10" i="47" s="1"/>
  <c r="P10" i="47" s="1"/>
  <c r="R23" i="47"/>
  <c r="Q23" i="47" s="1"/>
  <c r="P23" i="47" s="1"/>
  <c r="R15" i="47"/>
  <c r="Q15" i="47" s="1"/>
  <c r="P15" i="47" s="1"/>
  <c r="R3" i="47"/>
  <c r="Q3" i="47" s="1"/>
  <c r="P3" i="47" s="1"/>
  <c r="R14" i="47"/>
  <c r="Q14" i="47" s="1"/>
  <c r="P14" i="47" s="1"/>
  <c r="R16" i="47"/>
  <c r="Q16" i="47" s="1"/>
  <c r="P16" i="47" s="1"/>
  <c r="R6" i="47"/>
  <c r="Q6" i="47" s="1"/>
  <c r="P6" i="47" s="1"/>
  <c r="R52" i="47"/>
  <c r="R35" i="47"/>
  <c r="R9" i="47"/>
  <c r="Q9" i="47" s="1"/>
  <c r="P9" i="47" s="1"/>
  <c r="R22" i="47"/>
  <c r="Q22" i="47" s="1"/>
  <c r="P22" i="47" s="1"/>
  <c r="R8" i="47"/>
  <c r="Q8" i="47" s="1"/>
  <c r="P8" i="47" s="1"/>
  <c r="R46" i="47"/>
  <c r="R12" i="47"/>
  <c r="Q12" i="47" s="1"/>
  <c r="P12" i="47" s="1"/>
  <c r="R45" i="47"/>
  <c r="R31" i="47"/>
  <c r="R50" i="47"/>
  <c r="R40" i="47"/>
  <c r="R33" i="47"/>
  <c r="R37" i="47"/>
  <c r="R17" i="47"/>
  <c r="Q17" i="47" s="1"/>
  <c r="P17" i="47" s="1"/>
  <c r="R47" i="47"/>
  <c r="R42" i="47"/>
  <c r="R27" i="47"/>
  <c r="R43" i="47"/>
  <c r="R25" i="47"/>
  <c r="R44" i="47"/>
  <c r="R53" i="47"/>
  <c r="R7" i="47"/>
  <c r="Q7" i="47" s="1"/>
  <c r="P7" i="47" s="1"/>
  <c r="R28" i="47"/>
  <c r="R36" i="47"/>
  <c r="R49" i="47"/>
  <c r="R29" i="47"/>
  <c r="R13" i="47"/>
  <c r="Q13" i="47" s="1"/>
  <c r="P13" i="47" s="1"/>
  <c r="AE37" i="26"/>
  <c r="AE50" i="26"/>
  <c r="AE34" i="26"/>
  <c r="AE52" i="26"/>
  <c r="AE40" i="26"/>
  <c r="AE31" i="26"/>
  <c r="AE56" i="26"/>
  <c r="AE53" i="26"/>
  <c r="AE41" i="26"/>
  <c r="AE19" i="26"/>
  <c r="AE54" i="26"/>
  <c r="AE42" i="26"/>
  <c r="AE55" i="26"/>
  <c r="AE43" i="26"/>
  <c r="AE45" i="26"/>
  <c r="AE58" i="26"/>
  <c r="AE46" i="26"/>
  <c r="AE49" i="26"/>
  <c r="AE47" i="26"/>
  <c r="AE36" i="26"/>
  <c r="AE32" i="26"/>
  <c r="AE33" i="26"/>
  <c r="AE38" i="26"/>
  <c r="AE51" i="26"/>
  <c r="AE39" i="26"/>
  <c r="AE35" i="26"/>
  <c r="AE44" i="26"/>
  <c r="AE57" i="26"/>
  <c r="C53" i="47" l="1"/>
  <c r="C52" i="47"/>
  <c r="C51" i="47"/>
  <c r="C50" i="47"/>
  <c r="C49" i="47"/>
  <c r="C45" i="47"/>
  <c r="C44" i="47"/>
  <c r="C48" i="47"/>
  <c r="C47" i="47"/>
  <c r="C46" i="47"/>
  <c r="I31" i="26"/>
  <c r="I35" i="26"/>
  <c r="S25" i="47" s="1"/>
  <c r="I34" i="26"/>
  <c r="S43" i="47" s="1"/>
  <c r="I33" i="26"/>
  <c r="S27" i="47" s="1"/>
  <c r="I32" i="26"/>
  <c r="S42" i="47" s="1"/>
  <c r="I47" i="26"/>
  <c r="S11" i="47" s="1"/>
  <c r="I46" i="26"/>
  <c r="S4" i="47" s="1"/>
  <c r="I45" i="26"/>
  <c r="S26" i="47" s="1"/>
  <c r="I44" i="26"/>
  <c r="S5" i="47" s="1"/>
  <c r="I43" i="26"/>
  <c r="S51" i="47" s="1"/>
  <c r="I42" i="26"/>
  <c r="S29" i="47" s="1"/>
  <c r="I41" i="26"/>
  <c r="S49" i="47" s="1"/>
  <c r="I40" i="26"/>
  <c r="S36" i="47" s="1"/>
  <c r="I39" i="26"/>
  <c r="S28" i="47" s="1"/>
  <c r="I38" i="26"/>
  <c r="S7" i="47" s="1"/>
  <c r="I37" i="26"/>
  <c r="S53" i="47" s="1"/>
  <c r="I36" i="26"/>
  <c r="S44" i="47" s="1"/>
  <c r="I49" i="26"/>
  <c r="I57" i="26"/>
  <c r="I56" i="26"/>
  <c r="I55" i="26"/>
  <c r="I54" i="26"/>
  <c r="I53" i="26"/>
  <c r="I52" i="26"/>
  <c r="I51" i="26"/>
  <c r="I50" i="26"/>
  <c r="O11" i="47"/>
  <c r="O8" i="47"/>
  <c r="O10" i="47"/>
  <c r="O21" i="47"/>
  <c r="O18" i="47"/>
  <c r="O7" i="47"/>
  <c r="O4" i="47"/>
  <c r="O3" i="47"/>
  <c r="O24" i="47"/>
  <c r="O19" i="47"/>
  <c r="O6" i="47"/>
  <c r="O17" i="47"/>
  <c r="O5" i="47"/>
  <c r="O9" i="47"/>
  <c r="O15" i="47"/>
  <c r="O14" i="47"/>
  <c r="O23" i="47"/>
  <c r="O13" i="47"/>
  <c r="O22" i="47"/>
  <c r="O20" i="47"/>
  <c r="O16" i="47"/>
  <c r="O12" i="47"/>
  <c r="L42" i="1" a="1"/>
  <c r="L42" i="1" s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8" i="1"/>
  <c r="E66" i="35"/>
  <c r="F66" i="35" s="1"/>
  <c r="E65" i="35"/>
  <c r="F65" i="35" s="1"/>
  <c r="E64" i="35"/>
  <c r="F64" i="35" s="1"/>
  <c r="E63" i="35"/>
  <c r="F63" i="35" s="1"/>
  <c r="E62" i="35"/>
  <c r="F62" i="35" s="1"/>
  <c r="J80" i="35"/>
  <c r="J82" i="35"/>
  <c r="J83" i="35"/>
  <c r="J84" i="35"/>
  <c r="J85" i="35"/>
  <c r="J86" i="35"/>
  <c r="J87" i="35"/>
  <c r="J88" i="35"/>
  <c r="J89" i="35"/>
  <c r="J81" i="35"/>
  <c r="J77" i="35"/>
  <c r="J78" i="35"/>
  <c r="J79" i="35"/>
  <c r="J64" i="35"/>
  <c r="J65" i="35"/>
  <c r="J66" i="35"/>
  <c r="J67" i="35"/>
  <c r="J68" i="35"/>
  <c r="J69" i="35"/>
  <c r="J70" i="35"/>
  <c r="J71" i="35"/>
  <c r="J72" i="35"/>
  <c r="J73" i="35"/>
  <c r="J74" i="35"/>
  <c r="J75" i="35"/>
  <c r="J76" i="35"/>
  <c r="J63" i="35"/>
  <c r="J52" i="35"/>
  <c r="J53" i="35"/>
  <c r="J54" i="35"/>
  <c r="J55" i="35"/>
  <c r="J56" i="35"/>
  <c r="J57" i="35"/>
  <c r="J58" i="35"/>
  <c r="J59" i="35"/>
  <c r="J60" i="35"/>
  <c r="J61" i="35"/>
  <c r="J62" i="35"/>
  <c r="J51" i="35"/>
  <c r="J39" i="35"/>
  <c r="J40" i="35"/>
  <c r="J41" i="35"/>
  <c r="J42" i="35"/>
  <c r="J43" i="35"/>
  <c r="J44" i="35"/>
  <c r="J45" i="35"/>
  <c r="J46" i="35"/>
  <c r="J47" i="35"/>
  <c r="J48" i="35"/>
  <c r="J49" i="35"/>
  <c r="J50" i="35"/>
  <c r="J38" i="35"/>
  <c r="K82" i="35"/>
  <c r="K83" i="35"/>
  <c r="K84" i="35"/>
  <c r="K85" i="35"/>
  <c r="K86" i="35"/>
  <c r="K87" i="35"/>
  <c r="K88" i="35"/>
  <c r="K89" i="35"/>
  <c r="K73" i="35"/>
  <c r="K74" i="35"/>
  <c r="K75" i="35"/>
  <c r="K76" i="35"/>
  <c r="K77" i="35"/>
  <c r="K78" i="35"/>
  <c r="K79" i="35"/>
  <c r="K80" i="35"/>
  <c r="K81" i="35"/>
  <c r="K70" i="35"/>
  <c r="K71" i="35"/>
  <c r="K72" i="35"/>
  <c r="K66" i="35"/>
  <c r="K67" i="35"/>
  <c r="K68" i="35"/>
  <c r="K69" i="35"/>
  <c r="K58" i="35"/>
  <c r="K59" i="35"/>
  <c r="K60" i="35"/>
  <c r="K61" i="35"/>
  <c r="K62" i="35"/>
  <c r="K63" i="35"/>
  <c r="K64" i="35"/>
  <c r="K65" i="35"/>
  <c r="K50" i="35"/>
  <c r="K51" i="35"/>
  <c r="K52" i="35"/>
  <c r="K53" i="35"/>
  <c r="K54" i="35"/>
  <c r="K55" i="35"/>
  <c r="K56" i="35"/>
  <c r="K57" i="35"/>
  <c r="K39" i="35"/>
  <c r="K40" i="35"/>
  <c r="K41" i="35"/>
  <c r="K42" i="35"/>
  <c r="K43" i="35"/>
  <c r="K44" i="35"/>
  <c r="K45" i="35"/>
  <c r="K46" i="35"/>
  <c r="K47" i="35"/>
  <c r="K48" i="35"/>
  <c r="K49" i="35"/>
  <c r="K38" i="35"/>
  <c r="D26" i="35"/>
  <c r="E26" i="35"/>
  <c r="F26" i="35"/>
  <c r="G26" i="35"/>
  <c r="C13" i="35"/>
  <c r="H13" i="35" s="1"/>
  <c r="C14" i="35"/>
  <c r="H14" i="35" s="1"/>
  <c r="C15" i="35"/>
  <c r="H15" i="35" s="1"/>
  <c r="C16" i="35"/>
  <c r="H16" i="35" s="1"/>
  <c r="C17" i="35"/>
  <c r="H17" i="35" s="1"/>
  <c r="C18" i="35"/>
  <c r="H18" i="35" s="1"/>
  <c r="C19" i="35"/>
  <c r="H19" i="35" s="1"/>
  <c r="C20" i="35"/>
  <c r="H20" i="35" s="1"/>
  <c r="C21" i="35"/>
  <c r="H21" i="35" s="1"/>
  <c r="C22" i="35"/>
  <c r="H22" i="35" s="1"/>
  <c r="C5" i="35"/>
  <c r="H5" i="35" s="1"/>
  <c r="C23" i="35"/>
  <c r="H23" i="35" s="1"/>
  <c r="C24" i="35"/>
  <c r="H24" i="35" s="1"/>
  <c r="C25" i="35"/>
  <c r="H25" i="35" s="1"/>
  <c r="C6" i="35"/>
  <c r="H6" i="35" s="1"/>
  <c r="C7" i="35"/>
  <c r="H7" i="35" s="1"/>
  <c r="C8" i="35"/>
  <c r="H8" i="35" s="1"/>
  <c r="C9" i="35"/>
  <c r="H9" i="35" s="1"/>
  <c r="C10" i="35"/>
  <c r="H10" i="35" s="1"/>
  <c r="C11" i="35"/>
  <c r="H11" i="35" s="1"/>
  <c r="C12" i="35"/>
  <c r="H12" i="35" s="1"/>
  <c r="C4" i="35"/>
  <c r="H4" i="35" s="1"/>
  <c r="AE13" i="26"/>
  <c r="AE26" i="26"/>
  <c r="AE10" i="26"/>
  <c r="AE15" i="26"/>
  <c r="AE9" i="26"/>
  <c r="AE11" i="26"/>
  <c r="K7" i="35"/>
  <c r="AE23" i="26"/>
  <c r="AE20" i="26"/>
  <c r="AE17" i="26"/>
  <c r="AE29" i="26"/>
  <c r="K6" i="35"/>
  <c r="AE12" i="26"/>
  <c r="AE24" i="26"/>
  <c r="AE22" i="26"/>
  <c r="AE25" i="26"/>
  <c r="AE7" i="26"/>
  <c r="AE6" i="26"/>
  <c r="AE21" i="26"/>
  <c r="AE27" i="26"/>
  <c r="AE28" i="26"/>
  <c r="K4" i="35"/>
  <c r="AE8" i="26"/>
  <c r="AE14" i="26"/>
  <c r="K5" i="35"/>
  <c r="AE16" i="26"/>
  <c r="AE5" i="26"/>
  <c r="C38" i="47" l="1"/>
  <c r="C37" i="47"/>
  <c r="C36" i="47"/>
  <c r="C35" i="47"/>
  <c r="C34" i="47"/>
  <c r="C41" i="47"/>
  <c r="C43" i="47"/>
  <c r="C40" i="47"/>
  <c r="C39" i="47"/>
  <c r="C42" i="47"/>
  <c r="E44" i="47"/>
  <c r="D44" i="47"/>
  <c r="E45" i="47"/>
  <c r="D45" i="47"/>
  <c r="E46" i="47"/>
  <c r="D46" i="47"/>
  <c r="D47" i="47"/>
  <c r="E47" i="47"/>
  <c r="E48" i="47"/>
  <c r="D48" i="47"/>
  <c r="E49" i="47"/>
  <c r="D49" i="47"/>
  <c r="E50" i="47"/>
  <c r="D50" i="47"/>
  <c r="E51" i="47"/>
  <c r="D51" i="47"/>
  <c r="E52" i="47"/>
  <c r="D52" i="47"/>
  <c r="E53" i="47"/>
  <c r="D53" i="47"/>
  <c r="S41" i="47"/>
  <c r="S48" i="47"/>
  <c r="S18" i="47"/>
  <c r="S20" i="47"/>
  <c r="S24" i="47"/>
  <c r="S19" i="47"/>
  <c r="S21" i="47"/>
  <c r="S34" i="47"/>
  <c r="S32" i="47"/>
  <c r="I30" i="26"/>
  <c r="J30" i="26" s="1"/>
  <c r="S47" i="47"/>
  <c r="AE59" i="26"/>
  <c r="I5" i="26"/>
  <c r="S13" i="47" s="1"/>
  <c r="I22" i="26"/>
  <c r="S12" i="47" s="1"/>
  <c r="I9" i="26"/>
  <c r="S23" i="47" s="1"/>
  <c r="I21" i="26"/>
  <c r="S46" i="47" s="1"/>
  <c r="I8" i="26"/>
  <c r="S10" i="47" s="1"/>
  <c r="I58" i="26"/>
  <c r="B59" i="35" s="1"/>
  <c r="I20" i="26"/>
  <c r="S8" i="47" s="1"/>
  <c r="I7" i="26"/>
  <c r="S38" i="47" s="1"/>
  <c r="I19" i="26"/>
  <c r="I6" i="26"/>
  <c r="S39" i="47" s="1"/>
  <c r="I17" i="26"/>
  <c r="S9" i="47" s="1"/>
  <c r="I29" i="26"/>
  <c r="S17" i="47" s="1"/>
  <c r="I16" i="26"/>
  <c r="S35" i="47" s="1"/>
  <c r="I28" i="26"/>
  <c r="S37" i="47" s="1"/>
  <c r="I15" i="26"/>
  <c r="S52" i="47" s="1"/>
  <c r="I27" i="26"/>
  <c r="S33" i="47" s="1"/>
  <c r="I14" i="26"/>
  <c r="S6" i="47" s="1"/>
  <c r="I26" i="26"/>
  <c r="S40" i="47" s="1"/>
  <c r="I13" i="26"/>
  <c r="S16" i="47" s="1"/>
  <c r="I25" i="26"/>
  <c r="S50" i="47" s="1"/>
  <c r="I12" i="26"/>
  <c r="S14" i="47" s="1"/>
  <c r="I24" i="26"/>
  <c r="S31" i="47" s="1"/>
  <c r="I11" i="26"/>
  <c r="S3" i="47" s="1"/>
  <c r="I23" i="26"/>
  <c r="S45" i="47" s="1"/>
  <c r="I10" i="26"/>
  <c r="S15" i="47" s="1"/>
  <c r="K8" i="35"/>
  <c r="D40" i="47" l="1"/>
  <c r="E40" i="47"/>
  <c r="D41" i="47"/>
  <c r="E41" i="47"/>
  <c r="E34" i="47"/>
  <c r="D34" i="47"/>
  <c r="D36" i="47"/>
  <c r="E36" i="47"/>
  <c r="D37" i="47"/>
  <c r="E37" i="47"/>
  <c r="D42" i="47"/>
  <c r="E42" i="47"/>
  <c r="D39" i="47"/>
  <c r="E39" i="47"/>
  <c r="D43" i="47"/>
  <c r="E43" i="47"/>
  <c r="D35" i="47"/>
  <c r="E35" i="47"/>
  <c r="E38" i="47"/>
  <c r="D38" i="47"/>
  <c r="B56" i="35"/>
  <c r="I48" i="26"/>
  <c r="B47" i="35" s="1"/>
  <c r="C47" i="35" s="1"/>
  <c r="B55" i="35"/>
  <c r="B57" i="35"/>
  <c r="B58" i="35"/>
  <c r="B43" i="35"/>
  <c r="B40" i="35"/>
  <c r="B39" i="35"/>
  <c r="B42" i="35"/>
  <c r="B41" i="35"/>
  <c r="S22" i="47"/>
  <c r="U22" i="47" s="1"/>
  <c r="S30" i="47"/>
  <c r="J31" i="26"/>
  <c r="B35" i="35"/>
  <c r="C35" i="35" s="1"/>
  <c r="B51" i="35"/>
  <c r="C51" i="35" s="1"/>
  <c r="B32" i="35"/>
  <c r="C32" i="35" s="1"/>
  <c r="B33" i="35"/>
  <c r="B34" i="35"/>
  <c r="C34" i="35" s="1"/>
  <c r="B31" i="35"/>
  <c r="C31" i="35" s="1"/>
  <c r="I4" i="26"/>
  <c r="L6" i="35" s="1"/>
  <c r="J53" i="26" l="1"/>
  <c r="U17" i="47"/>
  <c r="U15" i="47"/>
  <c r="U4" i="47"/>
  <c r="J52" i="26"/>
  <c r="J49" i="26"/>
  <c r="J57" i="26"/>
  <c r="J51" i="26"/>
  <c r="U8" i="47"/>
  <c r="B50" i="35"/>
  <c r="C50" i="35" s="1"/>
  <c r="U19" i="47"/>
  <c r="B49" i="35"/>
  <c r="C49" i="35" s="1"/>
  <c r="J58" i="26"/>
  <c r="U14" i="47"/>
  <c r="J54" i="26"/>
  <c r="U24" i="47"/>
  <c r="U20" i="47"/>
  <c r="J55" i="26"/>
  <c r="U16" i="47"/>
  <c r="U25" i="47"/>
  <c r="J50" i="26"/>
  <c r="U18" i="47"/>
  <c r="J48" i="26"/>
  <c r="B48" i="35"/>
  <c r="C48" i="35" s="1"/>
  <c r="J56" i="26"/>
  <c r="U3" i="47"/>
  <c r="V3" i="47" s="1"/>
  <c r="U13" i="47"/>
  <c r="U7" i="47"/>
  <c r="U11" i="47"/>
  <c r="U23" i="47"/>
  <c r="U5" i="47"/>
  <c r="U12" i="47"/>
  <c r="U10" i="47"/>
  <c r="U21" i="47"/>
  <c r="U6" i="47"/>
  <c r="U9" i="47"/>
  <c r="C33" i="35"/>
  <c r="F38" i="35"/>
  <c r="L7" i="35"/>
  <c r="C41" i="35"/>
  <c r="J4" i="26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 s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1002" i="1" a="1"/>
  <c r="L1002" i="1" s="1"/>
  <c r="L1003" i="1" a="1"/>
  <c r="L1003" i="1" s="1"/>
  <c r="L1004" i="1" a="1"/>
  <c r="L1004" i="1" s="1"/>
  <c r="L1005" i="1" a="1"/>
  <c r="L1005" i="1" s="1"/>
  <c r="L1006" i="1" a="1"/>
  <c r="L1006" i="1" s="1"/>
  <c r="L1007" i="1" a="1"/>
  <c r="L1007" i="1" s="1"/>
  <c r="L1008" i="1" a="1"/>
  <c r="L1008" i="1" s="1"/>
  <c r="L1009" i="1" a="1"/>
  <c r="L1009" i="1" s="1"/>
  <c r="L1010" i="1" a="1"/>
  <c r="L1010" i="1" s="1"/>
  <c r="L1011" i="1" a="1"/>
  <c r="L1011" i="1" s="1"/>
  <c r="L1012" i="1" a="1"/>
  <c r="L1012" i="1" s="1"/>
  <c r="L1013" i="1" a="1"/>
  <c r="L1013" i="1" s="1"/>
  <c r="L1014" i="1" a="1"/>
  <c r="L1014" i="1" s="1"/>
  <c r="L1015" i="1" a="1"/>
  <c r="L1015" i="1" s="1"/>
  <c r="L1016" i="1" a="1"/>
  <c r="L1016" i="1" s="1"/>
  <c r="L1017" i="1" a="1"/>
  <c r="L1017" i="1" s="1"/>
  <c r="L1018" i="1" a="1"/>
  <c r="L1018" i="1" s="1"/>
  <c r="L1019" i="1" a="1"/>
  <c r="L1019" i="1" s="1"/>
  <c r="L1020" i="1" a="1"/>
  <c r="L1020" i="1" s="1"/>
  <c r="L1021" i="1" a="1"/>
  <c r="L1021" i="1" s="1"/>
  <c r="L1022" i="1" a="1"/>
  <c r="L1022" i="1" s="1"/>
  <c r="L1023" i="1" a="1"/>
  <c r="L1023" i="1" s="1"/>
  <c r="L1024" i="1" a="1"/>
  <c r="L1024" i="1" s="1"/>
  <c r="L1025" i="1" a="1"/>
  <c r="L1025" i="1" s="1"/>
  <c r="L1026" i="1" a="1"/>
  <c r="L1026" i="1" s="1"/>
  <c r="L1027" i="1" a="1"/>
  <c r="L1027" i="1" s="1"/>
  <c r="L1028" i="1" a="1"/>
  <c r="L1028" i="1" s="1"/>
  <c r="L1029" i="1" a="1"/>
  <c r="L1029" i="1" s="1"/>
  <c r="L1030" i="1" a="1"/>
  <c r="L1030" i="1" s="1"/>
  <c r="L1031" i="1" a="1"/>
  <c r="L1031" i="1" s="1"/>
  <c r="L1032" i="1" a="1"/>
  <c r="L1032" i="1" s="1"/>
  <c r="L1033" i="1" a="1"/>
  <c r="L1033" i="1" s="1"/>
  <c r="L1034" i="1" a="1"/>
  <c r="L1034" i="1" s="1"/>
  <c r="L1035" i="1" a="1"/>
  <c r="L1035" i="1" s="1"/>
  <c r="L1036" i="1" a="1"/>
  <c r="L1036" i="1" s="1"/>
  <c r="L1037" i="1" a="1"/>
  <c r="L1037" i="1" s="1"/>
  <c r="L1038" i="1" a="1"/>
  <c r="L1038" i="1" s="1"/>
  <c r="L1039" i="1" a="1"/>
  <c r="L1039" i="1" s="1"/>
  <c r="L1040" i="1" a="1"/>
  <c r="L1040" i="1" s="1"/>
  <c r="L1041" i="1" a="1"/>
  <c r="L1041" i="1" s="1"/>
  <c r="L1042" i="1" a="1"/>
  <c r="L1042" i="1" s="1"/>
  <c r="L1043" i="1" a="1"/>
  <c r="L1043" i="1" s="1"/>
  <c r="L1044" i="1" a="1"/>
  <c r="L1044" i="1" s="1"/>
  <c r="L1045" i="1" a="1"/>
  <c r="L1045" i="1" s="1"/>
  <c r="L1046" i="1" a="1"/>
  <c r="L1046" i="1" s="1"/>
  <c r="L1047" i="1" a="1"/>
  <c r="L1047" i="1" s="1"/>
  <c r="L1048" i="1" a="1"/>
  <c r="L1048" i="1" s="1"/>
  <c r="L1049" i="1" a="1"/>
  <c r="L1049" i="1" s="1"/>
  <c r="L1050" i="1" a="1"/>
  <c r="L1050" i="1" s="1"/>
  <c r="L1051" i="1" a="1"/>
  <c r="L1051" i="1" s="1"/>
  <c r="L1052" i="1" a="1"/>
  <c r="L1052" i="1" s="1"/>
  <c r="L1053" i="1" a="1"/>
  <c r="L1053" i="1" s="1"/>
  <c r="L1054" i="1" a="1"/>
  <c r="L1054" i="1" s="1"/>
  <c r="L1055" i="1" a="1"/>
  <c r="L1055" i="1" s="1"/>
  <c r="L1056" i="1" a="1"/>
  <c r="L1056" i="1" s="1"/>
  <c r="L1057" i="1" a="1"/>
  <c r="L1057" i="1" s="1"/>
  <c r="L1058" i="1" a="1"/>
  <c r="L1058" i="1" s="1"/>
  <c r="L1059" i="1" a="1"/>
  <c r="L1059" i="1" s="1"/>
  <c r="L1060" i="1" a="1"/>
  <c r="L1060" i="1" s="1"/>
  <c r="L1061" i="1" a="1"/>
  <c r="L1061" i="1" s="1"/>
  <c r="L1062" i="1" a="1"/>
  <c r="L1062" i="1" s="1"/>
  <c r="L1063" i="1" a="1"/>
  <c r="L1063" i="1" s="1"/>
  <c r="L1064" i="1" a="1"/>
  <c r="L1064" i="1" s="1"/>
  <c r="L1065" i="1" a="1"/>
  <c r="L1065" i="1" s="1"/>
  <c r="L1066" i="1" a="1"/>
  <c r="L1066" i="1" s="1"/>
  <c r="L1067" i="1" a="1"/>
  <c r="L1067" i="1" s="1"/>
  <c r="L1068" i="1" a="1"/>
  <c r="L1068" i="1" s="1"/>
  <c r="L1069" i="1" a="1"/>
  <c r="L1069" i="1" s="1"/>
  <c r="L1070" i="1" a="1"/>
  <c r="L1070" i="1" s="1"/>
  <c r="L1071" i="1" a="1"/>
  <c r="L1071" i="1" s="1"/>
  <c r="L1072" i="1" a="1"/>
  <c r="L1072" i="1" s="1"/>
  <c r="L1073" i="1" a="1"/>
  <c r="L1073" i="1" s="1"/>
  <c r="L1074" i="1" a="1"/>
  <c r="L1074" i="1" s="1"/>
  <c r="L1075" i="1" a="1"/>
  <c r="L1075" i="1" s="1"/>
  <c r="L1076" i="1" a="1"/>
  <c r="L1076" i="1" s="1"/>
  <c r="L1077" i="1" a="1"/>
  <c r="L1077" i="1" s="1"/>
  <c r="L1078" i="1" a="1"/>
  <c r="L1078" i="1" s="1"/>
  <c r="L1079" i="1" a="1"/>
  <c r="L1079" i="1" s="1"/>
  <c r="L1080" i="1" a="1"/>
  <c r="L1080" i="1" s="1"/>
  <c r="L1081" i="1" a="1"/>
  <c r="L1081" i="1" s="1"/>
  <c r="L1082" i="1" a="1"/>
  <c r="L1082" i="1" s="1"/>
  <c r="L1083" i="1" a="1"/>
  <c r="L1083" i="1" s="1"/>
  <c r="L1084" i="1" a="1"/>
  <c r="L1084" i="1" s="1"/>
  <c r="L1085" i="1" a="1"/>
  <c r="L1085" i="1" s="1"/>
  <c r="L1086" i="1" a="1"/>
  <c r="L1086" i="1" s="1"/>
  <c r="L1087" i="1" a="1"/>
  <c r="L1087" i="1" s="1"/>
  <c r="L1088" i="1" a="1"/>
  <c r="L1088" i="1" s="1"/>
  <c r="L1089" i="1" a="1"/>
  <c r="L1089" i="1" s="1"/>
  <c r="L1090" i="1" a="1"/>
  <c r="L1090" i="1" s="1"/>
  <c r="L1091" i="1" a="1"/>
  <c r="L1091" i="1" s="1"/>
  <c r="L1092" i="1" a="1"/>
  <c r="L1092" i="1" s="1"/>
  <c r="L1093" i="1" a="1"/>
  <c r="L1093" i="1" s="1"/>
  <c r="L1094" i="1" a="1"/>
  <c r="L1094" i="1" s="1"/>
  <c r="L1095" i="1" a="1"/>
  <c r="L1095" i="1" s="1"/>
  <c r="L1096" i="1" a="1"/>
  <c r="L1096" i="1" s="1"/>
  <c r="L1097" i="1" a="1"/>
  <c r="L1097" i="1" s="1"/>
  <c r="L1098" i="1" a="1"/>
  <c r="L1098" i="1" s="1"/>
  <c r="L1099" i="1" a="1"/>
  <c r="L1099" i="1" s="1"/>
  <c r="L1100" i="1" a="1"/>
  <c r="L1100" i="1" s="1"/>
  <c r="L1101" i="1" a="1"/>
  <c r="L1101" i="1" s="1"/>
  <c r="L1102" i="1" a="1"/>
  <c r="L1102" i="1" s="1"/>
  <c r="L1103" i="1" a="1"/>
  <c r="L1103" i="1" s="1"/>
  <c r="L1104" i="1" a="1"/>
  <c r="L1104" i="1" s="1"/>
  <c r="L1105" i="1" a="1"/>
  <c r="L1105" i="1" s="1"/>
  <c r="L1106" i="1" a="1"/>
  <c r="L1106" i="1" s="1"/>
  <c r="L1107" i="1" a="1"/>
  <c r="L1107" i="1" s="1"/>
  <c r="L1108" i="1" a="1"/>
  <c r="L1108" i="1" s="1"/>
  <c r="L1109" i="1" a="1"/>
  <c r="L1109" i="1" s="1"/>
  <c r="L1110" i="1" a="1"/>
  <c r="L1110" i="1" s="1"/>
  <c r="L1111" i="1" a="1"/>
  <c r="L1111" i="1" s="1"/>
  <c r="L1112" i="1" a="1"/>
  <c r="L1112" i="1" s="1"/>
  <c r="L1113" i="1" a="1"/>
  <c r="L1113" i="1" s="1"/>
  <c r="L1114" i="1" a="1"/>
  <c r="L1114" i="1" s="1"/>
  <c r="L1115" i="1" a="1"/>
  <c r="L1115" i="1" s="1"/>
  <c r="L1116" i="1" a="1"/>
  <c r="L1116" i="1" s="1"/>
  <c r="L1117" i="1" a="1"/>
  <c r="L1117" i="1" s="1"/>
  <c r="L1118" i="1" a="1"/>
  <c r="L1118" i="1" s="1"/>
  <c r="L1119" i="1" a="1"/>
  <c r="L1119" i="1" s="1"/>
  <c r="L1120" i="1" a="1"/>
  <c r="L1120" i="1" s="1"/>
  <c r="L1121" i="1" a="1"/>
  <c r="L1121" i="1" s="1"/>
  <c r="L1122" i="1" a="1"/>
  <c r="L1122" i="1" s="1"/>
  <c r="L1123" i="1" a="1"/>
  <c r="L1123" i="1" s="1"/>
  <c r="L1124" i="1" a="1"/>
  <c r="L1124" i="1" s="1"/>
  <c r="L1125" i="1" a="1"/>
  <c r="L1125" i="1" s="1"/>
  <c r="L1126" i="1" a="1"/>
  <c r="L1126" i="1" s="1"/>
  <c r="L1127" i="1" a="1"/>
  <c r="L1127" i="1" s="1"/>
  <c r="L1128" i="1" a="1"/>
  <c r="L1128" i="1" s="1"/>
  <c r="L1129" i="1" a="1"/>
  <c r="L1129" i="1" s="1"/>
  <c r="L1130" i="1" a="1"/>
  <c r="L1130" i="1" s="1"/>
  <c r="L1131" i="1" a="1"/>
  <c r="L1131" i="1" s="1"/>
  <c r="L1132" i="1" a="1"/>
  <c r="L1132" i="1" s="1"/>
  <c r="L1133" i="1" a="1"/>
  <c r="L1133" i="1" s="1"/>
  <c r="L1134" i="1" a="1"/>
  <c r="L1134" i="1" s="1"/>
  <c r="L1135" i="1" a="1"/>
  <c r="L1135" i="1" s="1"/>
  <c r="L1136" i="1" a="1"/>
  <c r="L1136" i="1" s="1"/>
  <c r="L1137" i="1" a="1"/>
  <c r="L1137" i="1" s="1"/>
  <c r="L1138" i="1" a="1"/>
  <c r="L1138" i="1" s="1"/>
  <c r="L1139" i="1" a="1"/>
  <c r="L1139" i="1" s="1"/>
  <c r="L1140" i="1" a="1"/>
  <c r="L1140" i="1" s="1"/>
  <c r="L1141" i="1" a="1"/>
  <c r="L1141" i="1" s="1"/>
  <c r="L1142" i="1" a="1"/>
  <c r="L1142" i="1" s="1"/>
  <c r="L1143" i="1" a="1"/>
  <c r="L1143" i="1" s="1"/>
  <c r="L1144" i="1" a="1"/>
  <c r="L1144" i="1" s="1"/>
  <c r="L1145" i="1" a="1"/>
  <c r="L1145" i="1" s="1"/>
  <c r="L1146" i="1" a="1"/>
  <c r="L1146" i="1" s="1"/>
  <c r="L1147" i="1" a="1"/>
  <c r="L1147" i="1" s="1"/>
  <c r="L1148" i="1" a="1"/>
  <c r="L1148" i="1" s="1"/>
  <c r="L1149" i="1" a="1"/>
  <c r="L1149" i="1" s="1"/>
  <c r="L1150" i="1" a="1"/>
  <c r="L1150" i="1" s="1"/>
  <c r="L1151" i="1" a="1"/>
  <c r="L1151" i="1" s="1"/>
  <c r="L1152" i="1" a="1"/>
  <c r="L1152" i="1" s="1"/>
  <c r="L1153" i="1" a="1"/>
  <c r="L1153" i="1" s="1"/>
  <c r="L1154" i="1" a="1"/>
  <c r="L1154" i="1" s="1"/>
  <c r="L1155" i="1" a="1"/>
  <c r="L1155" i="1" s="1"/>
  <c r="L1156" i="1" a="1"/>
  <c r="L1156" i="1" s="1"/>
  <c r="L1157" i="1" a="1"/>
  <c r="L1157" i="1" s="1"/>
  <c r="L1158" i="1" a="1"/>
  <c r="L1158" i="1" s="1"/>
  <c r="L1159" i="1" a="1"/>
  <c r="L1159" i="1" s="1"/>
  <c r="L1160" i="1" a="1"/>
  <c r="L1160" i="1" s="1"/>
  <c r="L1161" i="1" a="1"/>
  <c r="L1161" i="1" s="1"/>
  <c r="L1162" i="1" a="1"/>
  <c r="L1162" i="1" s="1"/>
  <c r="L1163" i="1" a="1"/>
  <c r="L1163" i="1" s="1"/>
  <c r="L1164" i="1" a="1"/>
  <c r="L1164" i="1" s="1"/>
  <c r="L1165" i="1" a="1"/>
  <c r="L1165" i="1" s="1"/>
  <c r="L1166" i="1" a="1"/>
  <c r="L1166" i="1" s="1"/>
  <c r="L1167" i="1" a="1"/>
  <c r="L1167" i="1" s="1"/>
  <c r="L1168" i="1" a="1"/>
  <c r="L1168" i="1" s="1"/>
  <c r="L1169" i="1" a="1"/>
  <c r="L1169" i="1" s="1"/>
  <c r="L1170" i="1" a="1"/>
  <c r="L1170" i="1" s="1"/>
  <c r="L1171" i="1" a="1"/>
  <c r="L1171" i="1" s="1"/>
  <c r="L1172" i="1" a="1"/>
  <c r="L1172" i="1" s="1"/>
  <c r="L1173" i="1" a="1"/>
  <c r="L1173" i="1" s="1"/>
  <c r="L1174" i="1" a="1"/>
  <c r="L1174" i="1" s="1"/>
  <c r="L1175" i="1" a="1"/>
  <c r="L1175" i="1" s="1"/>
  <c r="L1176" i="1" a="1"/>
  <c r="L1176" i="1" s="1"/>
  <c r="L1177" i="1" a="1"/>
  <c r="L1177" i="1" s="1"/>
  <c r="L1178" i="1" a="1"/>
  <c r="L1178" i="1" s="1"/>
  <c r="L1179" i="1" a="1"/>
  <c r="L1179" i="1" s="1"/>
  <c r="L1180" i="1" a="1"/>
  <c r="L1180" i="1" s="1"/>
  <c r="L1181" i="1" a="1"/>
  <c r="L1181" i="1" s="1"/>
  <c r="L1182" i="1" a="1"/>
  <c r="L1182" i="1" s="1"/>
  <c r="L1183" i="1" a="1"/>
  <c r="L1183" i="1" s="1"/>
  <c r="L1184" i="1" a="1"/>
  <c r="L1184" i="1" s="1"/>
  <c r="L1185" i="1" a="1"/>
  <c r="L1185" i="1" s="1"/>
  <c r="L1186" i="1" a="1"/>
  <c r="L1186" i="1" s="1"/>
  <c r="L1187" i="1" a="1"/>
  <c r="L1187" i="1" s="1"/>
  <c r="L1188" i="1" a="1"/>
  <c r="L1188" i="1" s="1"/>
  <c r="L1189" i="1" a="1"/>
  <c r="L1189" i="1" s="1"/>
  <c r="L1190" i="1" a="1"/>
  <c r="L1190" i="1" s="1"/>
  <c r="L1191" i="1" a="1"/>
  <c r="L1191" i="1" s="1"/>
  <c r="L1192" i="1" a="1"/>
  <c r="L1192" i="1" s="1"/>
  <c r="L1193" i="1" a="1"/>
  <c r="L1193" i="1" s="1"/>
  <c r="L1194" i="1" a="1"/>
  <c r="L1194" i="1" s="1"/>
  <c r="L1195" i="1" a="1"/>
  <c r="L1195" i="1" s="1"/>
  <c r="L1196" i="1" a="1"/>
  <c r="L1196" i="1" s="1"/>
  <c r="L1197" i="1" a="1"/>
  <c r="L1197" i="1" s="1"/>
  <c r="L1198" i="1" a="1"/>
  <c r="L1198" i="1" s="1"/>
  <c r="L1199" i="1" a="1"/>
  <c r="L1199" i="1" s="1"/>
  <c r="L1200" i="1" a="1"/>
  <c r="L1200" i="1" s="1"/>
  <c r="L1201" i="1" a="1"/>
  <c r="L1201" i="1" s="1"/>
  <c r="L1202" i="1" a="1"/>
  <c r="L1202" i="1" s="1"/>
  <c r="L1203" i="1" a="1"/>
  <c r="L1203" i="1" s="1"/>
  <c r="L1204" i="1" a="1"/>
  <c r="L1204" i="1" s="1"/>
  <c r="L1205" i="1" a="1"/>
  <c r="L1205" i="1" s="1"/>
  <c r="L1206" i="1" a="1"/>
  <c r="L1206" i="1" s="1"/>
  <c r="L1207" i="1" a="1"/>
  <c r="L1207" i="1" s="1"/>
  <c r="L1208" i="1" a="1"/>
  <c r="L1208" i="1" s="1"/>
  <c r="L1209" i="1" a="1"/>
  <c r="L1209" i="1" s="1"/>
  <c r="L1210" i="1" a="1"/>
  <c r="L1210" i="1" s="1"/>
  <c r="L1211" i="1" a="1"/>
  <c r="L1211" i="1" s="1"/>
  <c r="L1212" i="1" a="1"/>
  <c r="L1212" i="1" s="1"/>
  <c r="L1213" i="1" a="1"/>
  <c r="L1213" i="1" s="1"/>
  <c r="L1214" i="1" a="1"/>
  <c r="L1214" i="1" s="1"/>
  <c r="L1215" i="1" a="1"/>
  <c r="L1215" i="1" s="1"/>
  <c r="L1216" i="1" a="1"/>
  <c r="L1216" i="1" s="1"/>
  <c r="L1217" i="1" a="1"/>
  <c r="L1217" i="1" s="1"/>
  <c r="L1218" i="1" a="1"/>
  <c r="L1218" i="1" s="1"/>
  <c r="L1219" i="1" a="1"/>
  <c r="L1219" i="1" s="1"/>
  <c r="L1220" i="1" a="1"/>
  <c r="L1220" i="1" s="1"/>
  <c r="L1221" i="1" a="1"/>
  <c r="L1221" i="1" s="1"/>
  <c r="L1222" i="1" a="1"/>
  <c r="L1222" i="1" s="1"/>
  <c r="L1223" i="1" a="1"/>
  <c r="L1223" i="1" s="1"/>
  <c r="L1224" i="1" a="1"/>
  <c r="L1224" i="1" s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 s="1"/>
  <c r="L1249" i="1" a="1"/>
  <c r="L1249" i="1" s="1"/>
  <c r="L1250" i="1" a="1"/>
  <c r="L1250" i="1" s="1"/>
  <c r="L1251" i="1" a="1"/>
  <c r="L1251" i="1" s="1"/>
  <c r="L1252" i="1" a="1"/>
  <c r="L1252" i="1" s="1"/>
  <c r="L1253" i="1" a="1"/>
  <c r="L1253" i="1" s="1"/>
  <c r="L1254" i="1" a="1"/>
  <c r="L1254" i="1" s="1"/>
  <c r="L1255" i="1" a="1"/>
  <c r="L1255" i="1" s="1"/>
  <c r="L1256" i="1" a="1"/>
  <c r="L1256" i="1" s="1"/>
  <c r="L1257" i="1" a="1"/>
  <c r="L1257" i="1" s="1"/>
  <c r="L1258" i="1" a="1"/>
  <c r="L1258" i="1" s="1"/>
  <c r="L1259" i="1" a="1"/>
  <c r="L1259" i="1" s="1"/>
  <c r="L1260" i="1" a="1"/>
  <c r="L1260" i="1" s="1"/>
  <c r="L1261" i="1" a="1"/>
  <c r="L1261" i="1" s="1"/>
  <c r="L1262" i="1" a="1"/>
  <c r="L1262" i="1" s="1"/>
  <c r="L1263" i="1" a="1"/>
  <c r="L1263" i="1" s="1"/>
  <c r="L1264" i="1" a="1"/>
  <c r="L1264" i="1" s="1"/>
  <c r="L1265" i="1" a="1"/>
  <c r="L1265" i="1" s="1"/>
  <c r="L1266" i="1" a="1"/>
  <c r="L1266" i="1" s="1"/>
  <c r="L1267" i="1" a="1"/>
  <c r="L1267" i="1" s="1"/>
  <c r="L1268" i="1" a="1"/>
  <c r="L1268" i="1" s="1"/>
  <c r="L1269" i="1" a="1"/>
  <c r="L1269" i="1" s="1"/>
  <c r="L1270" i="1" a="1"/>
  <c r="L1270" i="1" s="1"/>
  <c r="L1271" i="1" a="1"/>
  <c r="L1271" i="1" s="1"/>
  <c r="L1272" i="1" a="1"/>
  <c r="L1272" i="1" s="1"/>
  <c r="L1273" i="1" a="1"/>
  <c r="L1273" i="1" s="1"/>
  <c r="L1274" i="1" a="1"/>
  <c r="L1274" i="1" s="1"/>
  <c r="L1275" i="1" a="1"/>
  <c r="L1275" i="1" s="1"/>
  <c r="L1276" i="1" a="1"/>
  <c r="L1276" i="1" s="1"/>
  <c r="L1277" i="1" a="1"/>
  <c r="L1277" i="1" s="1"/>
  <c r="L1278" i="1" a="1"/>
  <c r="L1278" i="1" s="1"/>
  <c r="L1279" i="1" a="1"/>
  <c r="L1279" i="1" s="1"/>
  <c r="L1280" i="1" a="1"/>
  <c r="L1280" i="1" s="1"/>
  <c r="L1281" i="1" a="1"/>
  <c r="L1281" i="1" s="1"/>
  <c r="L1282" i="1" a="1"/>
  <c r="L1282" i="1" s="1"/>
  <c r="L1283" i="1" a="1"/>
  <c r="L1283" i="1" s="1"/>
  <c r="L1284" i="1" a="1"/>
  <c r="L1284" i="1" s="1"/>
  <c r="L1285" i="1" a="1"/>
  <c r="L1285" i="1" s="1"/>
  <c r="L1286" i="1" a="1"/>
  <c r="L1286" i="1" s="1"/>
  <c r="L1287" i="1" a="1"/>
  <c r="L1287" i="1" s="1"/>
  <c r="L1288" i="1" a="1"/>
  <c r="L1288" i="1" s="1"/>
  <c r="L1289" i="1" a="1"/>
  <c r="L1289" i="1" s="1"/>
  <c r="L1290" i="1" a="1"/>
  <c r="L1290" i="1" s="1"/>
  <c r="L1291" i="1" a="1"/>
  <c r="L1291" i="1" s="1"/>
  <c r="L1292" i="1" a="1"/>
  <c r="L1292" i="1" s="1"/>
  <c r="L1293" i="1" a="1"/>
  <c r="L1293" i="1" s="1"/>
  <c r="L1294" i="1" a="1"/>
  <c r="L1294" i="1" s="1"/>
  <c r="L1295" i="1" a="1"/>
  <c r="L1295" i="1" s="1"/>
  <c r="L1296" i="1" a="1"/>
  <c r="L1296" i="1" s="1"/>
  <c r="L1297" i="1" a="1"/>
  <c r="L1297" i="1" s="1"/>
  <c r="L1298" i="1" a="1"/>
  <c r="L1298" i="1" s="1"/>
  <c r="L1299" i="1" a="1"/>
  <c r="L1299" i="1" s="1"/>
  <c r="L1300" i="1" a="1"/>
  <c r="L1300" i="1" s="1"/>
  <c r="L1301" i="1" a="1"/>
  <c r="L1301" i="1" s="1"/>
  <c r="L1302" i="1" a="1"/>
  <c r="L1302" i="1" s="1"/>
  <c r="L1303" i="1" a="1"/>
  <c r="L1303" i="1" s="1"/>
  <c r="L1304" i="1" a="1"/>
  <c r="L1304" i="1" s="1"/>
  <c r="L1305" i="1" a="1"/>
  <c r="L1305" i="1" s="1"/>
  <c r="L1306" i="1" a="1"/>
  <c r="L1306" i="1" s="1"/>
  <c r="L1307" i="1" a="1"/>
  <c r="L1307" i="1" s="1"/>
  <c r="L1308" i="1" a="1"/>
  <c r="L1308" i="1" s="1"/>
  <c r="L1309" i="1" a="1"/>
  <c r="L1309" i="1" s="1"/>
  <c r="L1310" i="1" a="1"/>
  <c r="L1310" i="1" s="1"/>
  <c r="L1311" i="1" a="1"/>
  <c r="L1311" i="1" s="1"/>
  <c r="L1312" i="1" a="1"/>
  <c r="L1312" i="1" s="1"/>
  <c r="L1313" i="1" a="1"/>
  <c r="L1313" i="1" s="1"/>
  <c r="L1314" i="1" a="1"/>
  <c r="L1314" i="1" s="1"/>
  <c r="L1315" i="1" a="1"/>
  <c r="L1315" i="1" s="1"/>
  <c r="L1316" i="1" a="1"/>
  <c r="L1316" i="1" s="1"/>
  <c r="L1317" i="1" a="1"/>
  <c r="L1317" i="1" s="1"/>
  <c r="L1318" i="1" a="1"/>
  <c r="L1318" i="1" s="1"/>
  <c r="L1319" i="1" a="1"/>
  <c r="L1319" i="1" s="1"/>
  <c r="L1320" i="1" a="1"/>
  <c r="L1320" i="1" s="1"/>
  <c r="L1321" i="1" a="1"/>
  <c r="L1321" i="1" s="1"/>
  <c r="L1322" i="1" a="1"/>
  <c r="L1322" i="1" s="1"/>
  <c r="L1323" i="1" a="1"/>
  <c r="L1323" i="1" s="1"/>
  <c r="L1324" i="1" a="1"/>
  <c r="L1324" i="1" s="1"/>
  <c r="L1325" i="1" a="1"/>
  <c r="L1325" i="1" s="1"/>
  <c r="L1326" i="1" a="1"/>
  <c r="L1326" i="1" s="1"/>
  <c r="L1327" i="1" a="1"/>
  <c r="L1327" i="1" s="1"/>
  <c r="L1328" i="1" a="1"/>
  <c r="L1328" i="1" s="1"/>
  <c r="L1329" i="1" a="1"/>
  <c r="L1329" i="1" s="1"/>
  <c r="L1330" i="1" a="1"/>
  <c r="L1330" i="1" s="1"/>
  <c r="L1331" i="1" a="1"/>
  <c r="L1331" i="1" s="1"/>
  <c r="L1332" i="1" a="1"/>
  <c r="L1332" i="1" s="1"/>
  <c r="L1333" i="1" a="1"/>
  <c r="L1333" i="1" s="1"/>
  <c r="L1334" i="1" a="1"/>
  <c r="L1334" i="1" s="1"/>
  <c r="L1335" i="1" a="1"/>
  <c r="L1335" i="1" s="1"/>
  <c r="L1336" i="1" a="1"/>
  <c r="L1336" i="1" s="1"/>
  <c r="L1337" i="1" a="1"/>
  <c r="L1337" i="1" s="1"/>
  <c r="L1338" i="1" a="1"/>
  <c r="L1338" i="1" s="1"/>
  <c r="L1339" i="1" a="1"/>
  <c r="L1339" i="1" s="1"/>
  <c r="L1340" i="1" a="1"/>
  <c r="L1340" i="1" s="1"/>
  <c r="L1341" i="1" a="1"/>
  <c r="L1341" i="1" s="1"/>
  <c r="L1342" i="1" a="1"/>
  <c r="L1342" i="1" s="1"/>
  <c r="L1343" i="1" a="1"/>
  <c r="L1343" i="1" s="1"/>
  <c r="L1344" i="1" a="1"/>
  <c r="L1344" i="1" s="1"/>
  <c r="L1345" i="1" a="1"/>
  <c r="L1345" i="1" s="1"/>
  <c r="L1346" i="1" a="1"/>
  <c r="L1346" i="1" s="1"/>
  <c r="L1347" i="1" a="1"/>
  <c r="L1347" i="1" s="1"/>
  <c r="L1348" i="1" a="1"/>
  <c r="L1348" i="1" s="1"/>
  <c r="L1349" i="1" a="1"/>
  <c r="L1349" i="1" s="1"/>
  <c r="L1350" i="1" a="1"/>
  <c r="L1350" i="1" s="1"/>
  <c r="L1351" i="1" a="1"/>
  <c r="L1351" i="1" s="1"/>
  <c r="L1352" i="1" a="1"/>
  <c r="L1352" i="1" s="1"/>
  <c r="L1353" i="1" a="1"/>
  <c r="L1353" i="1" s="1"/>
  <c r="L1354" i="1" a="1"/>
  <c r="L1354" i="1" s="1"/>
  <c r="L1355" i="1" a="1"/>
  <c r="L1355" i="1" s="1"/>
  <c r="L1356" i="1" a="1"/>
  <c r="L1356" i="1" s="1"/>
  <c r="L1357" i="1" a="1"/>
  <c r="L1357" i="1" s="1"/>
  <c r="L1358" i="1" a="1"/>
  <c r="L1358" i="1" s="1"/>
  <c r="L1359" i="1" a="1"/>
  <c r="L1359" i="1" s="1"/>
  <c r="L1360" i="1" a="1"/>
  <c r="L1360" i="1" s="1"/>
  <c r="L1361" i="1" a="1"/>
  <c r="L1361" i="1" s="1"/>
  <c r="L1362" i="1" a="1"/>
  <c r="L1362" i="1" s="1"/>
  <c r="L1363" i="1" a="1"/>
  <c r="L1363" i="1" s="1"/>
  <c r="L1364" i="1" a="1"/>
  <c r="L1364" i="1" s="1"/>
  <c r="L1365" i="1" a="1"/>
  <c r="L1365" i="1" s="1"/>
  <c r="L1366" i="1" a="1"/>
  <c r="L1366" i="1" s="1"/>
  <c r="L1367" i="1" a="1"/>
  <c r="L1367" i="1" s="1"/>
  <c r="L1368" i="1" a="1"/>
  <c r="L1368" i="1" s="1"/>
  <c r="L1369" i="1" a="1"/>
  <c r="L1369" i="1" s="1"/>
  <c r="L1370" i="1" a="1"/>
  <c r="L1370" i="1" s="1"/>
  <c r="L1371" i="1" a="1"/>
  <c r="L1371" i="1" s="1"/>
  <c r="L1372" i="1" a="1"/>
  <c r="L1372" i="1" s="1"/>
  <c r="L1373" i="1" a="1"/>
  <c r="L1373" i="1" s="1"/>
  <c r="L1374" i="1" a="1"/>
  <c r="L1374" i="1" s="1"/>
  <c r="L1375" i="1" a="1"/>
  <c r="L1375" i="1" s="1"/>
  <c r="L1376" i="1" a="1"/>
  <c r="L1376" i="1" s="1"/>
  <c r="L1377" i="1" a="1"/>
  <c r="L1377" i="1" s="1"/>
  <c r="L1378" i="1" a="1"/>
  <c r="L1378" i="1" s="1"/>
  <c r="L1379" i="1" a="1"/>
  <c r="L1379" i="1" s="1"/>
  <c r="L1380" i="1" a="1"/>
  <c r="L1380" i="1" s="1"/>
  <c r="L1381" i="1" a="1"/>
  <c r="L1381" i="1" s="1"/>
  <c r="L1382" i="1" a="1"/>
  <c r="L1382" i="1" s="1"/>
  <c r="L1383" i="1" a="1"/>
  <c r="L1383" i="1" s="1"/>
  <c r="L1384" i="1" a="1"/>
  <c r="L1384" i="1" s="1"/>
  <c r="L1385" i="1" a="1"/>
  <c r="L1385" i="1" s="1"/>
  <c r="L1386" i="1" a="1"/>
  <c r="L1386" i="1" s="1"/>
  <c r="L1387" i="1" a="1"/>
  <c r="L1387" i="1" s="1"/>
  <c r="L1388" i="1" a="1"/>
  <c r="L1388" i="1" s="1"/>
  <c r="L1389" i="1" a="1"/>
  <c r="L1389" i="1" s="1"/>
  <c r="L1390" i="1" a="1"/>
  <c r="L1390" i="1" s="1"/>
  <c r="L1391" i="1" a="1"/>
  <c r="L1391" i="1" s="1"/>
  <c r="L1392" i="1" a="1"/>
  <c r="L1392" i="1" s="1"/>
  <c r="L1393" i="1" a="1"/>
  <c r="L1393" i="1" s="1"/>
  <c r="L1394" i="1" a="1"/>
  <c r="L1394" i="1" s="1"/>
  <c r="L1395" i="1" a="1"/>
  <c r="L1395" i="1" s="1"/>
  <c r="L1396" i="1" a="1"/>
  <c r="L1396" i="1" s="1"/>
  <c r="L1397" i="1" a="1"/>
  <c r="L1397" i="1" s="1"/>
  <c r="L1398" i="1" a="1"/>
  <c r="L1398" i="1" s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 s="1"/>
  <c r="L1405" i="1" a="1"/>
  <c r="L1405" i="1" s="1"/>
  <c r="L1406" i="1" a="1"/>
  <c r="L1406" i="1" s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 s="1"/>
  <c r="L1413" i="1" a="1"/>
  <c r="L1413" i="1" s="1"/>
  <c r="L1414" i="1" a="1"/>
  <c r="L1414" i="1" s="1"/>
  <c r="L1415" i="1" a="1"/>
  <c r="L1415" i="1" s="1"/>
  <c r="L1416" i="1" a="1"/>
  <c r="L1416" i="1" s="1"/>
  <c r="L1417" i="1" a="1"/>
  <c r="L1417" i="1" s="1"/>
  <c r="L1418" i="1" a="1"/>
  <c r="L1418" i="1" s="1"/>
  <c r="L1419" i="1" a="1"/>
  <c r="L1419" i="1" s="1"/>
  <c r="L1420" i="1" a="1"/>
  <c r="L1420" i="1" s="1"/>
  <c r="L1421" i="1" a="1"/>
  <c r="L1421" i="1" s="1"/>
  <c r="L1422" i="1" a="1"/>
  <c r="L1422" i="1" s="1"/>
  <c r="L1423" i="1" a="1"/>
  <c r="L1423" i="1" s="1"/>
  <c r="L1424" i="1" a="1"/>
  <c r="L1424" i="1" s="1"/>
  <c r="L1425" i="1" a="1"/>
  <c r="L1425" i="1" s="1"/>
  <c r="L1426" i="1" a="1"/>
  <c r="L1426" i="1" s="1"/>
  <c r="L1427" i="1" a="1"/>
  <c r="L1427" i="1" s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 s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 s="1"/>
  <c r="L1442" i="1" a="1"/>
  <c r="L1442" i="1" s="1"/>
  <c r="L1443" i="1" a="1"/>
  <c r="L1443" i="1" s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 s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 s="1"/>
  <c r="L1458" i="1" a="1"/>
  <c r="L1458" i="1" s="1"/>
  <c r="L1459" i="1" a="1"/>
  <c r="L1459" i="1" s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 s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 s="1"/>
  <c r="L1474" i="1" a="1"/>
  <c r="L1474" i="1" s="1"/>
  <c r="L1475" i="1" a="1"/>
  <c r="L1475" i="1" s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 s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 s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 s="1"/>
  <c r="L8" i="1" a="1"/>
  <c r="L8" i="1" s="1"/>
  <c r="V4" i="47" l="1"/>
  <c r="N3" i="47" a="1"/>
  <c r="N3" i="47" s="1"/>
  <c r="N4" i="47" a="1"/>
  <c r="N4" i="47" s="1"/>
  <c r="V5" i="47"/>
  <c r="G57" i="35"/>
  <c r="G48" i="35"/>
  <c r="G51" i="35"/>
  <c r="G49" i="35"/>
  <c r="G54" i="35"/>
  <c r="G55" i="35"/>
  <c r="G40" i="35"/>
  <c r="G44" i="35"/>
  <c r="G41" i="35"/>
  <c r="G45" i="35"/>
  <c r="G42" i="35"/>
  <c r="G46" i="35"/>
  <c r="G47" i="35"/>
  <c r="G38" i="35"/>
  <c r="G52" i="35"/>
  <c r="G50" i="35"/>
  <c r="G53" i="35"/>
  <c r="G56" i="35"/>
  <c r="G39" i="35"/>
  <c r="G43" i="35"/>
  <c r="C43" i="35"/>
  <c r="I18" i="26"/>
  <c r="J28" i="26" s="1"/>
  <c r="C40" i="35"/>
  <c r="C42" i="35"/>
  <c r="C39" i="35"/>
  <c r="J32" i="26"/>
  <c r="J39" i="26"/>
  <c r="J33" i="26"/>
  <c r="J38" i="26"/>
  <c r="J5" i="26"/>
  <c r="J12" i="26"/>
  <c r="J7" i="26"/>
  <c r="J45" i="26"/>
  <c r="J42" i="26"/>
  <c r="J17" i="26"/>
  <c r="J10" i="26"/>
  <c r="J44" i="26"/>
  <c r="J15" i="26"/>
  <c r="J46" i="26"/>
  <c r="J41" i="26"/>
  <c r="J9" i="26"/>
  <c r="J37" i="26"/>
  <c r="J47" i="26"/>
  <c r="J34" i="26"/>
  <c r="J16" i="26"/>
  <c r="J8" i="26"/>
  <c r="J36" i="26"/>
  <c r="J43" i="26"/>
  <c r="J11" i="26"/>
  <c r="J40" i="26"/>
  <c r="J6" i="26"/>
  <c r="J35" i="26"/>
  <c r="J13" i="26"/>
  <c r="J14" i="26"/>
  <c r="J20" i="26" l="1"/>
  <c r="J24" i="26"/>
  <c r="J25" i="26"/>
  <c r="N5" i="47" a="1"/>
  <c r="N5" i="47" s="1"/>
  <c r="V6" i="47"/>
  <c r="J21" i="26"/>
  <c r="J26" i="26"/>
  <c r="J27" i="26"/>
  <c r="J29" i="26"/>
  <c r="J23" i="26"/>
  <c r="J19" i="26"/>
  <c r="J18" i="26"/>
  <c r="L5" i="35"/>
  <c r="J22" i="26"/>
  <c r="N6" i="47" l="1" a="1"/>
  <c r="N6" i="47" s="1"/>
  <c r="V7" i="47"/>
  <c r="N7" i="47" l="1" a="1"/>
  <c r="N7" i="47" s="1"/>
  <c r="V8" i="47"/>
  <c r="C59" i="35"/>
  <c r="C56" i="35"/>
  <c r="N8" i="47" l="1" a="1"/>
  <c r="N8" i="47" s="1"/>
  <c r="V9" i="47"/>
  <c r="C55" i="35"/>
  <c r="C58" i="35"/>
  <c r="I59" i="26"/>
  <c r="J59" i="26" s="1"/>
  <c r="C57" i="35"/>
  <c r="N9" i="47" l="1" a="1"/>
  <c r="N9" i="47" s="1"/>
  <c r="V10" i="47"/>
  <c r="L4" i="35"/>
  <c r="N10" i="47" l="1" a="1"/>
  <c r="N10" i="47" s="1"/>
  <c r="V11" i="47"/>
  <c r="L8" i="35"/>
  <c r="M4" i="35" s="1"/>
  <c r="N4" i="35" s="1"/>
  <c r="N11" i="47" l="1" a="1"/>
  <c r="N11" i="47" s="1"/>
  <c r="V12" i="47"/>
  <c r="M5" i="35"/>
  <c r="N5" i="35" s="1"/>
  <c r="M8" i="35"/>
  <c r="M6" i="35"/>
  <c r="M7" i="35"/>
  <c r="N12" i="47" l="1" a="1"/>
  <c r="N12" i="47" s="1"/>
  <c r="V13" i="47"/>
  <c r="N6" i="35"/>
  <c r="N7" i="35" s="1"/>
  <c r="N13" i="47" l="1" a="1"/>
  <c r="N13" i="47" s="1"/>
  <c r="V14" i="47"/>
  <c r="N14" i="47" l="1" a="1"/>
  <c r="N14" i="47" s="1"/>
  <c r="V15" i="47"/>
  <c r="N15" i="47" l="1" a="1"/>
  <c r="N15" i="47" s="1"/>
  <c r="V16" i="47"/>
  <c r="N16" i="47" l="1" a="1"/>
  <c r="N16" i="47" s="1"/>
  <c r="V17" i="47"/>
  <c r="N17" i="47" l="1" a="1"/>
  <c r="N17" i="47" s="1"/>
  <c r="V18" i="47"/>
  <c r="N18" i="47" l="1" a="1"/>
  <c r="N18" i="47" s="1"/>
  <c r="V19" i="47"/>
  <c r="N19" i="47" l="1" a="1"/>
  <c r="N19" i="47" s="1"/>
  <c r="V20" i="47"/>
  <c r="N20" i="47" l="1" a="1"/>
  <c r="N20" i="47" s="1"/>
  <c r="V21" i="47"/>
  <c r="N21" i="47" l="1" a="1"/>
  <c r="N21" i="47" s="1"/>
  <c r="V22" i="47"/>
  <c r="N22" i="47" l="1" a="1"/>
  <c r="N22" i="47" s="1"/>
  <c r="V23" i="47"/>
  <c r="S54" i="47"/>
  <c r="T12" i="47" s="1"/>
  <c r="N23" i="47" l="1" a="1"/>
  <c r="N23" i="47" s="1"/>
  <c r="V24" i="47"/>
  <c r="T52" i="47"/>
  <c r="T7" i="47"/>
  <c r="T53" i="47"/>
  <c r="T46" i="47"/>
  <c r="T26" i="47"/>
  <c r="T34" i="47"/>
  <c r="T16" i="47"/>
  <c r="T38" i="47"/>
  <c r="T6" i="47"/>
  <c r="T14" i="47"/>
  <c r="T13" i="47"/>
  <c r="T40" i="47"/>
  <c r="T31" i="47"/>
  <c r="T28" i="47"/>
  <c r="T36" i="47"/>
  <c r="T43" i="47"/>
  <c r="T49" i="47"/>
  <c r="T8" i="47"/>
  <c r="T35" i="47"/>
  <c r="T27" i="47"/>
  <c r="T50" i="47"/>
  <c r="T9" i="47"/>
  <c r="T25" i="47"/>
  <c r="T3" i="47"/>
  <c r="W3" i="47" s="1"/>
  <c r="T17" i="47"/>
  <c r="T33" i="47"/>
  <c r="T44" i="47"/>
  <c r="T15" i="47"/>
  <c r="T24" i="47"/>
  <c r="T39" i="47"/>
  <c r="T30" i="47"/>
  <c r="T21" i="47"/>
  <c r="T18" i="47"/>
  <c r="T29" i="47"/>
  <c r="T23" i="47"/>
  <c r="T41" i="47"/>
  <c r="T4" i="47"/>
  <c r="T48" i="47"/>
  <c r="T47" i="47"/>
  <c r="T51" i="47"/>
  <c r="T22" i="47"/>
  <c r="T19" i="47"/>
  <c r="T20" i="47"/>
  <c r="T10" i="47"/>
  <c r="T37" i="47"/>
  <c r="T5" i="47"/>
  <c r="T45" i="47"/>
  <c r="T11" i="47"/>
  <c r="T42" i="47"/>
  <c r="T32" i="47"/>
  <c r="N24" i="47" l="1" a="1"/>
  <c r="N24" i="47" s="1"/>
  <c r="V25" i="47"/>
  <c r="N25" i="47" s="1" a="1"/>
  <c r="N25" i="47" s="1"/>
  <c r="W4" i="47"/>
  <c r="W5" i="47" s="1"/>
  <c r="W6" i="47" s="1"/>
  <c r="W7" i="47" s="1"/>
  <c r="W8" i="47" s="1"/>
  <c r="W9" i="47" s="1"/>
  <c r="W10" i="47" s="1"/>
  <c r="W11" i="47" s="1"/>
  <c r="W12" i="47" s="1"/>
  <c r="W13" i="47" s="1"/>
  <c r="W14" i="47" s="1"/>
  <c r="W15" i="47" s="1"/>
  <c r="W16" i="47" s="1"/>
  <c r="W17" i="47" s="1"/>
  <c r="W18" i="47" s="1"/>
  <c r="W19" i="47" s="1"/>
  <c r="W20" i="47" s="1"/>
  <c r="W21" i="47" s="1"/>
  <c r="W22" i="47" s="1"/>
  <c r="W23" i="47" s="1"/>
  <c r="W24" i="47" s="1"/>
  <c r="W25" i="47" s="1"/>
  <c r="W26" i="47" s="1"/>
  <c r="W27" i="47" s="1"/>
  <c r="W28" i="47" s="1"/>
  <c r="W29" i="47" s="1"/>
  <c r="W30" i="47" s="1"/>
  <c r="W31" i="47" s="1"/>
  <c r="W32" i="47" s="1"/>
  <c r="W33" i="47" s="1"/>
  <c r="W34" i="47" s="1"/>
  <c r="W35" i="47" s="1"/>
  <c r="W36" i="47" s="1"/>
  <c r="W37" i="47" s="1"/>
  <c r="W38" i="47" s="1"/>
  <c r="W39" i="47" s="1"/>
  <c r="W40" i="47" s="1"/>
  <c r="W41" i="47" s="1"/>
  <c r="W42" i="47" s="1"/>
  <c r="W43" i="47" s="1"/>
  <c r="W44" i="47" s="1"/>
  <c r="W45" i="47" s="1"/>
  <c r="W46" i="47" s="1"/>
  <c r="W47" i="47" s="1"/>
  <c r="W48" i="47" s="1"/>
  <c r="W49" i="47" s="1"/>
  <c r="W50" i="47" s="1"/>
  <c r="W51" i="47" s="1"/>
  <c r="W52" i="47" s="1"/>
  <c r="W53" i="4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0CA80-5982-4F5C-AE7A-BEDECE13FE89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38A0818-0297-4DFD-AE3A-D3176F79F4C5}" name="WorksheetConnection_Sales_Data!$B$7:$N$1497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ales_DataB7N1497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<sst xmlns="http://schemas.openxmlformats.org/spreadsheetml/2006/main" count="19246" uniqueCount="1939">
  <si>
    <t>Sales Date</t>
  </si>
  <si>
    <t>Weeks</t>
  </si>
  <si>
    <t>Customer_Name</t>
  </si>
  <si>
    <t>Customer_Type</t>
  </si>
  <si>
    <t>Region</t>
  </si>
  <si>
    <t>Product_Name</t>
  </si>
  <si>
    <t>Package_Quantity</t>
  </si>
  <si>
    <t>Profit</t>
  </si>
  <si>
    <t>Transaction_ID</t>
  </si>
  <si>
    <t>Season</t>
  </si>
  <si>
    <t>Category</t>
  </si>
  <si>
    <t>(05-Nov-24 - 09-Nov-24)</t>
  </si>
  <si>
    <t>W1</t>
  </si>
  <si>
    <t>SUBRATA DEY</t>
  </si>
  <si>
    <t>Retail</t>
  </si>
  <si>
    <t>Falta</t>
  </si>
  <si>
    <t>Biozyme Vegetable</t>
  </si>
  <si>
    <t>100ml</t>
  </si>
  <si>
    <t>T0001</t>
  </si>
  <si>
    <t>Pre-Winter</t>
  </si>
  <si>
    <t>Plant Nutrition</t>
  </si>
  <si>
    <t>Indofil M45</t>
  </si>
  <si>
    <t>T0002</t>
  </si>
  <si>
    <t>Fungicide</t>
  </si>
  <si>
    <t>SHANKAR MONDAL</t>
  </si>
  <si>
    <t>Amtala</t>
  </si>
  <si>
    <t>Saaf</t>
  </si>
  <si>
    <t>1kg</t>
  </si>
  <si>
    <t>T0003</t>
  </si>
  <si>
    <t>Double</t>
  </si>
  <si>
    <t>T0004</t>
  </si>
  <si>
    <t>RABINDRA NASKAR</t>
  </si>
  <si>
    <t>Large Farmer</t>
  </si>
  <si>
    <t>Usthi</t>
  </si>
  <si>
    <t>Suspend</t>
  </si>
  <si>
    <t>500gm</t>
  </si>
  <si>
    <t>T0005</t>
  </si>
  <si>
    <t>Herbicide</t>
  </si>
  <si>
    <t>PRABIR ROY</t>
  </si>
  <si>
    <t>Ekka</t>
  </si>
  <si>
    <t>20gm</t>
  </si>
  <si>
    <t>T0006</t>
  </si>
  <si>
    <t>Insecticide</t>
  </si>
  <si>
    <t>SEKH ANAMUL</t>
  </si>
  <si>
    <t>Bishnupur</t>
  </si>
  <si>
    <t>Iris</t>
  </si>
  <si>
    <t>200ml</t>
  </si>
  <si>
    <t>T0007</t>
  </si>
  <si>
    <t>SUMAN DASGUPTA</t>
  </si>
  <si>
    <t>Poushak</t>
  </si>
  <si>
    <t>500ml</t>
  </si>
  <si>
    <t>T0008</t>
  </si>
  <si>
    <t>SUBRATA NASKAR</t>
  </si>
  <si>
    <t>D.Harbour</t>
  </si>
  <si>
    <t>Dursban</t>
  </si>
  <si>
    <t>1L</t>
  </si>
  <si>
    <t>T0009</t>
  </si>
  <si>
    <t>KANAI GHOSH</t>
  </si>
  <si>
    <t>Safal 71</t>
  </si>
  <si>
    <t>100gm</t>
  </si>
  <si>
    <t>T0010</t>
  </si>
  <si>
    <t>ADIN MOLLA</t>
  </si>
  <si>
    <t>Tagron</t>
  </si>
  <si>
    <t>10gm</t>
  </si>
  <si>
    <t>T0011</t>
  </si>
  <si>
    <t>Samrat 70</t>
  </si>
  <si>
    <t>2gm</t>
  </si>
  <si>
    <t>T0012</t>
  </si>
  <si>
    <t>RANESH DEY</t>
  </si>
  <si>
    <t>Pegasus</t>
  </si>
  <si>
    <t>T0013</t>
  </si>
  <si>
    <t>Agromin Gold</t>
  </si>
  <si>
    <t>T0014</t>
  </si>
  <si>
    <t>BIJAY PAUL</t>
  </si>
  <si>
    <t>T0015</t>
  </si>
  <si>
    <t>JAYANTA SARKAR</t>
  </si>
  <si>
    <t>Ridomil Gold</t>
  </si>
  <si>
    <t>1kg (1 pouch: 80)</t>
  </si>
  <si>
    <t>T0016</t>
  </si>
  <si>
    <t>GOPAL CHATTERJEE</t>
  </si>
  <si>
    <t>T0017</t>
  </si>
  <si>
    <t>RATHIN MUKHERJEE</t>
  </si>
  <si>
    <t>T0018</t>
  </si>
  <si>
    <t>SANTOSH BISWAS</t>
  </si>
  <si>
    <t>Contaf Plus</t>
  </si>
  <si>
    <t>T0019</t>
  </si>
  <si>
    <t>ASIS IQBAL</t>
  </si>
  <si>
    <t>Naxa</t>
  </si>
  <si>
    <t>T0020</t>
  </si>
  <si>
    <t>DEBASIS PAL</t>
  </si>
  <si>
    <t>T0021</t>
  </si>
  <si>
    <t>Nativo</t>
  </si>
  <si>
    <t>T0022</t>
  </si>
  <si>
    <t>T0023</t>
  </si>
  <si>
    <t>T0024</t>
  </si>
  <si>
    <t>T0025</t>
  </si>
  <si>
    <t>T0026</t>
  </si>
  <si>
    <t>RABINDRANATH DAS</t>
  </si>
  <si>
    <t>Isabion</t>
  </si>
  <si>
    <t>T0027</t>
  </si>
  <si>
    <t>RAMJAN MOLLA</t>
  </si>
  <si>
    <t>Simodis</t>
  </si>
  <si>
    <t>240ml</t>
  </si>
  <si>
    <t>T0028</t>
  </si>
  <si>
    <t>Agil</t>
  </si>
  <si>
    <t>T0029</t>
  </si>
  <si>
    <t>T0030</t>
  </si>
  <si>
    <t>SANTANU PAUL</t>
  </si>
  <si>
    <t>El++</t>
  </si>
  <si>
    <t>T0031</t>
  </si>
  <si>
    <t>DIPAK BANERJEE</t>
  </si>
  <si>
    <t>Baan</t>
  </si>
  <si>
    <t>120gm</t>
  </si>
  <si>
    <t>T0032</t>
  </si>
  <si>
    <t>MANOJ SAHA</t>
  </si>
  <si>
    <t>T0033</t>
  </si>
  <si>
    <t>T0034</t>
  </si>
  <si>
    <t>TAPAS KUMAR</t>
  </si>
  <si>
    <t>T0035</t>
  </si>
  <si>
    <t>T0036</t>
  </si>
  <si>
    <t>SUBHAS CHATTERJEE</t>
  </si>
  <si>
    <t>Profex Super</t>
  </si>
  <si>
    <t>T0037</t>
  </si>
  <si>
    <t>Sprint</t>
  </si>
  <si>
    <t>T0038</t>
  </si>
  <si>
    <t>BABLU MAITY</t>
  </si>
  <si>
    <t>T0039</t>
  </si>
  <si>
    <t>SEKH RAHAMAT</t>
  </si>
  <si>
    <t>Tropicona</t>
  </si>
  <si>
    <t>T0040</t>
  </si>
  <si>
    <t>ASIM PAUL</t>
  </si>
  <si>
    <t>Sumi Max</t>
  </si>
  <si>
    <t>10ml</t>
  </si>
  <si>
    <t>T0041</t>
  </si>
  <si>
    <t>BIKRAM SARKAR</t>
  </si>
  <si>
    <t>T0042</t>
  </si>
  <si>
    <t>SEKH ANSARI</t>
  </si>
  <si>
    <t>250gm</t>
  </si>
  <si>
    <t>T0043</t>
  </si>
  <si>
    <t>NABIN CHAKRABORTY</t>
  </si>
  <si>
    <t>T0044</t>
  </si>
  <si>
    <t>T0045</t>
  </si>
  <si>
    <t>T0046</t>
  </si>
  <si>
    <t>T0047</t>
  </si>
  <si>
    <t>PRANAB HALDER</t>
  </si>
  <si>
    <t>T0048</t>
  </si>
  <si>
    <t>T0049</t>
  </si>
  <si>
    <t>SUNIL HAZRA</t>
  </si>
  <si>
    <t>T0050</t>
  </si>
  <si>
    <t>50ml</t>
  </si>
  <si>
    <t>T0051</t>
  </si>
  <si>
    <t>RABI GHOSH</t>
  </si>
  <si>
    <t>T0052</t>
  </si>
  <si>
    <t>DIPANKAR GHOSH</t>
  </si>
  <si>
    <t>20ml</t>
  </si>
  <si>
    <t>T0053</t>
  </si>
  <si>
    <t>LALTU MIRI</t>
  </si>
  <si>
    <t>T0054</t>
  </si>
  <si>
    <t>RAMESH HALDER</t>
  </si>
  <si>
    <t>T0055</t>
  </si>
  <si>
    <t>(10-Nov-24 - 16-Nov-24)</t>
  </si>
  <si>
    <t>W2</t>
  </si>
  <si>
    <t>V3</t>
  </si>
  <si>
    <t>T0056</t>
  </si>
  <si>
    <t>T0057</t>
  </si>
  <si>
    <t>T0058</t>
  </si>
  <si>
    <t>80ml</t>
  </si>
  <si>
    <t>T0059</t>
  </si>
  <si>
    <t>Sumiprint</t>
  </si>
  <si>
    <t>T0060</t>
  </si>
  <si>
    <t>GOPAL SILE</t>
  </si>
  <si>
    <t>Pogo</t>
  </si>
  <si>
    <t>250ml</t>
  </si>
  <si>
    <t>T0061</t>
  </si>
  <si>
    <t>PRADIP MONDAL</t>
  </si>
  <si>
    <t>T0062</t>
  </si>
  <si>
    <t>SACHIN HALDER</t>
  </si>
  <si>
    <t>T0063</t>
  </si>
  <si>
    <t>Exponus</t>
  </si>
  <si>
    <t>8.5ml</t>
  </si>
  <si>
    <t>T0064</t>
  </si>
  <si>
    <t>KUNTAL JANA</t>
  </si>
  <si>
    <t>T0065</t>
  </si>
  <si>
    <t>ARUN GHOSH</t>
  </si>
  <si>
    <t>T0066</t>
  </si>
  <si>
    <t>Miraculan</t>
  </si>
  <si>
    <t>T0067</t>
  </si>
  <si>
    <t>SUDHAMOY BANERJEE</t>
  </si>
  <si>
    <t>T0068</t>
  </si>
  <si>
    <t>Xelora</t>
  </si>
  <si>
    <t>T0069</t>
  </si>
  <si>
    <t>T0070</t>
  </si>
  <si>
    <t>T0071</t>
  </si>
  <si>
    <t>T0072</t>
  </si>
  <si>
    <t>ANUPAM MAJUMDAR</t>
  </si>
  <si>
    <t>T0073</t>
  </si>
  <si>
    <t>T0074</t>
  </si>
  <si>
    <t>SANTOSH ROY</t>
  </si>
  <si>
    <t>T0075</t>
  </si>
  <si>
    <t>Starthine</t>
  </si>
  <si>
    <t>T0076</t>
  </si>
  <si>
    <t>PRANABESH ROY</t>
  </si>
  <si>
    <t>Amister Top</t>
  </si>
  <si>
    <t>T0077</t>
  </si>
  <si>
    <t>T0078</t>
  </si>
  <si>
    <t>DILIP PAL</t>
  </si>
  <si>
    <t>T0079</t>
  </si>
  <si>
    <t>NASIR GOYEN</t>
  </si>
  <si>
    <t>T0080</t>
  </si>
  <si>
    <t>ARUN ROY</t>
  </si>
  <si>
    <t>T0081</t>
  </si>
  <si>
    <t>PRASENJIT MANDAL</t>
  </si>
  <si>
    <t>T0082</t>
  </si>
  <si>
    <t>RAMPRASAD SAHA</t>
  </si>
  <si>
    <t>Krizin</t>
  </si>
  <si>
    <t>T0083</t>
  </si>
  <si>
    <t>TARUN BANERJEE</t>
  </si>
  <si>
    <t>Tag Dabang</t>
  </si>
  <si>
    <t>160gm (20gm x 8 pouches, per pouch: 25)</t>
  </si>
  <si>
    <t>T0084</t>
  </si>
  <si>
    <t>NISHITH DOWI</t>
  </si>
  <si>
    <t>T0085</t>
  </si>
  <si>
    <t>ARUP PATRA</t>
  </si>
  <si>
    <t>T0086</t>
  </si>
  <si>
    <t>DEBASHIS ROY</t>
  </si>
  <si>
    <t>T0087</t>
  </si>
  <si>
    <t>T0088</t>
  </si>
  <si>
    <t>NARAYAN DE</t>
  </si>
  <si>
    <t>Deligate</t>
  </si>
  <si>
    <t>25ml</t>
  </si>
  <si>
    <t>T0089</t>
  </si>
  <si>
    <t>Cultur</t>
  </si>
  <si>
    <t>T0090</t>
  </si>
  <si>
    <t>MADHAB SENGUPTA</t>
  </si>
  <si>
    <t>Tag Gun</t>
  </si>
  <si>
    <t>160gm (20gm x 8 pouches, per pouch: 55)</t>
  </si>
  <si>
    <t>T0091</t>
  </si>
  <si>
    <t>RINKU MALLICK</t>
  </si>
  <si>
    <t>34ml</t>
  </si>
  <si>
    <t>T0092</t>
  </si>
  <si>
    <t>NARENDRA ROY</t>
  </si>
  <si>
    <t>17ml</t>
  </si>
  <si>
    <t>T0093</t>
  </si>
  <si>
    <t>T0094</t>
  </si>
  <si>
    <t>DINESH HALDER</t>
  </si>
  <si>
    <t>T0095</t>
  </si>
  <si>
    <t>SHYAMAL DAS</t>
  </si>
  <si>
    <t>T0096</t>
  </si>
  <si>
    <t>Lihonin</t>
  </si>
  <si>
    <t>T0097</t>
  </si>
  <si>
    <t>JHILAM DEY</t>
  </si>
  <si>
    <t>T0098</t>
  </si>
  <si>
    <t>T0099</t>
  </si>
  <si>
    <t>T0100</t>
  </si>
  <si>
    <t>T0101</t>
  </si>
  <si>
    <t>SUDHIR MISHRA</t>
  </si>
  <si>
    <t>T0102</t>
  </si>
  <si>
    <t>ABHIJIT CHOWDHURY</t>
  </si>
  <si>
    <t>T0103</t>
  </si>
  <si>
    <t>AJOY KUMAR</t>
  </si>
  <si>
    <t>T0104</t>
  </si>
  <si>
    <t>T0105</t>
  </si>
  <si>
    <t>T0106</t>
  </si>
  <si>
    <t>T0107</t>
  </si>
  <si>
    <t>Ultimare</t>
  </si>
  <si>
    <t>T0108</t>
  </si>
  <si>
    <t>PARTHA SARKAR</t>
  </si>
  <si>
    <t>T0109</t>
  </si>
  <si>
    <t>T0110</t>
  </si>
  <si>
    <t>T0111</t>
  </si>
  <si>
    <t>NEPAL HATI</t>
  </si>
  <si>
    <t>T0112</t>
  </si>
  <si>
    <t>T0113</t>
  </si>
  <si>
    <t>T0114</t>
  </si>
  <si>
    <t>Carbine</t>
  </si>
  <si>
    <t>T0115</t>
  </si>
  <si>
    <t>ASHOK BHATTACHARYA</t>
  </si>
  <si>
    <t>T0116</t>
  </si>
  <si>
    <t>T0117</t>
  </si>
  <si>
    <t>T0118</t>
  </si>
  <si>
    <t>T0119</t>
  </si>
  <si>
    <t>T0120</t>
  </si>
  <si>
    <t>T0121</t>
  </si>
  <si>
    <t>TUFUI DAS</t>
  </si>
  <si>
    <t>Coragen</t>
  </si>
  <si>
    <t>30ml</t>
  </si>
  <si>
    <t>T0122</t>
  </si>
  <si>
    <t>T0123</t>
  </si>
  <si>
    <t>120ml</t>
  </si>
  <si>
    <t>T0124</t>
  </si>
  <si>
    <t>T0125</t>
  </si>
  <si>
    <t>TUSON SUMANTA</t>
  </si>
  <si>
    <t>T0126</t>
  </si>
  <si>
    <t>FARMAN</t>
  </si>
  <si>
    <t>T0127</t>
  </si>
  <si>
    <t>(17-Nov-24 - 23-Nov-24)</t>
  </si>
  <si>
    <t>W3</t>
  </si>
  <si>
    <t>T0128</t>
  </si>
  <si>
    <t>T0129</t>
  </si>
  <si>
    <t>RAM ROY</t>
  </si>
  <si>
    <t>T0130</t>
  </si>
  <si>
    <t>T0131</t>
  </si>
  <si>
    <t>T0132</t>
  </si>
  <si>
    <t>JOY RANA</t>
  </si>
  <si>
    <t>T0133</t>
  </si>
  <si>
    <t>T0134</t>
  </si>
  <si>
    <t>T0135</t>
  </si>
  <si>
    <t>SUKUMAR BAGCHI</t>
  </si>
  <si>
    <t>T0136</t>
  </si>
  <si>
    <t>E-Mate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</si>
  <si>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</si>
  <si>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</si>
  <si>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</si>
  <si>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</si>
  <si>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</si>
  <si>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</si>
  <si>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</si>
  <si>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</si>
  <si>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</si>
  <si>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</si>
  <si>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</si>
  <si>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</si>
  <si>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</si>
  <si>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ANIL BISWAS</t>
  </si>
  <si>
    <t>T0150</t>
  </si>
  <si>
    <t>NILADRI SEN</t>
  </si>
  <si>
    <t>T0151</t>
  </si>
  <si>
    <t>T0152</t>
  </si>
  <si>
    <t>T0153</t>
  </si>
  <si>
    <t>T0154</t>
  </si>
  <si>
    <t>400ml</t>
  </si>
  <si>
    <t>T0155</t>
  </si>
  <si>
    <t>KUSH GHOSH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</si>
  <si>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</si>
  <si>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</si>
  <si>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</si>
  <si>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</si>
  <si>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</si>
  <si>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</si>
  <si>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</si>
  <si>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</si>
  <si>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Systiva</t>
  </si>
  <si>
    <t>T0164</t>
  </si>
  <si>
    <t>T0165</t>
  </si>
  <si>
    <t>T0166</t>
  </si>
  <si>
    <t>T0167</t>
  </si>
  <si>
    <t>T0168</t>
  </si>
  <si>
    <t>T0169</t>
  </si>
  <si>
    <t>T0170</t>
  </si>
  <si>
    <t>Hamla 550</t>
  </si>
  <si>
    <t>T0171</t>
  </si>
  <si>
    <t>BIMAL CHAKRABORTY</t>
  </si>
  <si>
    <t>T0172</t>
  </si>
  <si>
    <t>T0173</t>
  </si>
  <si>
    <t>T0174</t>
  </si>
  <si>
    <t>T0175</t>
  </si>
  <si>
    <t>BARUN PAL</t>
  </si>
  <si>
    <t>T0176</t>
  </si>
  <si>
    <t>T0177</t>
  </si>
  <si>
    <t>T0178</t>
  </si>
  <si>
    <t>T0179</t>
  </si>
  <si>
    <t>T0180</t>
  </si>
  <si>
    <t>T0181</t>
  </si>
  <si>
    <t>T0182</t>
  </si>
  <si>
    <t>BIKASH SARKAR</t>
  </si>
  <si>
    <t>T0183</t>
  </si>
  <si>
    <t>T0184</t>
  </si>
  <si>
    <t>GOURANGA DAS</t>
  </si>
  <si>
    <t>T0185</t>
  </si>
  <si>
    <t>Curzate</t>
  </si>
  <si>
    <t>1.2kg</t>
  </si>
  <si>
    <t>T0186</t>
  </si>
  <si>
    <t>300gm</t>
  </si>
  <si>
    <t>T0187</t>
  </si>
  <si>
    <t>T0188</t>
  </si>
  <si>
    <t>T0189</t>
  </si>
  <si>
    <t>T0190</t>
  </si>
  <si>
    <t>T0191</t>
  </si>
  <si>
    <t>TAPAN GHOSH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</si>
  <si>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</si>
  <si>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</si>
  <si>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</si>
  <si>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</si>
  <si>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</si>
  <si>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</si>
  <si>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</si>
  <si>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</si>
  <si>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</si>
  <si>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</si>
  <si>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(24-Nov-24 - 30-Nov-24)</t>
  </si>
  <si>
    <t>W4</t>
  </si>
  <si>
    <t>RAJIB CHAKRABORTY</t>
  </si>
  <si>
    <t>T0202</t>
  </si>
  <si>
    <t>T0203</t>
  </si>
  <si>
    <t>TANAY DEY</t>
  </si>
  <si>
    <t>T0204</t>
  </si>
  <si>
    <t>T0205</t>
  </si>
  <si>
    <t>T0206</t>
  </si>
  <si>
    <t>BISWAJIT SINHA</t>
  </si>
  <si>
    <t>T0207</t>
  </si>
  <si>
    <t>T0208</t>
  </si>
  <si>
    <t>T0209</t>
  </si>
  <si>
    <t>T0210</t>
  </si>
  <si>
    <t>KALIPADA MUKHERJEE</t>
  </si>
  <si>
    <t>T0211</t>
  </si>
  <si>
    <t>T0212</t>
  </si>
  <si>
    <t>AMITAVA DAS</t>
  </si>
  <si>
    <t>T0213</t>
  </si>
  <si>
    <t>T0214</t>
  </si>
  <si>
    <t>T0215</t>
  </si>
  <si>
    <t>T0216</t>
  </si>
  <si>
    <t>T0217</t>
  </si>
  <si>
    <t>T0218</t>
  </si>
  <si>
    <t>T0219</t>
  </si>
  <si>
    <t>SUSHANTA DAS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</si>
  <si>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</si>
  <si>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</si>
  <si>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</si>
  <si>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</si>
  <si>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</si>
  <si>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</si>
  <si>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</si>
  <si>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</si>
  <si>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</si>
  <si>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MANIK CHOWDHURY</t>
  </si>
  <si>
    <t>T0229</t>
  </si>
  <si>
    <t>T0230</t>
  </si>
  <si>
    <t>GOKUL KHAN</t>
  </si>
  <si>
    <t>T0231</t>
  </si>
  <si>
    <t>T0232</t>
  </si>
  <si>
    <t>NIKHIL RANA</t>
  </si>
  <si>
    <t>T0233</t>
  </si>
  <si>
    <t>T0234</t>
  </si>
  <si>
    <t>T0235</t>
  </si>
  <si>
    <t>T0236</t>
  </si>
  <si>
    <t>Dezire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</si>
  <si>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</si>
  <si>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</si>
  <si>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</si>
  <si>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</si>
  <si>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</si>
  <si>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</si>
  <si>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</si>
  <si>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</si>
  <si>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</si>
  <si>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</si>
  <si>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</si>
  <si>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</si>
  <si>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</si>
  <si>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60ml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</si>
  <si>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</si>
  <si>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</si>
  <si>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</si>
  <si>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</si>
  <si>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</si>
  <si>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</si>
  <si>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</si>
  <si>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</si>
  <si>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</si>
  <si>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</si>
  <si>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</si>
  <si>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</si>
  <si>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</si>
  <si>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</si>
  <si>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</si>
  <si>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</si>
  <si>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</si>
  <si>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</si>
  <si>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</si>
  <si>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</si>
  <si>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</si>
  <si>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SANJIB BISWAS</t>
  </si>
  <si>
    <t>T0271</t>
  </si>
  <si>
    <t>T0272</t>
  </si>
  <si>
    <t>T0273</t>
  </si>
  <si>
    <t>T0274</t>
  </si>
  <si>
    <t>T0275</t>
  </si>
  <si>
    <t>T0276</t>
  </si>
  <si>
    <t>PRANAB SENGUPTA</t>
  </si>
  <si>
    <t>T0277</t>
  </si>
  <si>
    <t>T0278</t>
  </si>
  <si>
    <t>T0279</t>
  </si>
  <si>
    <t>T0280</t>
  </si>
  <si>
    <t>T0281</t>
  </si>
  <si>
    <t>T0282</t>
  </si>
  <si>
    <t>T0283</t>
  </si>
  <si>
    <t>(01-Dec-24 - 07-Dec-24)</t>
  </si>
  <si>
    <t>W5</t>
  </si>
  <si>
    <t>T0284</t>
  </si>
  <si>
    <t>T0285</t>
  </si>
  <si>
    <t>T0286</t>
  </si>
  <si>
    <t>T0287</t>
  </si>
  <si>
    <t>T0288</t>
  </si>
  <si>
    <t>JAGANNATH HALDER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</si>
  <si>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</si>
  <si>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</si>
  <si>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</si>
  <si>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</si>
  <si>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</si>
  <si>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</si>
  <si>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</si>
  <si>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</si>
  <si>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</si>
  <si>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</si>
  <si>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HARADHAN DEY</t>
  </si>
  <si>
    <t>T0299</t>
  </si>
  <si>
    <t>600gm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</si>
  <si>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</si>
  <si>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</si>
  <si>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</si>
  <si>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</si>
  <si>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</si>
  <si>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</si>
  <si>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</si>
  <si>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</si>
  <si>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</si>
  <si>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</si>
  <si>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</si>
  <si>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</si>
  <si>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</si>
  <si>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</si>
  <si>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</si>
  <si>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</si>
  <si>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</si>
  <si>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</si>
  <si>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</si>
  <si>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</si>
  <si>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DEBDAS CHOWDHURY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</si>
  <si>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</si>
  <si>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</si>
  <si>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</si>
  <si>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</si>
  <si>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</si>
  <si>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</si>
  <si>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</si>
  <si>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</si>
  <si>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</si>
  <si>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</si>
  <si>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</si>
  <si>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</si>
  <si>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</si>
  <si>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</si>
  <si>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</si>
  <si>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ARUN DEY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</si>
  <si>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</si>
  <si>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</si>
  <si>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</si>
  <si>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</si>
  <si>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</si>
  <si>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</si>
  <si>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</si>
  <si>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</si>
  <si>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</si>
  <si>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(08-Dec-24 - 14-Dec-24)</t>
  </si>
  <si>
    <t>W6</t>
  </si>
  <si>
    <t>T0344</t>
  </si>
  <si>
    <t>Winter</t>
  </si>
  <si>
    <t>T0345</t>
  </si>
  <si>
    <t>T0346</t>
  </si>
  <si>
    <t>T0347</t>
  </si>
  <si>
    <t>RAKIB MOLLA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</si>
  <si>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</si>
  <si>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</si>
  <si>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</si>
  <si>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</si>
  <si>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</si>
  <si>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</si>
  <si>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</si>
  <si>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</si>
  <si>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</si>
  <si>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</si>
  <si>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</si>
  <si>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</si>
  <si>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</si>
  <si>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</si>
  <si>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</si>
  <si>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ANIRUDH PAUL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</si>
  <si>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</si>
  <si>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</si>
  <si>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</si>
  <si>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</si>
  <si>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</si>
  <si>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</si>
  <si>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</si>
  <si>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</si>
  <si>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</si>
  <si>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</si>
  <si>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</si>
  <si>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</si>
  <si>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</si>
  <si>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</si>
  <si>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</si>
  <si>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SUDIP MANDAL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</si>
  <si>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</si>
  <si>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</si>
  <si>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</si>
  <si>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</si>
  <si>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</si>
  <si>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</si>
  <si>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</si>
  <si>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</si>
  <si>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</si>
  <si>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</si>
  <si>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</si>
  <si>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</si>
  <si>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</si>
  <si>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</si>
  <si>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</si>
  <si>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</si>
  <si>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</si>
  <si>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</si>
  <si>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</si>
  <si>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</si>
  <si>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</si>
  <si>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</si>
  <si>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SHYAMAL BAG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</si>
  <si>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</si>
  <si>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</si>
  <si>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</si>
  <si>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</si>
  <si>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</si>
  <si>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</si>
  <si>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</si>
  <si>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</si>
  <si>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</si>
  <si>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</si>
  <si>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T1363</t>
  </si>
  <si>
    <t>T1364</t>
  </si>
  <si>
    <t>T1365</t>
  </si>
  <si>
    <t>T0410</t>
  </si>
  <si>
    <t>(15-Dec-24 - 21-Dec-24)</t>
  </si>
  <si>
    <t>W7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</si>
  <si>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</si>
  <si>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</si>
  <si>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</si>
  <si>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</si>
  <si>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</si>
  <si>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</si>
  <si>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</si>
  <si>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</si>
  <si>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</si>
  <si>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</si>
  <si>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</si>
  <si>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</si>
  <si>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</si>
  <si>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</si>
  <si>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</si>
  <si>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</si>
  <si>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</si>
  <si>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</si>
  <si>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</si>
  <si>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</si>
  <si>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</si>
  <si>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</si>
  <si>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</si>
  <si>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</si>
  <si>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</si>
  <si>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</si>
  <si>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</si>
  <si>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</si>
  <si>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</si>
  <si>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</si>
  <si>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</si>
  <si>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</si>
  <si>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</si>
  <si>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</si>
  <si>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</si>
  <si>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</si>
  <si>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</si>
  <si>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</si>
  <si>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</si>
  <si>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</si>
  <si>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</si>
  <si>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</si>
  <si>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</si>
  <si>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</si>
  <si>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</si>
  <si>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</si>
  <si>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</si>
  <si>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</si>
  <si>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(22-Dec-24 - 28-Dec-24)</t>
  </si>
  <si>
    <t>W8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</si>
  <si>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</si>
  <si>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</si>
  <si>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</si>
  <si>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</si>
  <si>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</si>
  <si>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</si>
  <si>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</si>
  <si>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</si>
  <si>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</si>
  <si>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TAPAN KUMAR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</si>
  <si>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</si>
  <si>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</si>
  <si>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</si>
  <si>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</si>
  <si>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</si>
  <si>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</si>
  <si>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</si>
  <si>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</si>
  <si>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</si>
  <si>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ANIL KUMAR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</si>
  <si>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</si>
  <si>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</si>
  <si>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</si>
  <si>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</si>
  <si>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</si>
  <si>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</si>
  <si>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</si>
  <si>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</si>
  <si>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</si>
  <si>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</si>
  <si>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</si>
  <si>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</si>
  <si>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</si>
  <si>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</si>
  <si>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</si>
  <si>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</si>
  <si>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SURESH PAUL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</si>
  <si>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</si>
  <si>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</si>
  <si>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</si>
  <si>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</si>
  <si>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</si>
  <si>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</si>
  <si>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</si>
  <si>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</si>
  <si>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</si>
  <si>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</si>
  <si>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</si>
  <si>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</si>
  <si>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</si>
  <si>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</si>
  <si>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</si>
  <si>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</si>
  <si>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</si>
  <si>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</si>
  <si>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</si>
  <si>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</si>
  <si>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</si>
  <si>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</si>
  <si>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</si>
  <si>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</si>
  <si>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</si>
  <si>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</si>
  <si>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</si>
  <si>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</si>
  <si>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</si>
  <si>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</si>
  <si>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</si>
  <si>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</si>
  <si>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</si>
  <si>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</si>
  <si>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</si>
  <si>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</si>
  <si>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</si>
  <si>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</si>
  <si>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</si>
  <si>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</si>
  <si>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</si>
  <si>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</si>
  <si>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</si>
  <si>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</si>
  <si>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</si>
  <si>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</si>
  <si>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</si>
  <si>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</si>
  <si>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</si>
  <si>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</si>
  <si>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</si>
  <si>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</si>
  <si>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</si>
  <si>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</si>
  <si>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</si>
  <si>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</si>
  <si>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</si>
  <si>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(29-Dec-24 - 04-Jan-25)</t>
  </si>
  <si>
    <t>W9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</si>
  <si>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</si>
  <si>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</si>
  <si>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</si>
  <si>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</si>
  <si>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</si>
  <si>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</si>
  <si>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</si>
  <si>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</si>
  <si>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</si>
  <si>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</si>
  <si>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</si>
  <si>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SOURAV CHOWDHURY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</si>
  <si>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</si>
  <si>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</si>
  <si>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</si>
  <si>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</si>
  <si>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</si>
  <si>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</si>
  <si>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</si>
  <si>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</si>
  <si>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</si>
  <si>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</si>
  <si>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</si>
  <si>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</si>
  <si>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</si>
  <si>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</si>
  <si>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</si>
  <si>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</si>
  <si>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</si>
  <si>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</si>
  <si>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</si>
  <si>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</si>
  <si>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</si>
  <si>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</si>
  <si>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</si>
  <si>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</si>
  <si>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</si>
  <si>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</si>
  <si>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</si>
  <si>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</si>
  <si>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</si>
  <si>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</si>
  <si>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</si>
  <si>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</si>
  <si>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</si>
  <si>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</si>
  <si>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</si>
  <si>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</si>
  <si>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</si>
  <si>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</si>
  <si>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</si>
  <si>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</si>
  <si>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</si>
  <si>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</si>
  <si>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</si>
  <si>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</si>
  <si>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</si>
  <si>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</si>
  <si>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</si>
  <si>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</si>
  <si>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</si>
  <si>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</si>
  <si>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</si>
  <si>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</si>
  <si>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</si>
  <si>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</si>
  <si>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</si>
  <si>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</si>
  <si>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(05-Jan-25 - 11-Jan-25)</t>
  </si>
  <si>
    <t>W10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</si>
  <si>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</si>
  <si>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</si>
  <si>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</si>
  <si>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</si>
  <si>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</si>
  <si>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</si>
  <si>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</si>
  <si>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</si>
  <si>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</si>
  <si>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</si>
  <si>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</si>
  <si>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</si>
  <si>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</si>
  <si>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</si>
  <si>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</si>
  <si>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</si>
  <si>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</si>
  <si>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</si>
  <si>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</si>
  <si>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</si>
  <si>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</si>
  <si>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</si>
  <si>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</si>
  <si>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</si>
  <si>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</si>
  <si>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</si>
  <si>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</si>
  <si>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</si>
  <si>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</si>
  <si>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</si>
  <si>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</si>
  <si>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</si>
  <si>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</si>
  <si>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</si>
  <si>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</si>
  <si>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</si>
  <si>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</si>
  <si>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</si>
  <si>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</si>
  <si>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</si>
  <si>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</si>
  <si>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</si>
  <si>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</si>
  <si>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</si>
  <si>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</si>
  <si>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</si>
  <si>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</si>
  <si>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</si>
  <si>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</si>
  <si>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</si>
  <si>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</si>
  <si>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</si>
  <si>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</si>
  <si>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</si>
  <si>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</si>
  <si>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</si>
  <si>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</si>
  <si>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</si>
  <si>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</si>
  <si>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</si>
  <si>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</si>
  <si>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</si>
  <si>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</si>
  <si>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</si>
  <si>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</si>
  <si>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ASHOK DAS</t>
  </si>
  <si>
    <t>T0682</t>
  </si>
  <si>
    <t>T1490</t>
  </si>
  <si>
    <t>TUSAR KUMAR DEY</t>
  </si>
  <si>
    <t>T1491</t>
  </si>
  <si>
    <t>T1492</t>
  </si>
  <si>
    <t>T1493</t>
  </si>
  <si>
    <t>T1494</t>
  </si>
  <si>
    <t>T1495</t>
  </si>
  <si>
    <t>T0683</t>
  </si>
  <si>
    <t>T0684</t>
  </si>
  <si>
    <t>T0685</t>
  </si>
  <si>
    <t>T0686</t>
  </si>
  <si>
    <t>KARTICK MAITY</t>
  </si>
  <si>
    <t>T0687</t>
  </si>
  <si>
    <t>(12-Jan-25 - 18-Jan-25)</t>
  </si>
  <si>
    <t>W11</t>
  </si>
  <si>
    <t>T0688</t>
  </si>
  <si>
    <t>T0689</t>
  </si>
  <si>
    <t>T0690</t>
  </si>
  <si>
    <t>T0691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</si>
  <si>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</si>
  <si>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</si>
  <si>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</si>
  <si>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</si>
  <si>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</si>
  <si>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</si>
  <si>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</si>
  <si>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</si>
  <si>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</si>
  <si>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</si>
  <si>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</si>
  <si>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</si>
  <si>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</si>
  <si>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</si>
  <si>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</si>
  <si>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</si>
  <si>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</si>
  <si>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</si>
  <si>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</si>
  <si>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</si>
  <si>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</si>
  <si>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</si>
  <si>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</si>
  <si>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</si>
  <si>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</si>
  <si>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</si>
  <si>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</si>
  <si>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</si>
  <si>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</si>
  <si>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</si>
  <si>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</si>
  <si>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</si>
  <si>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</si>
  <si>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</si>
  <si>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</si>
  <si>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</si>
  <si>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</si>
  <si>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</si>
  <si>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</si>
  <si>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</si>
  <si>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</si>
  <si>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</si>
  <si>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</si>
  <si>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</si>
  <si>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</si>
  <si>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</si>
  <si>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</si>
  <si>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</si>
  <si>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</si>
  <si>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</si>
  <si>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</si>
  <si>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</si>
  <si>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</si>
  <si>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</si>
  <si>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</si>
  <si>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</si>
  <si>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</si>
  <si>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</si>
  <si>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</si>
  <si>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</si>
  <si>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</si>
  <si>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</si>
  <si>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</si>
  <si>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</si>
  <si>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</si>
  <si>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</si>
  <si>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</si>
  <si>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</si>
  <si>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</si>
  <si>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</si>
  <si>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Boxer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</si>
  <si>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</si>
  <si>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</si>
  <si>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</si>
  <si>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</si>
  <si>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</si>
  <si>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</si>
  <si>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</si>
  <si>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</si>
  <si>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</si>
  <si>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</si>
  <si>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</si>
  <si>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</si>
  <si>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</si>
  <si>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</si>
  <si>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</si>
  <si>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</si>
  <si>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(19-Jan-25 - 25-Jan-25)</t>
  </si>
  <si>
    <t>W12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</si>
  <si>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</si>
  <si>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</si>
  <si>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</si>
  <si>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</si>
  <si>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</si>
  <si>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</si>
  <si>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</si>
  <si>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</si>
  <si>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</si>
  <si>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</si>
  <si>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</si>
  <si>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</si>
  <si>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</si>
  <si>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</si>
  <si>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</si>
  <si>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</si>
  <si>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</si>
  <si>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</si>
  <si>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</si>
  <si>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</si>
  <si>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</si>
  <si>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</si>
  <si>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</si>
  <si>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</si>
  <si>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</si>
  <si>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</si>
  <si>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</si>
  <si>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</si>
  <si>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</si>
  <si>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</si>
  <si>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</si>
  <si>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</si>
  <si>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</si>
  <si>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</si>
  <si>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</si>
  <si>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</si>
  <si>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</si>
  <si>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</si>
  <si>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</si>
  <si>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</si>
  <si>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</si>
  <si>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</si>
  <si>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</si>
  <si>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</si>
  <si>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</si>
  <si>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</si>
  <si>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</si>
  <si>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</si>
  <si>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</si>
  <si>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</si>
  <si>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</si>
  <si>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</si>
  <si>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</si>
  <si>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</si>
  <si>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</si>
  <si>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</si>
  <si>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</si>
  <si>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</si>
  <si>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</si>
  <si>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</si>
  <si>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</si>
  <si>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</si>
  <si>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</si>
  <si>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</si>
  <si>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</si>
  <si>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</si>
  <si>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</si>
  <si>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</si>
  <si>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(26-Jan-25 - 01-Feb-25)</t>
  </si>
  <si>
    <t>W13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</si>
  <si>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</si>
  <si>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</si>
  <si>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</si>
  <si>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</si>
  <si>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</si>
  <si>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</si>
  <si>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</si>
  <si>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</si>
  <si>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</si>
  <si>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</si>
  <si>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</si>
  <si>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</si>
  <si>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</si>
  <si>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</si>
  <si>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</si>
  <si>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</si>
  <si>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</si>
  <si>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</si>
  <si>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</si>
  <si>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</si>
  <si>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</si>
  <si>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</si>
  <si>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</si>
  <si>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</si>
  <si>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</si>
  <si>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</si>
  <si>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</si>
  <si>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</si>
  <si>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</si>
  <si>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</si>
  <si>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</si>
  <si>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</si>
  <si>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</si>
  <si>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</si>
  <si>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</si>
  <si>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</si>
  <si>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</si>
  <si>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</si>
  <si>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</si>
  <si>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</si>
  <si>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</si>
  <si>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</si>
  <si>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</si>
  <si>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</si>
  <si>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</si>
  <si>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</si>
  <si>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</si>
  <si>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</si>
  <si>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</si>
  <si>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</si>
  <si>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</si>
  <si>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</si>
  <si>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</si>
  <si>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</si>
  <si>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</si>
  <si>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</si>
  <si>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</si>
  <si>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</si>
  <si>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</si>
  <si>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</si>
  <si>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</si>
  <si>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</si>
  <si>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</si>
  <si>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</si>
  <si>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</si>
  <si>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</si>
  <si>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</si>
  <si>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</si>
  <si>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</si>
  <si>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</si>
  <si>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</si>
  <si>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(02-Feb-25 - 08-Feb-25)</t>
  </si>
  <si>
    <t>W14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</si>
  <si>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</si>
  <si>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</si>
  <si>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</si>
  <si>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</si>
  <si>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</si>
  <si>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</si>
  <si>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</si>
  <si>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</si>
  <si>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</si>
  <si>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</si>
  <si>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</si>
  <si>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</si>
  <si>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</si>
  <si>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</si>
  <si>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</si>
  <si>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</si>
  <si>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</si>
  <si>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</si>
  <si>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</si>
  <si>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</si>
  <si>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</si>
  <si>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</si>
  <si>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</si>
  <si>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</si>
  <si>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</si>
  <si>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</si>
  <si>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</si>
  <si>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</si>
  <si>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</si>
  <si>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</si>
  <si>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</si>
  <si>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</si>
  <si>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</si>
  <si>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</si>
  <si>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</si>
  <si>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</si>
  <si>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</si>
  <si>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</si>
  <si>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</si>
  <si>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HOKSEN MOLLA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</si>
  <si>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</si>
  <si>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</si>
  <si>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</si>
  <si>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</si>
  <si>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</si>
  <si>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</si>
  <si>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</si>
  <si>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</si>
  <si>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</si>
  <si>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</si>
  <si>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</si>
  <si>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</si>
  <si>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</si>
  <si>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</si>
  <si>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</si>
  <si>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</si>
  <si>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</si>
  <si>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</si>
  <si>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</si>
  <si>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</si>
  <si>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</si>
  <si>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</si>
  <si>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</si>
  <si>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</si>
  <si>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</si>
  <si>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</si>
  <si>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</si>
  <si>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</si>
  <si>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</si>
  <si>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</si>
  <si>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</si>
  <si>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</si>
  <si>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</si>
  <si>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</si>
  <si>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(09-Feb-25 - 15-Feb-25)</t>
  </si>
  <si>
    <t>W15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</si>
  <si>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</si>
  <si>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</si>
  <si>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</si>
  <si>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</si>
  <si>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</si>
  <si>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</si>
  <si>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</si>
  <si>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</si>
  <si>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</si>
  <si>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</si>
  <si>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</si>
  <si>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</si>
  <si>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</si>
  <si>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</si>
  <si>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</si>
  <si>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</si>
  <si>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</si>
  <si>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</si>
  <si>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</si>
  <si>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</si>
  <si>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</si>
  <si>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</si>
  <si>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</si>
  <si>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</si>
  <si>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</si>
  <si>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</si>
  <si>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</si>
  <si>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</si>
  <si>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</si>
  <si>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</si>
  <si>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</si>
  <si>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</si>
  <si>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</si>
  <si>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</si>
  <si>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</si>
  <si>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</si>
  <si>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</si>
  <si>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</si>
  <si>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</si>
  <si>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</si>
  <si>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</si>
  <si>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</si>
  <si>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</si>
  <si>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</si>
  <si>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</si>
  <si>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</si>
  <si>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</si>
  <si>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</si>
  <si>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</si>
  <si>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</si>
  <si>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</si>
  <si>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</si>
  <si>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</si>
  <si>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</si>
  <si>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</si>
  <si>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</si>
  <si>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</si>
  <si>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</si>
  <si>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</si>
  <si>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</si>
  <si>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</si>
  <si>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</si>
  <si>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</si>
  <si>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</si>
  <si>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</si>
  <si>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</si>
  <si>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</si>
  <si>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</si>
  <si>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</si>
  <si>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</si>
  <si>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</si>
  <si>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</si>
  <si>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</si>
  <si>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</si>
  <si>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</si>
  <si>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</si>
  <si>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</si>
  <si>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</si>
  <si>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</si>
  <si>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</si>
  <si>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</si>
  <si>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(16-Feb-25 - 22-Feb-25)</t>
  </si>
  <si>
    <t>W16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</si>
  <si>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</si>
  <si>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</si>
  <si>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</si>
  <si>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</si>
  <si>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</si>
  <si>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</si>
  <si>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</si>
  <si>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</si>
  <si>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</si>
  <si>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</si>
  <si>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</si>
  <si>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</si>
  <si>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</si>
  <si>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</si>
  <si>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</si>
  <si>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</si>
  <si>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</si>
  <si>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</si>
  <si>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</si>
  <si>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</si>
  <si>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</si>
  <si>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</si>
  <si>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</si>
  <si>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</si>
  <si>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</si>
  <si>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</si>
  <si>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</si>
  <si>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</si>
  <si>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</si>
  <si>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</si>
  <si>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</si>
  <si>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</si>
  <si>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</si>
  <si>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</si>
  <si>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</si>
  <si>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</si>
  <si>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</si>
  <si>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</si>
  <si>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T1240</t>
  </si>
  <si>
    <t>T1241</t>
  </si>
  <si>
    <t>T1242</t>
  </si>
  <si>
    <t>T1243</t>
  </si>
  <si>
    <t>T1244</t>
  </si>
  <si>
    <t>T1245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</si>
  <si>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</si>
  <si>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</si>
  <si>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</si>
  <si>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</si>
  <si>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</si>
  <si>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</si>
  <si>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</si>
  <si>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</si>
  <si>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</si>
  <si>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</si>
  <si>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</si>
  <si>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</si>
  <si>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</si>
  <si>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</si>
  <si>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</si>
  <si>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</si>
  <si>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</si>
  <si>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</si>
  <si>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</si>
  <si>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</si>
  <si>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</si>
  <si>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(23-Feb-25 - 01-Mar-25)</t>
  </si>
  <si>
    <t>W17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</si>
  <si>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</si>
  <si>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</si>
  <si>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</si>
  <si>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</si>
  <si>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</si>
  <si>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</si>
  <si>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</si>
  <si>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</si>
  <si>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</si>
  <si>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</si>
  <si>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</si>
  <si>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</si>
  <si>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</si>
  <si>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</si>
  <si>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</si>
  <si>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</si>
  <si>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</si>
  <si>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</si>
  <si>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</si>
  <si>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</si>
  <si>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</si>
  <si>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</si>
  <si>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</si>
  <si>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</si>
  <si>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</si>
  <si>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</si>
  <si>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</si>
  <si>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</si>
  <si>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</si>
  <si>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</si>
  <si>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</si>
  <si>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</si>
  <si>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</si>
  <si>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</si>
  <si>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</si>
  <si>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</si>
  <si>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</si>
  <si>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</si>
  <si>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</si>
  <si>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</si>
  <si>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</si>
  <si>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</si>
  <si>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</si>
  <si>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</si>
  <si>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</si>
  <si>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</si>
  <si>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</si>
  <si>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</si>
  <si>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</si>
  <si>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</si>
  <si>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</si>
  <si>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</si>
  <si>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</si>
  <si>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</si>
  <si>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</si>
  <si>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Growing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</si>
  <si>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</si>
  <si>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</si>
  <si>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</si>
  <si>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</si>
  <si>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</si>
  <si>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</si>
  <si>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</si>
  <si>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</si>
  <si>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</si>
  <si>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</si>
  <si>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</si>
  <si>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</si>
  <si>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</si>
  <si>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</si>
  <si>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</si>
  <si>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</si>
  <si>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</si>
  <si>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</si>
  <si>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</si>
  <si>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</si>
  <si>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</si>
  <si>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(02-Mar-25 - 08-Mar-25)</t>
  </si>
  <si>
    <t>W18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</si>
  <si>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</si>
  <si>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</si>
  <si>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</si>
  <si>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</si>
  <si>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</si>
  <si>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</si>
  <si>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</si>
  <si>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</si>
  <si>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</si>
  <si>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</si>
  <si>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</si>
  <si>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</si>
  <si>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</si>
  <si>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</si>
  <si>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</si>
  <si>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</si>
  <si>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</si>
  <si>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</si>
  <si>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</si>
  <si>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</si>
  <si>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</si>
  <si>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</si>
  <si>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</si>
  <si>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</si>
  <si>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</si>
  <si>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</si>
  <si>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</si>
  <si>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</si>
  <si>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</si>
  <si>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</si>
  <si>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</si>
  <si>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</si>
  <si>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</si>
  <si>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</si>
  <si>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</si>
  <si>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</si>
  <si>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</si>
  <si>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</si>
  <si>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</si>
  <si>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</si>
  <si>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</si>
  <si>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</si>
  <si>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</si>
  <si>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</si>
  <si>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</si>
  <si>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</si>
  <si>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</si>
  <si>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</si>
  <si>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</si>
  <si>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</si>
  <si>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</si>
  <si>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</si>
  <si>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</si>
  <si>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</si>
  <si>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</si>
  <si>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</si>
  <si>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</si>
  <si>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</si>
  <si>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</si>
  <si>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</si>
  <si>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</si>
  <si>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</si>
  <si>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</si>
  <si>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</si>
  <si>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</si>
  <si>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</si>
  <si>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</si>
  <si>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</si>
  <si>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</si>
  <si>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</si>
  <si>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</si>
  <si>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</si>
  <si>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</si>
  <si>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</si>
  <si>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</si>
  <si>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</si>
  <si>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</si>
  <si>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</si>
  <si>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</si>
  <si>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(09-Mar-25 - 15-Mar-25)</t>
  </si>
  <si>
    <t>W19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</si>
  <si>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</si>
  <si>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</si>
  <si>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</si>
  <si>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</si>
  <si>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</si>
  <si>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</si>
  <si>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</si>
  <si>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</si>
  <si>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</si>
  <si>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</si>
  <si>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</si>
  <si>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</si>
  <si>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</si>
  <si>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</si>
  <si>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</si>
  <si>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</si>
  <si>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</si>
  <si>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</si>
  <si>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</si>
  <si>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</si>
  <si>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</si>
  <si>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</si>
  <si>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</si>
  <si>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</si>
  <si>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</si>
  <si>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</si>
  <si>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</si>
  <si>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</si>
  <si>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</si>
  <si>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</si>
  <si>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</si>
  <si>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</si>
  <si>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</si>
  <si>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</si>
  <si>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</si>
  <si>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</si>
  <si>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</si>
  <si>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</si>
  <si>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</si>
  <si>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</si>
  <si>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</si>
  <si>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</si>
  <si>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</si>
  <si>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</si>
  <si>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</si>
  <si>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</si>
  <si>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T1309</t>
  </si>
  <si>
    <t>(16-Mar-25 - 22-Mar-25)</t>
  </si>
  <si>
    <t>W20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</si>
  <si>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</si>
  <si>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</si>
  <si>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</si>
  <si>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</si>
  <si>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</si>
  <si>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</si>
  <si>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</si>
  <si>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</si>
  <si>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</si>
  <si>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</si>
  <si>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</si>
  <si>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</si>
  <si>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</si>
  <si>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</si>
  <si>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</si>
  <si>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</si>
  <si>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</si>
  <si>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</si>
  <si>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</si>
  <si>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</si>
  <si>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</si>
  <si>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</si>
  <si>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</si>
  <si>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</si>
  <si>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</si>
  <si>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</si>
  <si>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</si>
  <si>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</si>
  <si>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</si>
  <si>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</si>
  <si>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</si>
  <si>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</si>
  <si>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</si>
  <si>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</si>
  <si>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</si>
  <si>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</si>
  <si>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</si>
  <si>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</si>
  <si>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</si>
  <si>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</si>
  <si>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</si>
  <si>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</si>
  <si>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</si>
  <si>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</si>
  <si>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</si>
  <si>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</si>
  <si>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</si>
  <si>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</si>
  <si>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</si>
  <si>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</si>
  <si>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</si>
  <si>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</si>
  <si>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</si>
  <si>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(23-Mar-25 - 29-Mar-25)</t>
  </si>
  <si>
    <t>W21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</si>
  <si>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</si>
  <si>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</si>
  <si>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</si>
  <si>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</si>
  <si>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</si>
  <si>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</si>
  <si>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</si>
  <si>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</si>
  <si>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</si>
  <si>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</si>
  <si>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</si>
  <si>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</si>
  <si>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</si>
  <si>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</si>
  <si>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</si>
  <si>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</si>
  <si>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</si>
  <si>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</si>
  <si>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</si>
  <si>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</si>
  <si>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</si>
  <si>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</si>
  <si>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</si>
  <si>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</si>
  <si>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</si>
  <si>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</si>
  <si>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</si>
  <si>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</si>
  <si>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</si>
  <si>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</si>
  <si>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</si>
  <si>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</si>
  <si>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</si>
  <si>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</si>
  <si>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</si>
  <si>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</si>
  <si>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</si>
  <si>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</si>
  <si>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</si>
  <si>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</si>
  <si>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</si>
  <si>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</si>
  <si>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</si>
  <si>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T1443</t>
  </si>
  <si>
    <t>T1444</t>
  </si>
  <si>
    <t>T1445</t>
  </si>
  <si>
    <t>T1446</t>
  </si>
  <si>
    <t>T1447</t>
  </si>
  <si>
    <t>T1448</t>
  </si>
  <si>
    <t>T1449</t>
  </si>
  <si>
    <t>(30-Mar-25 - 05-Apr-25)</t>
  </si>
  <si>
    <t>W22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</si>
  <si>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</si>
  <si>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</si>
  <si>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</si>
  <si>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</si>
  <si>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</si>
  <si>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</si>
  <si>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</si>
  <si>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</si>
  <si>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</si>
  <si>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</si>
  <si>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</si>
  <si>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</si>
  <si>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</si>
  <si>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</si>
  <si>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</si>
  <si>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</si>
  <si>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</si>
  <si>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</si>
  <si>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</si>
  <si>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</si>
  <si>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</si>
  <si>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</si>
  <si>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</si>
  <si>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</si>
  <si>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</si>
  <si>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</si>
  <si>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</si>
  <si>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</si>
  <si>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</si>
  <si>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</si>
  <si>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</si>
  <si>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</si>
  <si>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</si>
  <si>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</si>
  <si>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</si>
  <si>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</si>
  <si>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</si>
  <si>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</si>
  <si>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</si>
  <si>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</si>
  <si>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Sales_Quantity</t>
  </si>
  <si>
    <t>Sumi max</t>
  </si>
  <si>
    <t>E-mate</t>
  </si>
  <si>
    <t>Nasa</t>
  </si>
  <si>
    <t>Indoxa</t>
  </si>
  <si>
    <t>Profex super</t>
  </si>
  <si>
    <t>EL++</t>
  </si>
  <si>
    <t>Cultar</t>
  </si>
  <si>
    <t>Lihocin</t>
  </si>
  <si>
    <t>Purchase_Price</t>
  </si>
  <si>
    <t>Grand Total</t>
  </si>
  <si>
    <t>Sales_Date</t>
  </si>
  <si>
    <t>Purchase_Quantity</t>
  </si>
  <si>
    <t>Closing_Stock</t>
  </si>
  <si>
    <t>Krishna Agritech Industries</t>
  </si>
  <si>
    <t>BILL- Wise Purchase</t>
  </si>
  <si>
    <t>Sale_Price</t>
  </si>
  <si>
    <t>2,4-D</t>
  </si>
  <si>
    <t>Sale_Quantity</t>
  </si>
  <si>
    <t>NANDINI ROY</t>
  </si>
  <si>
    <t>NA</t>
  </si>
  <si>
    <t>GSTIN : 19AAVFK2836P1ZB</t>
  </si>
  <si>
    <t>Rajarhat, Po-Shirakole, South 24 Parganas, West Bengal, India, 743513</t>
  </si>
  <si>
    <t>Row Labels</t>
  </si>
  <si>
    <t>Per_Unit_Sale_Price</t>
  </si>
  <si>
    <t>Sum_Sale_Quantity</t>
  </si>
  <si>
    <t>Revenue</t>
  </si>
  <si>
    <t>Revenue(Rates*Sale_Qty)</t>
  </si>
  <si>
    <t>Min(Sale)</t>
  </si>
  <si>
    <t>Average(Sale)</t>
  </si>
  <si>
    <t>Total(Sale)</t>
  </si>
  <si>
    <t>Max(Sale)</t>
  </si>
  <si>
    <t>StdDev(Sale)</t>
  </si>
  <si>
    <t>Var(Sale)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</si>
  <si>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</si>
  <si>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</si>
  <si>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</si>
  <si>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</si>
  <si>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</si>
  <si>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</si>
  <si>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</si>
  <si>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</si>
  <si>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</si>
  <si>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</si>
  <si>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</si>
  <si>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</si>
  <si>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</si>
  <si>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%Share Revenue</t>
  </si>
  <si>
    <t>Weeks_Num</t>
  </si>
  <si>
    <t>Overall %Share Revenue</t>
  </si>
  <si>
    <t>Top 5 Insecticide Product</t>
  </si>
  <si>
    <t>Top 5 Fungicide Product</t>
  </si>
  <si>
    <t>Top 5 Herbicide Product</t>
  </si>
  <si>
    <t>Top 5 Plant Nutrition Product</t>
  </si>
  <si>
    <t>Overall Top 5 Product</t>
  </si>
  <si>
    <t>Ridomil Gold (Fungicide)</t>
  </si>
  <si>
    <t>Sumiprint (Insecticide)</t>
  </si>
  <si>
    <t>Simodis (Insecticide)</t>
  </si>
  <si>
    <t>Systiva (Fungicide)</t>
  </si>
  <si>
    <t>Exponus (Insecticide)</t>
  </si>
  <si>
    <t>Sum of Profit</t>
  </si>
  <si>
    <t>MinSale</t>
  </si>
  <si>
    <t>MaxSale</t>
  </si>
  <si>
    <t>Sales</t>
  </si>
  <si>
    <t>Cumulative % Revenue</t>
  </si>
  <si>
    <t>%Profit Margin</t>
  </si>
  <si>
    <t>Fungicide_Inventory_Data</t>
  </si>
  <si>
    <t>Herbicide_Inventory_Data</t>
  </si>
  <si>
    <t>Insecticide_Inventory_Data</t>
  </si>
  <si>
    <t>Plant_Nutrition_Inventory_Data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</si>
  <si>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</si>
  <si>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</si>
  <si>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</si>
  <si>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</si>
  <si>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</si>
  <si>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</si>
  <si>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</si>
  <si>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</si>
  <si>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</si>
  <si>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Correlation</t>
  </si>
  <si>
    <t>Revenue(%)</t>
  </si>
  <si>
    <t>Cumulative Revenue(%)</t>
  </si>
  <si>
    <t>Class</t>
  </si>
  <si>
    <t>Sum of Sale_Quantity</t>
  </si>
  <si>
    <t>Contributing Products</t>
  </si>
  <si>
    <t>Others</t>
  </si>
  <si>
    <t>Contributing Revenue%</t>
  </si>
  <si>
    <t>CumSUm</t>
  </si>
  <si>
    <t>Prouducts</t>
  </si>
  <si>
    <t>Weekly Revenue</t>
  </si>
  <si>
    <t>Weekly Sales</t>
  </si>
  <si>
    <t>Period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</si>
  <si>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</si>
  <si>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</si>
  <si>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</si>
  <si>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</si>
  <si>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</si>
  <si>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</si>
  <si>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</si>
  <si>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</si>
  <si>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</si>
  <si>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Forecast(Herbicide)</t>
  </si>
  <si>
    <t>Forecast(Insecticide)</t>
  </si>
  <si>
    <t>Upper Bound</t>
  </si>
  <si>
    <t>Lower Bound</t>
  </si>
  <si>
    <t>Forecast(Fungicide)</t>
  </si>
  <si>
    <t>Plant_Nutrition</t>
  </si>
  <si>
    <t>Forecast(Plant_Nutrition)</t>
  </si>
  <si>
    <t>Top 5 Profitable Products For Each Catgory</t>
  </si>
  <si>
    <t>Product Name</t>
  </si>
  <si>
    <t>Total Profit</t>
  </si>
  <si>
    <t>Sum of Total Profit</t>
  </si>
  <si>
    <t>Total Revenue</t>
  </si>
  <si>
    <t>Sum of Total Revenue</t>
  </si>
  <si>
    <t>Sum of Profit Margin</t>
  </si>
  <si>
    <t>Timestamp</t>
  </si>
  <si>
    <t>Your Name</t>
  </si>
  <si>
    <t>Location</t>
  </si>
  <si>
    <t>From where you like to purchase your pesticides needs</t>
  </si>
  <si>
    <t>Any two reasons for your above choice.*</t>
  </si>
  <si>
    <t>Email Address</t>
  </si>
  <si>
    <t>Jhilam Dey</t>
  </si>
  <si>
    <t>Better quality &amp; reasonable price for plant nutrition</t>
  </si>
  <si>
    <t xml:space="preserve">Udit Dixit </t>
  </si>
  <si>
    <t>Budge Budge</t>
  </si>
  <si>
    <t>Online</t>
  </si>
  <si>
    <t xml:space="preserve">Because I found online way easier to buy and more convenient </t>
  </si>
  <si>
    <t/>
  </si>
  <si>
    <t>Subhajit Roy</t>
  </si>
  <si>
    <t>Behala, Kolkata</t>
  </si>
  <si>
    <t>I can get the pesticides delivered to my place faster, and it's cheaper than at the offline store.</t>
  </si>
  <si>
    <t>Laboni Manna</t>
  </si>
  <si>
    <t>Kolkata</t>
  </si>
  <si>
    <t>Other Store</t>
  </si>
  <si>
    <t xml:space="preserve">Better quality and budget friendly </t>
  </si>
  <si>
    <t>Munna Jayswal</t>
  </si>
  <si>
    <t>Subrata Dey</t>
  </si>
  <si>
    <t>friendly and eminent shop</t>
  </si>
  <si>
    <t>1.The products  shows productive result
2.The price is less compared to online stores</t>
  </si>
  <si>
    <t>good and reputated shop at amtala , price less</t>
  </si>
  <si>
    <t>at home delivery, and organic options available</t>
  </si>
  <si>
    <t xml:space="preserve">doorstep delivery
</t>
  </si>
  <si>
    <t>slightly more price but quality is better
dont have to go to the market</t>
  </si>
  <si>
    <t>i dont trust online products specially,
price is lower as compared to online</t>
  </si>
  <si>
    <t>near to my home so i go and take , daam bhi kam hein</t>
  </si>
  <si>
    <t>loose options available</t>
  </si>
  <si>
    <t>few products are not available offline - like non agro products,so i buy from online</t>
  </si>
  <si>
    <t>Keys</t>
  </si>
  <si>
    <r>
      <t>Better quality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Reasonable price</t>
    </r>
  </si>
  <si>
    <t>Easier to buy</t>
  </si>
  <si>
    <r>
      <t>Faster delivery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Cheaper</t>
    </r>
  </si>
  <si>
    <r>
      <t>Better quality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Budget friendly</t>
    </r>
  </si>
  <si>
    <r>
      <t>High price</t>
    </r>
    <r>
      <rPr>
        <sz val="11"/>
        <color theme="1"/>
        <rFont val="Calibri"/>
        <family val="2"/>
        <scheme val="minor"/>
      </rPr>
      <t>, No o</t>
    </r>
    <r>
      <rPr>
        <sz val="10"/>
        <color theme="1"/>
        <rFont val="Arial Unicode MS"/>
      </rPr>
      <t>ffers</t>
    </r>
    <r>
      <rPr>
        <sz val="11"/>
        <color theme="1"/>
        <rFont val="Calibri"/>
        <family val="2"/>
        <scheme val="minor"/>
      </rPr>
      <t>, No d</t>
    </r>
    <r>
      <rPr>
        <sz val="10"/>
        <color theme="1"/>
        <rFont val="Arial Unicode MS"/>
      </rPr>
      <t>iscount</t>
    </r>
  </si>
  <si>
    <t>Budget friendly</t>
  </si>
  <si>
    <t>Lower price</t>
  </si>
  <si>
    <t>Home delivery</t>
  </si>
  <si>
    <t>Trust , Lower Price</t>
  </si>
  <si>
    <t>Quantity</t>
  </si>
  <si>
    <t>Availability</t>
  </si>
  <si>
    <t>I get to gift bag and the shop is nearby.</t>
  </si>
  <si>
    <t>Offer</t>
  </si>
  <si>
    <t>Column Labels</t>
  </si>
  <si>
    <t>Count of From where you like to purchase your pesticides needs</t>
  </si>
  <si>
    <t>Refined Keys</t>
  </si>
  <si>
    <t>Better quality</t>
  </si>
  <si>
    <t>Lower Price</t>
  </si>
  <si>
    <t>Easy to buy</t>
  </si>
  <si>
    <t>Bash product price low, not getting offers and discount which I am getting from other shops and online platform</t>
  </si>
  <si>
    <t>Pallabi</t>
  </si>
  <si>
    <t>Trust</t>
  </si>
  <si>
    <t xml:space="preserve">i dont trust online products.
</t>
  </si>
  <si>
    <t>A</t>
  </si>
  <si>
    <t>Agil (Herbicide)</t>
  </si>
  <si>
    <t>Xelora (Fungicide)</t>
  </si>
  <si>
    <t>Curzate (Fungicide)</t>
  </si>
  <si>
    <t>Ultimare (Insecticide)</t>
  </si>
  <si>
    <t>Iris (Herbicide)</t>
  </si>
  <si>
    <t>Amister Top (Fungicide)</t>
  </si>
  <si>
    <t>Saaf (Fungicide)</t>
  </si>
  <si>
    <t>Nativo (Fungicide)</t>
  </si>
  <si>
    <t>Sprint (Fungicide)</t>
  </si>
  <si>
    <t>B</t>
  </si>
  <si>
    <t>Tag Gun (Herbicide)</t>
  </si>
  <si>
    <t>Double (Plant Nutrition)</t>
  </si>
  <si>
    <t>Isabion (Plant Nutrition)</t>
  </si>
  <si>
    <t>Poushak (Plant Nutrition)</t>
  </si>
  <si>
    <t>Lihocin (Plant Nutrition)</t>
  </si>
  <si>
    <t>2,4-D (Herbicide)</t>
  </si>
  <si>
    <t>C</t>
  </si>
  <si>
    <t>Indofil M45 (Fungicide)</t>
  </si>
  <si>
    <t>Agromin Gold (Plant Nutrition)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</si>
</sst>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0.00000"/>
    <numFmt numFmtId="166" formatCode="m/d/yyyy\ h:mm:ss"/>
  </numFmts>
  <fonts count="1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9" fillId="0" borderId="0"/>
  </cellStyleXfs>
  <cellXfs count="18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3" fillId="0" borderId="4" xfId="0" applyFont="1" applyBorder="1" applyAlignment="1">
      <alignment horizontal="left" vertical="top"/>
    </xf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5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Border="1"/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NumberFormat="1"/>
    <xf numFmtId="0" fontId="2" fillId="4" borderId="19" xfId="0" applyFont="1" applyFill="1" applyBorder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3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20" xfId="0" applyNumberFormat="1" applyBorder="1" applyAlignment="1"/>
    <xf numFmtId="2" fontId="0" fillId="0" borderId="20" xfId="0" applyNumberFormat="1" applyBorder="1" applyAlignment="1"/>
    <xf numFmtId="0" fontId="0" fillId="0" borderId="0" xfId="0" applyNumberFormat="1" applyBorder="1" applyAlignment="1"/>
    <xf numFmtId="2" fontId="0" fillId="0" borderId="0" xfId="0" applyNumberFormat="1" applyBorder="1" applyAlignment="1"/>
    <xf numFmtId="0" fontId="0" fillId="0" borderId="5" xfId="0" applyNumberFormat="1" applyBorder="1" applyAlignment="1"/>
    <xf numFmtId="2" fontId="0" fillId="0" borderId="5" xfId="0" applyNumberFormat="1" applyBorder="1" applyAlignment="1"/>
    <xf numFmtId="2" fontId="0" fillId="0" borderId="3" xfId="0" applyNumberFormat="1" applyBorder="1" applyAlignment="1"/>
    <xf numFmtId="9" fontId="0" fillId="0" borderId="3" xfId="1" applyFont="1" applyBorder="1" applyAlignment="1"/>
    <xf numFmtId="164" fontId="0" fillId="0" borderId="3" xfId="1" applyNumberFormat="1" applyFont="1" applyBorder="1" applyAlignment="1"/>
    <xf numFmtId="0" fontId="0" fillId="0" borderId="0" xfId="0" applyAlignment="1">
      <alignment horizontal="center"/>
    </xf>
    <xf numFmtId="0" fontId="2" fillId="4" borderId="9" xfId="0" applyFont="1" applyFill="1" applyBorder="1" applyAlignment="1">
      <alignment horizontal="center" vertical="center" wrapText="1"/>
    </xf>
    <xf numFmtId="0" fontId="0" fillId="0" borderId="26" xfId="0" applyNumberFormat="1" applyBorder="1" applyAlignment="1"/>
    <xf numFmtId="2" fontId="0" fillId="0" borderId="27" xfId="0" applyNumberFormat="1" applyBorder="1" applyAlignment="1"/>
    <xf numFmtId="0" fontId="0" fillId="0" borderId="2" xfId="0" applyNumberFormat="1" applyBorder="1" applyAlignment="1"/>
    <xf numFmtId="0" fontId="0" fillId="0" borderId="4" xfId="0" applyNumberFormat="1" applyBorder="1" applyAlignment="1"/>
    <xf numFmtId="2" fontId="0" fillId="0" borderId="6" xfId="0" applyNumberFormat="1" applyBorder="1" applyAlignment="1"/>
    <xf numFmtId="0" fontId="0" fillId="0" borderId="30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5" xfId="0" pivotButton="1" applyBorder="1" applyAlignment="1">
      <alignment horizontal="center" vertical="center"/>
    </xf>
    <xf numFmtId="1" fontId="0" fillId="0" borderId="2" xfId="0" applyNumberFormat="1" applyBorder="1" applyAlignment="1"/>
    <xf numFmtId="1" fontId="2" fillId="0" borderId="28" xfId="0" applyNumberFormat="1" applyFont="1" applyBorder="1" applyAlignment="1"/>
    <xf numFmtId="9" fontId="2" fillId="0" borderId="33" xfId="1" applyFont="1" applyBorder="1" applyAlignment="1"/>
    <xf numFmtId="1" fontId="2" fillId="4" borderId="29" xfId="0" applyNumberFormat="1" applyFont="1" applyFill="1" applyBorder="1" applyAlignment="1"/>
    <xf numFmtId="9" fontId="2" fillId="4" borderId="34" xfId="1" applyFont="1" applyFill="1" applyBorder="1" applyAlignment="1"/>
    <xf numFmtId="0" fontId="2" fillId="4" borderId="7" xfId="0" applyFont="1" applyFill="1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0" fillId="0" borderId="7" xfId="0" applyBorder="1"/>
    <xf numFmtId="0" fontId="0" fillId="0" borderId="9" xfId="0" applyBorder="1"/>
    <xf numFmtId="0" fontId="0" fillId="0" borderId="20" xfId="0" applyBorder="1"/>
    <xf numFmtId="1" fontId="0" fillId="0" borderId="0" xfId="0" applyNumberFormat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31" xfId="0" applyBorder="1"/>
    <xf numFmtId="0" fontId="0" fillId="0" borderId="25" xfId="0" applyBorder="1"/>
    <xf numFmtId="1" fontId="0" fillId="0" borderId="8" xfId="0" applyNumberForma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7" xfId="0" applyFill="1" applyBorder="1" applyAlignment="1">
      <alignment wrapText="1"/>
    </xf>
    <xf numFmtId="1" fontId="0" fillId="0" borderId="26" xfId="0" applyNumberFormat="1" applyBorder="1"/>
    <xf numFmtId="1" fontId="0" fillId="0" borderId="27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6" xfId="0" applyNumberFormat="1" applyBorder="1"/>
    <xf numFmtId="1" fontId="0" fillId="0" borderId="21" xfId="0" applyNumberFormat="1" applyBorder="1"/>
    <xf numFmtId="0" fontId="0" fillId="0" borderId="22" xfId="0" applyBorder="1"/>
    <xf numFmtId="1" fontId="0" fillId="0" borderId="23" xfId="0" applyNumberFormat="1" applyBorder="1"/>
    <xf numFmtId="1" fontId="0" fillId="0" borderId="35" xfId="0" applyNumberFormat="1" applyBorder="1"/>
    <xf numFmtId="0" fontId="0" fillId="0" borderId="24" xfId="0" applyBorder="1"/>
    <xf numFmtId="0" fontId="0" fillId="0" borderId="21" xfId="0" applyBorder="1"/>
    <xf numFmtId="1" fontId="0" fillId="0" borderId="20" xfId="0" applyNumberFormat="1" applyBorder="1"/>
    <xf numFmtId="0" fontId="0" fillId="0" borderId="0" xfId="0" applyBorder="1" applyAlignment="1"/>
    <xf numFmtId="0" fontId="5" fillId="0" borderId="0" xfId="0" applyFont="1" applyAlignment="1"/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0" fillId="0" borderId="26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8" xfId="0" applyBorder="1"/>
    <xf numFmtId="0" fontId="0" fillId="0" borderId="3" xfId="0" applyNumberFormat="1" applyBorder="1" applyAlignment="1"/>
    <xf numFmtId="0" fontId="0" fillId="0" borderId="6" xfId="0" applyNumberFormat="1" applyBorder="1" applyAlignment="1"/>
    <xf numFmtId="0" fontId="0" fillId="0" borderId="25" xfId="0" applyFill="1" applyBorder="1"/>
    <xf numFmtId="9" fontId="0" fillId="0" borderId="31" xfId="1" applyFont="1" applyBorder="1"/>
    <xf numFmtId="9" fontId="0" fillId="0" borderId="32" xfId="1" applyFont="1" applyBorder="1"/>
    <xf numFmtId="0" fontId="0" fillId="0" borderId="0" xfId="0" applyBorder="1" applyAlignment="1">
      <alignment horizontal="center"/>
    </xf>
    <xf numFmtId="0" fontId="0" fillId="0" borderId="0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0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9" fontId="0" fillId="0" borderId="3" xfId="0" applyNumberFormat="1" applyBorder="1"/>
    <xf numFmtId="9" fontId="0" fillId="0" borderId="6" xfId="0" applyNumberFormat="1" applyBorder="1"/>
    <xf numFmtId="1" fontId="0" fillId="0" borderId="36" xfId="0" applyNumberFormat="1" applyBorder="1"/>
    <xf numFmtId="1" fontId="0" fillId="0" borderId="37" xfId="0" applyNumberFormat="1" applyBorder="1"/>
    <xf numFmtId="0" fontId="0" fillId="0" borderId="38" xfId="0" applyBorder="1"/>
    <xf numFmtId="0" fontId="1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2" fontId="0" fillId="0" borderId="0" xfId="0" applyNumberForma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wrapText="1"/>
    </xf>
    <xf numFmtId="1" fontId="0" fillId="0" borderId="5" xfId="0" applyNumberFormat="1" applyBorder="1"/>
    <xf numFmtId="0" fontId="0" fillId="0" borderId="8" xfId="0" applyFill="1" applyBorder="1" applyAlignment="1">
      <alignment horizontal="left"/>
    </xf>
    <xf numFmtId="9" fontId="0" fillId="0" borderId="0" xfId="1" applyFont="1" applyBorder="1"/>
    <xf numFmtId="9" fontId="0" fillId="0" borderId="5" xfId="1" applyFon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2" borderId="0" xfId="0" applyFill="1" applyAlignment="1">
      <alignment horizontal="left"/>
    </xf>
    <xf numFmtId="0" fontId="0" fillId="2" borderId="0" xfId="0" applyFill="1"/>
    <xf numFmtId="4" fontId="0" fillId="0" borderId="0" xfId="0" applyNumberFormat="1"/>
    <xf numFmtId="0" fontId="0" fillId="5" borderId="0" xfId="0" applyFill="1"/>
    <xf numFmtId="0" fontId="0" fillId="5" borderId="9" xfId="0" applyFill="1" applyBorder="1" applyAlignment="1">
      <alignment horizontal="right"/>
    </xf>
    <xf numFmtId="9" fontId="0" fillId="0" borderId="0" xfId="0" applyNumberFormat="1"/>
    <xf numFmtId="0" fontId="10" fillId="0" borderId="0" xfId="2" applyFont="1" applyFill="1" applyBorder="1" applyAlignment="1">
      <alignment horizontal="left" vertical="center"/>
    </xf>
    <xf numFmtId="0" fontId="10" fillId="0" borderId="0" xfId="2" applyFont="1" applyFill="1" applyBorder="1" applyAlignment="1">
      <alignment vertical="center"/>
    </xf>
    <xf numFmtId="0" fontId="10" fillId="0" borderId="0" xfId="2" applyFont="1" applyBorder="1" applyAlignment="1">
      <alignment horizontal="left" vertical="center"/>
    </xf>
    <xf numFmtId="166" fontId="10" fillId="0" borderId="0" xfId="2" applyNumberFormat="1" applyFont="1" applyBorder="1" applyAlignment="1">
      <alignment vertical="center"/>
    </xf>
    <xf numFmtId="0" fontId="10" fillId="0" borderId="0" xfId="2" applyFont="1" applyBorder="1" applyAlignment="1">
      <alignment vertical="center"/>
    </xf>
    <xf numFmtId="0" fontId="13" fillId="0" borderId="0" xfId="0" applyFont="1" applyBorder="1"/>
    <xf numFmtId="166" fontId="11" fillId="0" borderId="0" xfId="2" applyNumberFormat="1" applyFont="1" applyBorder="1" applyAlignment="1">
      <alignment horizontal="right"/>
    </xf>
    <xf numFmtId="0" fontId="12" fillId="0" borderId="0" xfId="2" applyFont="1" applyBorder="1" applyAlignment="1">
      <alignment horizontal="left"/>
    </xf>
    <xf numFmtId="0" fontId="11" fillId="0" borderId="0" xfId="2" applyFont="1" applyBorder="1" applyAlignment="1"/>
    <xf numFmtId="0" fontId="11" fillId="0" borderId="0" xfId="2" applyFont="1" applyBorder="1" applyAlignment="1">
      <alignment wrapText="1"/>
    </xf>
    <xf numFmtId="0" fontId="0" fillId="0" borderId="26" xfId="0" applyNumberFormat="1" applyBorder="1"/>
    <xf numFmtId="0" fontId="0" fillId="0" borderId="20" xfId="0" applyNumberFormat="1" applyBorder="1"/>
    <xf numFmtId="0" fontId="0" fillId="0" borderId="27" xfId="0" applyNumberFormat="1" applyBorder="1"/>
    <xf numFmtId="0" fontId="0" fillId="0" borderId="2" xfId="0" applyNumberFormat="1" applyBorder="1"/>
    <xf numFmtId="0" fontId="0" fillId="0" borderId="4" xfId="0" applyNumberFormat="1" applyBorder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7" fillId="0" borderId="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3">
    <cellStyle name="Normal" xfId="0" builtinId="0"/>
    <cellStyle name="Normal 2" xfId="2" xr:uid="{C0AA032B-5715-4D3C-8A41-2F827A0CE33B}"/>
    <cellStyle name="Percent" xfId="1" builtinId="5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m/d/yyyy\ h:mm:ss"/>
      <alignment horizontal="right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4" formatCode="#,##0.00"/>
    </dxf>
    <dxf>
      <numFmt numFmtId="2" formatCode="0.00"/>
    </dxf>
    <dxf>
      <numFmt numFmtId="2" formatCode="0.00"/>
    </dxf>
    <dxf>
      <numFmt numFmtId="4" formatCode="#,##0.00"/>
    </dxf>
    <dxf>
      <numFmt numFmtId="2" formatCode="0.00"/>
    </dxf>
    <dxf>
      <numFmt numFmtId="2" formatCode="0.00"/>
    </dxf>
    <dxf>
      <numFmt numFmtId="4" formatCode="#,##0.00"/>
    </dxf>
    <dxf>
      <numFmt numFmtId="2" formatCode="0.00"/>
    </dxf>
    <dxf>
      <numFmt numFmtId="2" formatCode="0.00"/>
    </dxf>
    <dxf>
      <numFmt numFmtId="4" formatCode="#,##0.00"/>
    </dxf>
    <dxf>
      <numFmt numFmtId="2" formatCode="0.00"/>
    </dxf>
    <dxf>
      <numFmt numFmtId="2" formatCode="0.0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left"/>
    </dxf>
    <dxf>
      <alignment horizontal="left"/>
    </dxf>
    <dxf>
      <alignment vertical="top"/>
    </dxf>
    <dxf>
      <alignment vertical="top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9" defaultPivotStyle="PivotStyleLight16">
    <tableStyle name="Form Responses 1-style" pivot="0" count="3" xr9:uid="{1C5D1EEB-B103-4708-9C5B-DD7A3DBF280F}">
      <tableStyleElement type="headerRow" dxfId="139"/>
      <tableStyleElement type="firstRowStripe" dxfId="138"/>
      <tableStyleElement type="secondRowStripe" dxfId="1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5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theme" Target="theme/theme1.xml"/><Relationship Id="rId35" Type="http://schemas.openxmlformats.org/officeDocument/2006/relationships/powerPivotData" Target="model/item.data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[Krishna Agritech Sales Data.xlsx]Top Product Revenue Vs Profit!PivotTable77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wise Top 5 Products'</a:t>
            </a:r>
            <a:r>
              <a:rPr lang="en-US" baseline="0"/>
              <a:t> Revenue vs Profit</a:t>
            </a:r>
            <a:endParaRPr lang="en-US"/>
          </a:p>
        </c:rich>
      </c:tx>
      <c:layout>
        <c:manualLayout>
          <c:xMode val="edge"/>
          <c:yMode val="edge"/>
          <c:x val="0.27020255072171478"/>
          <c:y val="7.94838145231846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accent1">
                <a:alpha val="97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6036036036036037E-3"/>
              <c:y val="-0.1202949165696546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6036036036036037E-3"/>
              <c:y val="-0.1668606907256500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7.2072072072073392E-3"/>
              <c:y val="-0.155219247186651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1633682576639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2072072072072073E-3"/>
              <c:y val="-6.98486612339930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8018018018017987E-2"/>
              <c:y val="-8.14901047729918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9.0090090090090089E-3"/>
              <c:y val="-6.59681800543267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4054054054054057E-3"/>
              <c:y val="-5.044625533566161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2072072072072073E-3"/>
              <c:y val="-5.044625533566161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2072072072071414E-3"/>
              <c:y val="-6.59681800543267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8018018018016698E-3"/>
              <c:y val="-8.14901047729918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9.0090090090090089E-3"/>
              <c:y val="-9.70120294916570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4054054054054057E-3"/>
              <c:y val="-9.70120294916569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6.98486612339930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solidFill>
              <a:schemeClr val="accent1">
                <a:alpha val="97000"/>
              </a:schemeClr>
            </a:solidFill>
          </a:ln>
          <a:effectLst/>
        </c:spPr>
        <c:dLbl>
          <c:idx val="0"/>
          <c:layout>
            <c:manualLayout>
              <c:x val="7.2072072072070755E-3"/>
              <c:y val="7.760962359332557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solidFill>
              <a:schemeClr val="accent1">
                <a:alpha val="97000"/>
              </a:schemeClr>
            </a:solidFill>
          </a:ln>
          <a:effectLst/>
        </c:spPr>
        <c:dLbl>
          <c:idx val="0"/>
          <c:layout>
            <c:manualLayout>
              <c:x val="3.6036036036036037E-3"/>
              <c:y val="7.760962359332557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6036036036034714E-3"/>
              <c:y val="-3.88048117966627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solidFill>
              <a:schemeClr val="accent1">
                <a:alpha val="97000"/>
              </a:schemeClr>
            </a:solidFill>
          </a:ln>
          <a:effectLst/>
        </c:spPr>
        <c:dLbl>
          <c:idx val="0"/>
          <c:layout>
            <c:manualLayout>
              <c:x val="1.8018018018018018E-3"/>
              <c:y val="7.760962359332557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solidFill>
              <a:schemeClr val="accent1">
                <a:alpha val="97000"/>
              </a:schemeClr>
            </a:solidFill>
          </a:ln>
          <a:effectLst/>
        </c:spPr>
        <c:dLbl>
          <c:idx val="0"/>
          <c:layout>
            <c:manualLayout>
              <c:x val="5.4054054054054057E-3"/>
              <c:y val="1.55219247186651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solidFill>
              <a:schemeClr val="accent1">
                <a:alpha val="97000"/>
              </a:schemeClr>
            </a:solidFill>
          </a:ln>
          <a:effectLst/>
        </c:spPr>
        <c:dLbl>
          <c:idx val="0"/>
          <c:layout>
            <c:manualLayout>
              <c:x val="5.4054054054054057E-3"/>
              <c:y val="3.88048117966627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solidFill>
              <a:schemeClr val="accent1">
                <a:alpha val="97000"/>
              </a:schemeClr>
            </a:solidFill>
          </a:ln>
          <a:effectLst/>
        </c:spPr>
        <c:dLbl>
          <c:idx val="0"/>
          <c:layout>
            <c:manualLayout>
              <c:x val="5.4054054054054057E-3"/>
              <c:y val="7.760962359332557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solidFill>
              <a:schemeClr val="accent1">
                <a:alpha val="97000"/>
              </a:schemeClr>
            </a:solidFill>
          </a:ln>
          <a:effectLst/>
        </c:spPr>
        <c:dLbl>
          <c:idx val="0"/>
          <c:layout>
            <c:manualLayout>
              <c:x val="1.261261261261248E-2"/>
              <c:y val="7.760962359332486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solidFill>
              <a:schemeClr val="accent1">
                <a:alpha val="97000"/>
              </a:schemeClr>
            </a:solidFill>
          </a:ln>
          <a:effectLst/>
        </c:spPr>
        <c:dLbl>
          <c:idx val="0"/>
          <c:layout>
            <c:manualLayout>
              <c:x val="1.0810810810810811E-2"/>
              <c:y val="1.164144353899883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8.53705859526582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8018018018018018E-3"/>
              <c:y val="-8.53705859526581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6036036036036037E-3"/>
              <c:y val="-6.98486612339930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4.5045045045045043E-2"/>
              <c:y val="3.49243306169964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279646607674575"/>
          <c:y val="0.14382946449875583"/>
          <c:w val="0.79753595469336047"/>
          <c:h val="0.498085182534001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Product Revenue Vs Profit'!$B$3</c:f>
              <c:strCache>
                <c:ptCount val="1"/>
                <c:pt idx="0">
                  <c:v>Sum of 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232-48EA-94FB-1E0A767AA30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7232-48EA-94FB-1E0A767AA30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232-48EA-94FB-1E0A767AA30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232-48EA-94FB-1E0A767AA30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7232-48EA-94FB-1E0A767AA30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232-48EA-94FB-1E0A767AA30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232-48EA-94FB-1E0A767AA30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232-48EA-94FB-1E0A767AA30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232-48EA-94FB-1E0A767AA30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7232-48EA-94FB-1E0A767AA30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232-48EA-94FB-1E0A767AA30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232-48EA-94FB-1E0A767AA3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232-48EA-94FB-1E0A767AA30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232-48EA-94FB-1E0A767AA30F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232-48EA-94FB-1E0A767AA30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232-48EA-94FB-1E0A767AA30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7232-48EA-94FB-1E0A767AA30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232-48EA-94FB-1E0A767AA30F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232-48EA-94FB-1E0A767AA30F}"/>
              </c:ext>
            </c:extLst>
          </c:dPt>
          <c:dLbls>
            <c:dLbl>
              <c:idx val="1"/>
              <c:layout>
                <c:manualLayout>
                  <c:x val="0"/>
                  <c:y val="-2.71633682576639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232-48EA-94FB-1E0A767AA30F}"/>
                </c:ext>
              </c:extLst>
            </c:dLbl>
            <c:dLbl>
              <c:idx val="2"/>
              <c:layout>
                <c:manualLayout>
                  <c:x val="4.5045045045045043E-2"/>
                  <c:y val="3.49243306169964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7232-48EA-94FB-1E0A767AA30F}"/>
                </c:ext>
              </c:extLst>
            </c:dLbl>
            <c:dLbl>
              <c:idx val="3"/>
              <c:layout>
                <c:manualLayout>
                  <c:x val="7.2072072072072073E-3"/>
                  <c:y val="-6.98486612339930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232-48EA-94FB-1E0A767AA30F}"/>
                </c:ext>
              </c:extLst>
            </c:dLbl>
            <c:dLbl>
              <c:idx val="4"/>
              <c:layout>
                <c:manualLayout>
                  <c:x val="1.8018018018017987E-2"/>
                  <c:y val="-8.14901047729918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232-48EA-94FB-1E0A767AA30F}"/>
                </c:ext>
              </c:extLst>
            </c:dLbl>
            <c:dLbl>
              <c:idx val="5"/>
              <c:layout>
                <c:manualLayout>
                  <c:x val="1.8018018018018018E-3"/>
                  <c:y val="-8.53705859526581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7232-48EA-94FB-1E0A767AA30F}"/>
                </c:ext>
              </c:extLst>
            </c:dLbl>
            <c:dLbl>
              <c:idx val="6"/>
              <c:layout>
                <c:manualLayout>
                  <c:x val="-9.0090090090090089E-3"/>
                  <c:y val="-6.59681800543267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232-48EA-94FB-1E0A767AA30F}"/>
                </c:ext>
              </c:extLst>
            </c:dLbl>
            <c:dLbl>
              <c:idx val="7"/>
              <c:layout>
                <c:manualLayout>
                  <c:x val="5.4054054054054057E-3"/>
                  <c:y val="-5.04462553356616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232-48EA-94FB-1E0A767AA30F}"/>
                </c:ext>
              </c:extLst>
            </c:dLbl>
            <c:dLbl>
              <c:idx val="8"/>
              <c:layout>
                <c:manualLayout>
                  <c:x val="7.2072072072072073E-3"/>
                  <c:y val="-5.04462553356616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232-48EA-94FB-1E0A767AA30F}"/>
                </c:ext>
              </c:extLst>
            </c:dLbl>
            <c:dLbl>
              <c:idx val="9"/>
              <c:layout>
                <c:manualLayout>
                  <c:x val="7.2072072072071414E-3"/>
                  <c:y val="-6.59681800543267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232-48EA-94FB-1E0A767AA30F}"/>
                </c:ext>
              </c:extLst>
            </c:dLbl>
            <c:dLbl>
              <c:idx val="10"/>
              <c:layout>
                <c:manualLayout>
                  <c:x val="3.6036036036036037E-3"/>
                  <c:y val="-6.98486612339930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232-48EA-94FB-1E0A767AA30F}"/>
                </c:ext>
              </c:extLst>
            </c:dLbl>
            <c:dLbl>
              <c:idx val="11"/>
              <c:layout>
                <c:manualLayout>
                  <c:x val="1.8018018018016698E-3"/>
                  <c:y val="-8.14901047729918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232-48EA-94FB-1E0A767AA30F}"/>
                </c:ext>
              </c:extLst>
            </c:dLbl>
            <c:dLbl>
              <c:idx val="12"/>
              <c:layout>
                <c:manualLayout>
                  <c:x val="9.0090090090090089E-3"/>
                  <c:y val="-9.70120294916570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232-48EA-94FB-1E0A767AA30F}"/>
                </c:ext>
              </c:extLst>
            </c:dLbl>
            <c:dLbl>
              <c:idx val="13"/>
              <c:layout>
                <c:manualLayout>
                  <c:x val="0"/>
                  <c:y val="-6.98486612339930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232-48EA-94FB-1E0A767AA30F}"/>
                </c:ext>
              </c:extLst>
            </c:dLbl>
            <c:dLbl>
              <c:idx val="14"/>
              <c:layout>
                <c:manualLayout>
                  <c:x val="5.4054054054054057E-3"/>
                  <c:y val="-9.7012029491656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232-48EA-94FB-1E0A767AA30F}"/>
                </c:ext>
              </c:extLst>
            </c:dLbl>
            <c:dLbl>
              <c:idx val="15"/>
              <c:layout>
                <c:manualLayout>
                  <c:x val="3.6036036036034714E-3"/>
                  <c:y val="-3.88048117966627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232-48EA-94FB-1E0A767AA30F}"/>
                </c:ext>
              </c:extLst>
            </c:dLbl>
            <c:dLbl>
              <c:idx val="16"/>
              <c:layout>
                <c:manualLayout>
                  <c:x val="-3.6036036036036037E-3"/>
                  <c:y val="-0.120294916569654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232-48EA-94FB-1E0A767AA30F}"/>
                </c:ext>
              </c:extLst>
            </c:dLbl>
            <c:dLbl>
              <c:idx val="17"/>
              <c:layout>
                <c:manualLayout>
                  <c:x val="0"/>
                  <c:y val="-8.5370585952658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7232-48EA-94FB-1E0A767AA30F}"/>
                </c:ext>
              </c:extLst>
            </c:dLbl>
            <c:dLbl>
              <c:idx val="18"/>
              <c:layout>
                <c:manualLayout>
                  <c:x val="-7.2072072072073392E-3"/>
                  <c:y val="-0.155219247186651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232-48EA-94FB-1E0A767AA30F}"/>
                </c:ext>
              </c:extLst>
            </c:dLbl>
            <c:dLbl>
              <c:idx val="19"/>
              <c:layout>
                <c:manualLayout>
                  <c:x val="3.6036036036036037E-3"/>
                  <c:y val="-0.166860690725650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232-48EA-94FB-1E0A767AA3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'Top Product Revenue Vs Profit'!$A$4:$A$27</c:f>
              <c:multiLvlStrCache>
                <c:ptCount val="20"/>
                <c:lvl>
                  <c:pt idx="0">
                    <c:v>Amister Top</c:v>
                  </c:pt>
                  <c:pt idx="1">
                    <c:v>Curzate</c:v>
                  </c:pt>
                  <c:pt idx="2">
                    <c:v>Ridomil Gold</c:v>
                  </c:pt>
                  <c:pt idx="3">
                    <c:v>Systiva</c:v>
                  </c:pt>
                  <c:pt idx="4">
                    <c:v>Xelora</c:v>
                  </c:pt>
                  <c:pt idx="5">
                    <c:v>Dursban</c:v>
                  </c:pt>
                  <c:pt idx="6">
                    <c:v>Exponus</c:v>
                  </c:pt>
                  <c:pt idx="7">
                    <c:v>Simodis</c:v>
                  </c:pt>
                  <c:pt idx="8">
                    <c:v>Sumiprint</c:v>
                  </c:pt>
                  <c:pt idx="9">
                    <c:v>Ultimare</c:v>
                  </c:pt>
                  <c:pt idx="10">
                    <c:v>2,4-D</c:v>
                  </c:pt>
                  <c:pt idx="11">
                    <c:v>Agil</c:v>
                  </c:pt>
                  <c:pt idx="12">
                    <c:v>Iris</c:v>
                  </c:pt>
                  <c:pt idx="13">
                    <c:v>Pogo</c:v>
                  </c:pt>
                  <c:pt idx="14">
                    <c:v>Tag Gun</c:v>
                  </c:pt>
                  <c:pt idx="15">
                    <c:v>Agromin Gold</c:v>
                  </c:pt>
                  <c:pt idx="16">
                    <c:v>Double</c:v>
                  </c:pt>
                  <c:pt idx="17">
                    <c:v>Isabion</c:v>
                  </c:pt>
                  <c:pt idx="18">
                    <c:v>Lihocin</c:v>
                  </c:pt>
                  <c:pt idx="19">
                    <c:v>Poushak</c:v>
                  </c:pt>
                </c:lvl>
                <c:lvl>
                  <c:pt idx="0">
                    <c:v>Fungicide</c:v>
                  </c:pt>
                  <c:pt idx="5">
                    <c:v>Herbicide</c:v>
                  </c:pt>
                  <c:pt idx="10">
                    <c:v>Insecticide</c:v>
                  </c:pt>
                  <c:pt idx="15">
                    <c:v>Plant Nutrition</c:v>
                  </c:pt>
                </c:lvl>
              </c:multiLvlStrCache>
            </c:multiLvlStrRef>
          </c:cat>
          <c:val>
            <c:numRef>
              <c:f>'Top Product Revenue Vs Profit'!$B$4:$B$27</c:f>
              <c:numCache>
                <c:formatCode>0</c:formatCode>
                <c:ptCount val="20"/>
                <c:pt idx="0">
                  <c:v>174460</c:v>
                </c:pt>
                <c:pt idx="1">
                  <c:v>195974.39999999999</c:v>
                </c:pt>
                <c:pt idx="2">
                  <c:v>466900</c:v>
                </c:pt>
                <c:pt idx="3">
                  <c:v>227850</c:v>
                </c:pt>
                <c:pt idx="4">
                  <c:v>196100</c:v>
                </c:pt>
                <c:pt idx="5">
                  <c:v>63720</c:v>
                </c:pt>
                <c:pt idx="6">
                  <c:v>216644.11764705883</c:v>
                </c:pt>
                <c:pt idx="7">
                  <c:v>239553.84615384616</c:v>
                </c:pt>
                <c:pt idx="8">
                  <c:v>333286.40476190473</c:v>
                </c:pt>
                <c:pt idx="9">
                  <c:v>193720</c:v>
                </c:pt>
                <c:pt idx="10">
                  <c:v>77440</c:v>
                </c:pt>
                <c:pt idx="11">
                  <c:v>206727.77777777778</c:v>
                </c:pt>
                <c:pt idx="12">
                  <c:v>184098.59999999998</c:v>
                </c:pt>
                <c:pt idx="13">
                  <c:v>46882.051282051281</c:v>
                </c:pt>
                <c:pt idx="14">
                  <c:v>120540</c:v>
                </c:pt>
                <c:pt idx="15">
                  <c:v>66474.814814814818</c:v>
                </c:pt>
                <c:pt idx="16">
                  <c:v>111691.42857142858</c:v>
                </c:pt>
                <c:pt idx="17">
                  <c:v>105351.72413793103</c:v>
                </c:pt>
                <c:pt idx="18">
                  <c:v>82923.428571428565</c:v>
                </c:pt>
                <c:pt idx="19">
                  <c:v>90534.117647058825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2-48EA-94FB-1E0A767AA30F}"/>
            </c:ext>
          </c:extLst>
        </c:ser>
        <c:ser>
          <c:idx val="1"/>
          <c:order val="1"/>
          <c:tx>
            <c:strRef>
              <c:f>'Top Product Revenue Vs Profit'!$C$3</c:f>
              <c:strCache>
                <c:ptCount val="1"/>
                <c:pt idx="0">
                  <c:v>Sum of Total Profit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1">
                  <a:alpha val="97000"/>
                </a:schemeClr>
              </a:solidFill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>
                    <a:alpha val="97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232-48EA-94FB-1E0A767AA3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>
                    <a:alpha val="97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7232-48EA-94FB-1E0A767AA30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>
                    <a:alpha val="97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7232-48EA-94FB-1E0A767AA30F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>
                    <a:alpha val="97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232-48EA-94FB-1E0A767AA30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>
                    <a:alpha val="97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7232-48EA-94FB-1E0A767AA30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>
                    <a:alpha val="97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232-48EA-94FB-1E0A767AA30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>
                    <a:alpha val="97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232-48EA-94FB-1E0A767AA30F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>
                    <a:alpha val="97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7232-48EA-94FB-1E0A767AA30F}"/>
              </c:ext>
            </c:extLst>
          </c:dPt>
          <c:dLbls>
            <c:dLbl>
              <c:idx val="12"/>
              <c:layout>
                <c:manualLayout>
                  <c:x val="7.2072072072070755E-3"/>
                  <c:y val="7.760962359332557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232-48EA-94FB-1E0A767AA30F}"/>
                </c:ext>
              </c:extLst>
            </c:dLbl>
            <c:dLbl>
              <c:idx val="13"/>
              <c:layout>
                <c:manualLayout>
                  <c:x val="3.6036036036036037E-3"/>
                  <c:y val="7.760962359332557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232-48EA-94FB-1E0A767AA30F}"/>
                </c:ext>
              </c:extLst>
            </c:dLbl>
            <c:dLbl>
              <c:idx val="14"/>
              <c:layout>
                <c:manualLayout>
                  <c:x val="1.8018018018018018E-3"/>
                  <c:y val="7.760962359332557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232-48EA-94FB-1E0A767AA30F}"/>
                </c:ext>
              </c:extLst>
            </c:dLbl>
            <c:dLbl>
              <c:idx val="15"/>
              <c:layout>
                <c:manualLayout>
                  <c:x val="5.4054054054054057E-3"/>
                  <c:y val="1.55219247186651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232-48EA-94FB-1E0A767AA30F}"/>
                </c:ext>
              </c:extLst>
            </c:dLbl>
            <c:dLbl>
              <c:idx val="16"/>
              <c:layout>
                <c:manualLayout>
                  <c:x val="5.4054054054054057E-3"/>
                  <c:y val="3.88048117966627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232-48EA-94FB-1E0A767AA30F}"/>
                </c:ext>
              </c:extLst>
            </c:dLbl>
            <c:dLbl>
              <c:idx val="17"/>
              <c:layout>
                <c:manualLayout>
                  <c:x val="1.0810810810810811E-2"/>
                  <c:y val="1.16414435389988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232-48EA-94FB-1E0A767AA30F}"/>
                </c:ext>
              </c:extLst>
            </c:dLbl>
            <c:dLbl>
              <c:idx val="18"/>
              <c:layout>
                <c:manualLayout>
                  <c:x val="5.4054054054054057E-3"/>
                  <c:y val="7.760962359332557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232-48EA-94FB-1E0A767AA30F}"/>
                </c:ext>
              </c:extLst>
            </c:dLbl>
            <c:dLbl>
              <c:idx val="19"/>
              <c:layout>
                <c:manualLayout>
                  <c:x val="1.261261261261248E-2"/>
                  <c:y val="7.760962359332486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232-48EA-94FB-1E0A767AA3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'Top Product Revenue Vs Profit'!$A$4:$A$27</c:f>
              <c:multiLvlStrCache>
                <c:ptCount val="20"/>
                <c:lvl>
                  <c:pt idx="0">
                    <c:v>Amister Top</c:v>
                  </c:pt>
                  <c:pt idx="1">
                    <c:v>Curzate</c:v>
                  </c:pt>
                  <c:pt idx="2">
                    <c:v>Ridomil Gold</c:v>
                  </c:pt>
                  <c:pt idx="3">
                    <c:v>Systiva</c:v>
                  </c:pt>
                  <c:pt idx="4">
                    <c:v>Xelora</c:v>
                  </c:pt>
                  <c:pt idx="5">
                    <c:v>Dursban</c:v>
                  </c:pt>
                  <c:pt idx="6">
                    <c:v>Exponus</c:v>
                  </c:pt>
                  <c:pt idx="7">
                    <c:v>Simodis</c:v>
                  </c:pt>
                  <c:pt idx="8">
                    <c:v>Sumiprint</c:v>
                  </c:pt>
                  <c:pt idx="9">
                    <c:v>Ultimare</c:v>
                  </c:pt>
                  <c:pt idx="10">
                    <c:v>2,4-D</c:v>
                  </c:pt>
                  <c:pt idx="11">
                    <c:v>Agil</c:v>
                  </c:pt>
                  <c:pt idx="12">
                    <c:v>Iris</c:v>
                  </c:pt>
                  <c:pt idx="13">
                    <c:v>Pogo</c:v>
                  </c:pt>
                  <c:pt idx="14">
                    <c:v>Tag Gun</c:v>
                  </c:pt>
                  <c:pt idx="15">
                    <c:v>Agromin Gold</c:v>
                  </c:pt>
                  <c:pt idx="16">
                    <c:v>Double</c:v>
                  </c:pt>
                  <c:pt idx="17">
                    <c:v>Isabion</c:v>
                  </c:pt>
                  <c:pt idx="18">
                    <c:v>Lihocin</c:v>
                  </c:pt>
                  <c:pt idx="19">
                    <c:v>Poushak</c:v>
                  </c:pt>
                </c:lvl>
                <c:lvl>
                  <c:pt idx="0">
                    <c:v>Fungicide</c:v>
                  </c:pt>
                  <c:pt idx="5">
                    <c:v>Herbicide</c:v>
                  </c:pt>
                  <c:pt idx="10">
                    <c:v>Insecticide</c:v>
                  </c:pt>
                  <c:pt idx="15">
                    <c:v>Plant Nutrition</c:v>
                  </c:pt>
                </c:lvl>
              </c:multiLvlStrCache>
            </c:multiLvlStrRef>
          </c:cat>
          <c:val>
            <c:numRef>
              <c:f>'Top Product Revenue Vs Profit'!$C$4:$C$27</c:f>
              <c:numCache>
                <c:formatCode>General</c:formatCode>
                <c:ptCount val="20"/>
                <c:pt idx="0">
                  <c:v>24300</c:v>
                </c:pt>
                <c:pt idx="1">
                  <c:v>48270</c:v>
                </c:pt>
                <c:pt idx="2">
                  <c:v>205030</c:v>
                </c:pt>
                <c:pt idx="3">
                  <c:v>36890</c:v>
                </c:pt>
                <c:pt idx="4">
                  <c:v>41930</c:v>
                </c:pt>
                <c:pt idx="5">
                  <c:v>7108</c:v>
                </c:pt>
                <c:pt idx="6">
                  <c:v>54816</c:v>
                </c:pt>
                <c:pt idx="7">
                  <c:v>42094</c:v>
                </c:pt>
                <c:pt idx="8">
                  <c:v>118987</c:v>
                </c:pt>
                <c:pt idx="9">
                  <c:v>13900</c:v>
                </c:pt>
                <c:pt idx="10">
                  <c:v>8800</c:v>
                </c:pt>
                <c:pt idx="11">
                  <c:v>36100</c:v>
                </c:pt>
                <c:pt idx="12">
                  <c:v>28396</c:v>
                </c:pt>
                <c:pt idx="13">
                  <c:v>8140</c:v>
                </c:pt>
                <c:pt idx="14">
                  <c:v>14350</c:v>
                </c:pt>
                <c:pt idx="15">
                  <c:v>8003</c:v>
                </c:pt>
                <c:pt idx="16">
                  <c:v>8588</c:v>
                </c:pt>
                <c:pt idx="17">
                  <c:v>8614</c:v>
                </c:pt>
                <c:pt idx="18">
                  <c:v>7698</c:v>
                </c:pt>
                <c:pt idx="19">
                  <c:v>9124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32-48EA-94FB-1E0A767AA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1734480"/>
        <c:axId val="171725744"/>
      </c:barChart>
      <c:lineChart>
        <c:grouping val="standard"/>
        <c:varyColors val="0"/>
        <c:ser>
          <c:idx val="2"/>
          <c:order val="2"/>
          <c:tx>
            <c:strRef>
              <c:f>'Top Product Revenue Vs Profit'!$D$3</c:f>
              <c:strCache>
                <c:ptCount val="1"/>
                <c:pt idx="0">
                  <c:v>Sum of Profit Margin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'Top Product Revenue Vs Profit'!$A$4:$A$27</c:f>
              <c:multiLvlStrCache>
                <c:ptCount val="20"/>
                <c:lvl>
                  <c:pt idx="0">
                    <c:v>Amister Top</c:v>
                  </c:pt>
                  <c:pt idx="1">
                    <c:v>Curzate</c:v>
                  </c:pt>
                  <c:pt idx="2">
                    <c:v>Ridomil Gold</c:v>
                  </c:pt>
                  <c:pt idx="3">
                    <c:v>Systiva</c:v>
                  </c:pt>
                  <c:pt idx="4">
                    <c:v>Xelora</c:v>
                  </c:pt>
                  <c:pt idx="5">
                    <c:v>Dursban</c:v>
                  </c:pt>
                  <c:pt idx="6">
                    <c:v>Exponus</c:v>
                  </c:pt>
                  <c:pt idx="7">
                    <c:v>Simodis</c:v>
                  </c:pt>
                  <c:pt idx="8">
                    <c:v>Sumiprint</c:v>
                  </c:pt>
                  <c:pt idx="9">
                    <c:v>Ultimare</c:v>
                  </c:pt>
                  <c:pt idx="10">
                    <c:v>2,4-D</c:v>
                  </c:pt>
                  <c:pt idx="11">
                    <c:v>Agil</c:v>
                  </c:pt>
                  <c:pt idx="12">
                    <c:v>Iris</c:v>
                  </c:pt>
                  <c:pt idx="13">
                    <c:v>Pogo</c:v>
                  </c:pt>
                  <c:pt idx="14">
                    <c:v>Tag Gun</c:v>
                  </c:pt>
                  <c:pt idx="15">
                    <c:v>Agromin Gold</c:v>
                  </c:pt>
                  <c:pt idx="16">
                    <c:v>Double</c:v>
                  </c:pt>
                  <c:pt idx="17">
                    <c:v>Isabion</c:v>
                  </c:pt>
                  <c:pt idx="18">
                    <c:v>Lihocin</c:v>
                  </c:pt>
                  <c:pt idx="19">
                    <c:v>Poushak</c:v>
                  </c:pt>
                </c:lvl>
                <c:lvl>
                  <c:pt idx="0">
                    <c:v>Fungicide</c:v>
                  </c:pt>
                  <c:pt idx="5">
                    <c:v>Herbicide</c:v>
                  </c:pt>
                  <c:pt idx="10">
                    <c:v>Insecticide</c:v>
                  </c:pt>
                  <c:pt idx="15">
                    <c:v>Plant Nutrition</c:v>
                  </c:pt>
                </c:lvl>
              </c:multiLvlStrCache>
            </c:multiLvlStrRef>
          </c:cat>
          <c:val>
            <c:numRef>
              <c:f>'Top Product Revenue Vs Profit'!$D$4:$D$27</c:f>
              <c:numCache>
                <c:formatCode>0%</c:formatCode>
                <c:ptCount val="20"/>
                <c:pt idx="0">
                  <c:v>0.13928694256563109</c:v>
                </c:pt>
                <c:pt idx="1">
                  <c:v>0.24630768100323308</c:v>
                </c:pt>
                <c:pt idx="2">
                  <c:v>0.43913043478260871</c:v>
                </c:pt>
                <c:pt idx="3">
                  <c:v>0.16190476190476191</c:v>
                </c:pt>
                <c:pt idx="4">
                  <c:v>0.21381947985721569</c:v>
                </c:pt>
                <c:pt idx="5">
                  <c:v>0.11155053358443189</c:v>
                </c:pt>
                <c:pt idx="6">
                  <c:v>0.25302325581395346</c:v>
                </c:pt>
                <c:pt idx="7">
                  <c:v>0.17571832252263825</c:v>
                </c:pt>
                <c:pt idx="8">
                  <c:v>0.35701126208554079</c:v>
                </c:pt>
                <c:pt idx="9">
                  <c:v>7.1753045632872187E-2</c:v>
                </c:pt>
                <c:pt idx="10">
                  <c:v>0.11363636363636363</c:v>
                </c:pt>
                <c:pt idx="11">
                  <c:v>0.17462578269866438</c:v>
                </c:pt>
                <c:pt idx="12">
                  <c:v>0.15424343259535925</c:v>
                </c:pt>
                <c:pt idx="13">
                  <c:v>0.17362721505141107</c:v>
                </c:pt>
                <c:pt idx="14">
                  <c:v>0.11904761904761904</c:v>
                </c:pt>
                <c:pt idx="15">
                  <c:v>0.1203914598678419</c:v>
                </c:pt>
                <c:pt idx="16">
                  <c:v>7.6890412360585275E-2</c:v>
                </c:pt>
                <c:pt idx="17">
                  <c:v>8.1764205289342765E-2</c:v>
                </c:pt>
                <c:pt idx="18">
                  <c:v>9.2832630447366254E-2</c:v>
                </c:pt>
                <c:pt idx="19">
                  <c:v>0.10077968656600046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232-48EA-94FB-1E0A767AA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756303"/>
        <c:axId val="1132758799"/>
      </c:lineChart>
      <c:catAx>
        <c:axId val="17173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25744"/>
        <c:crosses val="autoZero"/>
        <c:auto val="1"/>
        <c:lblAlgn val="ctr"/>
        <c:lblOffset val="100"/>
        <c:noMultiLvlLbl val="0"/>
      </c:catAx>
      <c:valAx>
        <c:axId val="1717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4480"/>
        <c:crosses val="autoZero"/>
        <c:crossBetween val="between"/>
      </c:valAx>
      <c:valAx>
        <c:axId val="113275879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Margin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756303"/>
        <c:crosses val="max"/>
        <c:crossBetween val="between"/>
      </c:valAx>
      <c:catAx>
        <c:axId val="11327563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27587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Demand Forcasting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02313656808318"/>
          <c:y val="0.1773793111758723"/>
          <c:w val="0.85603355722792562"/>
          <c:h val="0.48054183491372282"/>
        </c:manualLayout>
      </c:layout>
      <c:lineChart>
        <c:grouping val="standard"/>
        <c:varyColors val="0"/>
        <c:ser>
          <c:idx val="0"/>
          <c:order val="0"/>
          <c:tx>
            <c:strRef>
              <c:f>Fungicide_Time_Series!$B$1</c:f>
              <c:strCache>
                <c:ptCount val="1"/>
                <c:pt idx="0">
                  <c:v>Fungicide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7 Days Moving Avg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val>
            <c:numRef>
              <c:f>Fungicide_Time_Series!$B$2:$B$31</c:f>
              <c:numCache>
                <c:formatCode>General</c:formatCode>
                <c:ptCount val="30"/>
                <c:pt idx="0">
                  <c:v>106</c:v>
                </c:pt>
                <c:pt idx="1">
                  <c:v>175</c:v>
                </c:pt>
                <c:pt idx="2">
                  <c:v>122</c:v>
                </c:pt>
                <c:pt idx="3">
                  <c:v>96</c:v>
                </c:pt>
                <c:pt idx="4">
                  <c:v>80</c:v>
                </c:pt>
                <c:pt idx="5">
                  <c:v>153</c:v>
                </c:pt>
                <c:pt idx="6">
                  <c:v>119</c:v>
                </c:pt>
                <c:pt idx="7">
                  <c:v>240</c:v>
                </c:pt>
                <c:pt idx="8">
                  <c:v>98</c:v>
                </c:pt>
                <c:pt idx="9">
                  <c:v>104</c:v>
                </c:pt>
                <c:pt idx="10">
                  <c:v>178</c:v>
                </c:pt>
                <c:pt idx="11">
                  <c:v>126</c:v>
                </c:pt>
                <c:pt idx="12">
                  <c:v>146</c:v>
                </c:pt>
                <c:pt idx="13">
                  <c:v>119</c:v>
                </c:pt>
                <c:pt idx="14">
                  <c:v>168</c:v>
                </c:pt>
                <c:pt idx="15">
                  <c:v>121</c:v>
                </c:pt>
                <c:pt idx="16">
                  <c:v>214</c:v>
                </c:pt>
                <c:pt idx="17">
                  <c:v>126</c:v>
                </c:pt>
                <c:pt idx="18">
                  <c:v>54</c:v>
                </c:pt>
                <c:pt idx="19">
                  <c:v>69</c:v>
                </c:pt>
                <c:pt idx="20">
                  <c:v>58</c:v>
                </c:pt>
                <c:pt idx="2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15-4549-99D5-B716BF34116C}"/>
            </c:ext>
          </c:extLst>
        </c:ser>
        <c:ser>
          <c:idx val="1"/>
          <c:order val="1"/>
          <c:tx>
            <c:strRef>
              <c:f>Fungicide_Time_Series!$C$1</c:f>
              <c:strCache>
                <c:ptCount val="1"/>
                <c:pt idx="0">
                  <c:v>Forecast(Fungicide)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Fungicide_Time_Series!$A$2:$A$31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Fungicide_Time_Series!$C$2:$C$31</c:f>
              <c:numCache>
                <c:formatCode>General</c:formatCode>
                <c:ptCount val="30"/>
                <c:pt idx="21">
                  <c:v>37</c:v>
                </c:pt>
                <c:pt idx="22">
                  <c:v>34.605307735742507</c:v>
                </c:pt>
                <c:pt idx="23">
                  <c:v>32.210615471485035</c:v>
                </c:pt>
                <c:pt idx="24">
                  <c:v>29.815923207227542</c:v>
                </c:pt>
                <c:pt idx="25">
                  <c:v>27.421230942970073</c:v>
                </c:pt>
                <c:pt idx="26">
                  <c:v>25.026538678712576</c:v>
                </c:pt>
                <c:pt idx="27">
                  <c:v>22.631846414455111</c:v>
                </c:pt>
                <c:pt idx="28">
                  <c:v>20.237154150197615</c:v>
                </c:pt>
                <c:pt idx="29">
                  <c:v>17.842461885940146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15-4549-99D5-B716BF34116C}"/>
            </c:ext>
          </c:extLst>
        </c:ser>
        <c:ser>
          <c:idx val="2"/>
          <c:order val="2"/>
          <c:tx>
            <c:strRef>
              <c:f>Fungicide_Time_Series!$D$1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Fungicide_Time_Series!$A$2:$A$31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Fungicide_Time_Series!$D$2:$D$31</c:f>
              <c:numCache>
                <c:formatCode>General</c:formatCode>
                <c:ptCount val="30"/>
                <c:pt idx="21" formatCode="0.00">
                  <c:v>37</c:v>
                </c:pt>
                <c:pt idx="22" formatCode="0.00">
                  <c:v>-63.505177500051907</c:v>
                </c:pt>
                <c:pt idx="23" formatCode="0.00">
                  <c:v>-66.687916880100886</c:v>
                </c:pt>
                <c:pt idx="24" formatCode="0.00">
                  <c:v>-69.876737678903922</c:v>
                </c:pt>
                <c:pt idx="25" formatCode="0.00">
                  <c:v>-73.071591508766332</c:v>
                </c:pt>
                <c:pt idx="26" formatCode="0.00">
                  <c:v>-76.272430427144343</c:v>
                </c:pt>
                <c:pt idx="27" formatCode="0.00">
                  <c:v>-79.479206947417666</c:v>
                </c:pt>
                <c:pt idx="28" formatCode="0.00">
                  <c:v>-82.691874048539773</c:v>
                </c:pt>
                <c:pt idx="29" formatCode="0.00">
                  <c:v>-85.910385183620917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15-4549-99D5-B716BF34116C}"/>
            </c:ext>
          </c:extLst>
        </c:ser>
        <c:ser>
          <c:idx val="3"/>
          <c:order val="3"/>
          <c:tx>
            <c:strRef>
              <c:f>Fungicide_Time_Series!$E$1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Fungicide_Time_Series!$A$2:$A$31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Fungicide_Time_Series!$E$2:$E$31</c:f>
              <c:numCache>
                <c:formatCode>General</c:formatCode>
                <c:ptCount val="30"/>
                <c:pt idx="21" formatCode="0.00">
                  <c:v>37</c:v>
                </c:pt>
                <c:pt idx="22" formatCode="0.00">
                  <c:v>132.71579297153693</c:v>
                </c:pt>
                <c:pt idx="23" formatCode="0.00">
                  <c:v>131.10914782307097</c:v>
                </c:pt>
                <c:pt idx="24" formatCode="0.00">
                  <c:v>129.50858409335899</c:v>
                </c:pt>
                <c:pt idx="25" formatCode="0.00">
                  <c:v>127.91405339470647</c:v>
                </c:pt>
                <c:pt idx="26" formatCode="0.00">
                  <c:v>126.32550778456948</c:v>
                </c:pt>
                <c:pt idx="27" formatCode="0.00">
                  <c:v>124.74289977632789</c:v>
                </c:pt>
                <c:pt idx="28" formatCode="0.00">
                  <c:v>123.166182348935</c:v>
                </c:pt>
                <c:pt idx="29" formatCode="0.00">
                  <c:v>121.59530895550122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15-4549-99D5-B716BF341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9056"/>
        <c:axId val="171728656"/>
      </c:lineChart>
      <c:catAx>
        <c:axId val="17173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28656"/>
        <c:crosses val="autoZero"/>
        <c:auto val="1"/>
        <c:lblAlgn val="ctr"/>
        <c:lblOffset val="100"/>
        <c:noMultiLvlLbl val="0"/>
      </c:catAx>
      <c:valAx>
        <c:axId val="17172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158122044654082"/>
          <c:w val="0.99914064328733132"/>
          <c:h val="0.12015955902482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Demand Forcasting</a:t>
            </a:r>
          </a:p>
        </c:rich>
      </c:tx>
      <c:layout>
        <c:manualLayout>
          <c:xMode val="edge"/>
          <c:yMode val="edge"/>
          <c:x val="0.33186064070758281"/>
          <c:y val="1.4306157017019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06568870671988E-2"/>
          <c:y val="9.466508009758226E-2"/>
          <c:w val="0.87968054506885274"/>
          <c:h val="0.62082525874055505"/>
        </c:manualLayout>
      </c:layout>
      <c:lineChart>
        <c:grouping val="standard"/>
        <c:varyColors val="0"/>
        <c:ser>
          <c:idx val="0"/>
          <c:order val="0"/>
          <c:tx>
            <c:strRef>
              <c:f>'Herbicide_Time Series'!$B$1</c:f>
              <c:strCache>
                <c:ptCount val="1"/>
                <c:pt idx="0">
                  <c:v>Herbicide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7 Days Moving Avg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val>
            <c:numRef>
              <c:f>'Herbicide_Time Series'!$B$2:$B$31</c:f>
              <c:numCache>
                <c:formatCode>General</c:formatCode>
                <c:ptCount val="30"/>
                <c:pt idx="0">
                  <c:v>58</c:v>
                </c:pt>
                <c:pt idx="1">
                  <c:v>127</c:v>
                </c:pt>
                <c:pt idx="2">
                  <c:v>125</c:v>
                </c:pt>
                <c:pt idx="3">
                  <c:v>113</c:v>
                </c:pt>
                <c:pt idx="4">
                  <c:v>59</c:v>
                </c:pt>
                <c:pt idx="5">
                  <c:v>95</c:v>
                </c:pt>
                <c:pt idx="6">
                  <c:v>93</c:v>
                </c:pt>
                <c:pt idx="7">
                  <c:v>167</c:v>
                </c:pt>
                <c:pt idx="8">
                  <c:v>135</c:v>
                </c:pt>
                <c:pt idx="9">
                  <c:v>76</c:v>
                </c:pt>
                <c:pt idx="10">
                  <c:v>109</c:v>
                </c:pt>
                <c:pt idx="11">
                  <c:v>208</c:v>
                </c:pt>
                <c:pt idx="12">
                  <c:v>168</c:v>
                </c:pt>
                <c:pt idx="13">
                  <c:v>80</c:v>
                </c:pt>
                <c:pt idx="14">
                  <c:v>94</c:v>
                </c:pt>
                <c:pt idx="15">
                  <c:v>105</c:v>
                </c:pt>
                <c:pt idx="16">
                  <c:v>143</c:v>
                </c:pt>
                <c:pt idx="17">
                  <c:v>194</c:v>
                </c:pt>
                <c:pt idx="18">
                  <c:v>59</c:v>
                </c:pt>
                <c:pt idx="19">
                  <c:v>73</c:v>
                </c:pt>
                <c:pt idx="20">
                  <c:v>98</c:v>
                </c:pt>
                <c:pt idx="2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8-40D1-95B7-F2BB6F8AEA3C}"/>
            </c:ext>
          </c:extLst>
        </c:ser>
        <c:ser>
          <c:idx val="1"/>
          <c:order val="1"/>
          <c:tx>
            <c:strRef>
              <c:f>'Herbicide_Time Series'!$C$1</c:f>
              <c:strCache>
                <c:ptCount val="1"/>
                <c:pt idx="0">
                  <c:v>Forecast(Herbicide)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'Herbicide_Time Series'!$A$2:$A$31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'Herbicide_Time Series'!$C$2:$C$31</c:f>
              <c:numCache>
                <c:formatCode>General</c:formatCode>
                <c:ptCount val="30"/>
                <c:pt idx="21">
                  <c:v>80</c:v>
                </c:pt>
                <c:pt idx="22">
                  <c:v>100.30508626863815</c:v>
                </c:pt>
                <c:pt idx="23">
                  <c:v>100.55953319581883</c:v>
                </c:pt>
                <c:pt idx="24">
                  <c:v>100.81398012299945</c:v>
                </c:pt>
                <c:pt idx="25">
                  <c:v>101.06842705018013</c:v>
                </c:pt>
                <c:pt idx="26">
                  <c:v>101.32287397736076</c:v>
                </c:pt>
                <c:pt idx="27">
                  <c:v>101.57732090454144</c:v>
                </c:pt>
                <c:pt idx="28">
                  <c:v>101.83176783172206</c:v>
                </c:pt>
                <c:pt idx="29">
                  <c:v>102.08621475890274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48-40D1-95B7-F2BB6F8AEA3C}"/>
            </c:ext>
          </c:extLst>
        </c:ser>
        <c:ser>
          <c:idx val="2"/>
          <c:order val="2"/>
          <c:tx>
            <c:strRef>
              <c:f>'Herbicide_Time Series'!$D$1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'Herbicide_Time Series'!$A$2:$A$31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'Herbicide_Time Series'!$D$2:$D$31</c:f>
              <c:numCache>
                <c:formatCode>General</c:formatCode>
                <c:ptCount val="30"/>
                <c:pt idx="21" formatCode="0.00">
                  <c:v>80</c:v>
                </c:pt>
                <c:pt idx="22" formatCode="0.00">
                  <c:v>7.2463423266906517</c:v>
                </c:pt>
                <c:pt idx="23" formatCode="0.00">
                  <c:v>4.6141629953859535</c:v>
                </c:pt>
                <c:pt idx="24" formatCode="0.00">
                  <c:v>2.0442770433365496</c:v>
                </c:pt>
                <c:pt idx="25" formatCode="0.00">
                  <c:v>-0.46859917450588284</c:v>
                </c:pt>
                <c:pt idx="26" formatCode="0.00">
                  <c:v>-2.9290887239772729</c:v>
                </c:pt>
                <c:pt idx="27" formatCode="0.00">
                  <c:v>-5.3412633728900403</c:v>
                </c:pt>
                <c:pt idx="28" formatCode="0.00">
                  <c:v>-7.7087307285791695</c:v>
                </c:pt>
                <c:pt idx="29" formatCode="0.00">
                  <c:v>-10.034704474700703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48-40D1-95B7-F2BB6F8AEA3C}"/>
            </c:ext>
          </c:extLst>
        </c:ser>
        <c:ser>
          <c:idx val="3"/>
          <c:order val="3"/>
          <c:tx>
            <c:strRef>
              <c:f>'Herbicide_Time Series'!$E$1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'Herbicide_Time Series'!$A$2:$A$31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'Herbicide_Time Series'!$E$2:$E$31</c:f>
              <c:numCache>
                <c:formatCode>General</c:formatCode>
                <c:ptCount val="30"/>
                <c:pt idx="21" formatCode="0.00">
                  <c:v>80</c:v>
                </c:pt>
                <c:pt idx="22" formatCode="0.00">
                  <c:v>193.36383021058566</c:v>
                </c:pt>
                <c:pt idx="23" formatCode="0.00">
                  <c:v>196.50490339625171</c:v>
                </c:pt>
                <c:pt idx="24" formatCode="0.00">
                  <c:v>199.58368320266237</c:v>
                </c:pt>
                <c:pt idx="25" formatCode="0.00">
                  <c:v>202.60545327486614</c:v>
                </c:pt>
                <c:pt idx="26" formatCode="0.00">
                  <c:v>205.57483667869877</c:v>
                </c:pt>
                <c:pt idx="27" formatCode="0.00">
                  <c:v>208.49590518197292</c:v>
                </c:pt>
                <c:pt idx="28" formatCode="0.00">
                  <c:v>211.37226639202328</c:v>
                </c:pt>
                <c:pt idx="29" formatCode="0.00">
                  <c:v>214.20713399250619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48-40D1-95B7-F2BB6F8AE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3232"/>
        <c:axId val="171731568"/>
      </c:lineChart>
      <c:catAx>
        <c:axId val="17173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layout>
            <c:manualLayout>
              <c:xMode val="edge"/>
              <c:yMode val="edge"/>
              <c:x val="0.49578236795742997"/>
              <c:y val="0.787966606951290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8"/>
        <c:crosses val="autoZero"/>
        <c:auto val="1"/>
        <c:lblAlgn val="ctr"/>
        <c:lblOffset val="100"/>
        <c:noMultiLvlLbl val="0"/>
      </c:catAx>
      <c:valAx>
        <c:axId val="17173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723330816524552E-4"/>
          <c:y val="0.87064680726752774"/>
          <c:w val="0.99985276669183476"/>
          <c:h val="0.100740878698432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Demand Forcasting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2390052702298"/>
          <c:y val="0.18535739427821296"/>
          <c:w val="0.85966133377890097"/>
          <c:h val="0.42719287096328656"/>
        </c:manualLayout>
      </c:layout>
      <c:lineChart>
        <c:grouping val="standard"/>
        <c:varyColors val="0"/>
        <c:ser>
          <c:idx val="0"/>
          <c:order val="0"/>
          <c:tx>
            <c:strRef>
              <c:f>Insecticide_Time_Series!$B$1</c:f>
              <c:strCache>
                <c:ptCount val="1"/>
                <c:pt idx="0">
                  <c:v>Insecticide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7 Days Moving Avg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val>
            <c:numRef>
              <c:f>Insecticide_Time_Series!$B$2:$B$31</c:f>
              <c:numCache>
                <c:formatCode>General</c:formatCode>
                <c:ptCount val="30"/>
                <c:pt idx="0">
                  <c:v>197</c:v>
                </c:pt>
                <c:pt idx="1">
                  <c:v>187</c:v>
                </c:pt>
                <c:pt idx="2">
                  <c:v>139</c:v>
                </c:pt>
                <c:pt idx="3">
                  <c:v>102</c:v>
                </c:pt>
                <c:pt idx="4">
                  <c:v>91</c:v>
                </c:pt>
                <c:pt idx="5">
                  <c:v>123</c:v>
                </c:pt>
                <c:pt idx="6">
                  <c:v>99</c:v>
                </c:pt>
                <c:pt idx="7">
                  <c:v>166</c:v>
                </c:pt>
                <c:pt idx="8">
                  <c:v>75</c:v>
                </c:pt>
                <c:pt idx="9">
                  <c:v>124</c:v>
                </c:pt>
                <c:pt idx="10">
                  <c:v>241</c:v>
                </c:pt>
                <c:pt idx="11">
                  <c:v>183</c:v>
                </c:pt>
                <c:pt idx="12">
                  <c:v>178</c:v>
                </c:pt>
                <c:pt idx="13">
                  <c:v>102</c:v>
                </c:pt>
                <c:pt idx="14">
                  <c:v>103</c:v>
                </c:pt>
                <c:pt idx="15">
                  <c:v>198</c:v>
                </c:pt>
                <c:pt idx="16">
                  <c:v>194</c:v>
                </c:pt>
                <c:pt idx="17">
                  <c:v>205</c:v>
                </c:pt>
                <c:pt idx="18">
                  <c:v>107</c:v>
                </c:pt>
                <c:pt idx="19">
                  <c:v>88</c:v>
                </c:pt>
                <c:pt idx="20">
                  <c:v>124</c:v>
                </c:pt>
                <c:pt idx="21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4C-4BD0-8104-AA6D303B51E0}"/>
            </c:ext>
          </c:extLst>
        </c:ser>
        <c:ser>
          <c:idx val="1"/>
          <c:order val="1"/>
          <c:tx>
            <c:strRef>
              <c:f>Insecticide_Time_Series!$C$1</c:f>
              <c:strCache>
                <c:ptCount val="1"/>
                <c:pt idx="0">
                  <c:v>Forecast(Insecticide)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Insecticide_Time_Series!$A$2:$A$31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Insecticide_Time_Series!$C$2:$C$31</c:f>
              <c:numCache>
                <c:formatCode>General</c:formatCode>
                <c:ptCount val="30"/>
                <c:pt idx="21">
                  <c:v>73</c:v>
                </c:pt>
                <c:pt idx="22">
                  <c:v>95.015084762631247</c:v>
                </c:pt>
                <c:pt idx="23">
                  <c:v>93.928976785461359</c:v>
                </c:pt>
                <c:pt idx="24">
                  <c:v>92.842868808291428</c:v>
                </c:pt>
                <c:pt idx="25">
                  <c:v>91.756760831121554</c:v>
                </c:pt>
                <c:pt idx="26">
                  <c:v>90.670652853951609</c:v>
                </c:pt>
                <c:pt idx="27">
                  <c:v>89.584544876781735</c:v>
                </c:pt>
                <c:pt idx="28">
                  <c:v>88.498436899611804</c:v>
                </c:pt>
                <c:pt idx="29">
                  <c:v>87.41232892244193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4C-4BD0-8104-AA6D303B51E0}"/>
            </c:ext>
          </c:extLst>
        </c:ser>
        <c:ser>
          <c:idx val="2"/>
          <c:order val="2"/>
          <c:tx>
            <c:strRef>
              <c:f>Insecticide_Time_Series!$D$1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Insecticide_Time_Series!$A$2:$A$31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Insecticide_Time_Series!$D$2:$D$31</c:f>
              <c:numCache>
                <c:formatCode>General</c:formatCode>
                <c:ptCount val="30"/>
                <c:pt idx="21" formatCode="0.00">
                  <c:v>73</c:v>
                </c:pt>
                <c:pt idx="22" formatCode="0.00">
                  <c:v>-7.6856820923515841</c:v>
                </c:pt>
                <c:pt idx="23" formatCode="0.00">
                  <c:v>-20.93993713693996</c:v>
                </c:pt>
                <c:pt idx="24" formatCode="0.00">
                  <c:v>-33.065297522084791</c:v>
                </c:pt>
                <c:pt idx="25" formatCode="0.00">
                  <c:v>-44.336830114203579</c:v>
                </c:pt>
                <c:pt idx="26" formatCode="0.00">
                  <c:v>-54.933900384449814</c:v>
                </c:pt>
                <c:pt idx="27" formatCode="0.00">
                  <c:v>-64.981132832261068</c:v>
                </c:pt>
                <c:pt idx="28" formatCode="0.00">
                  <c:v>-74.569263755644087</c:v>
                </c:pt>
                <c:pt idx="29" formatCode="0.00">
                  <c:v>-83.766775622063903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4C-4BD0-8104-AA6D303B51E0}"/>
            </c:ext>
          </c:extLst>
        </c:ser>
        <c:ser>
          <c:idx val="3"/>
          <c:order val="3"/>
          <c:tx>
            <c:strRef>
              <c:f>Insecticide_Time_Series!$E$1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Insecticide_Time_Series!$A$2:$A$31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Insecticide_Time_Series!$E$2:$E$31</c:f>
              <c:numCache>
                <c:formatCode>General</c:formatCode>
                <c:ptCount val="30"/>
                <c:pt idx="21" formatCode="0.00">
                  <c:v>73</c:v>
                </c:pt>
                <c:pt idx="22" formatCode="0.00">
                  <c:v>197.71585161761408</c:v>
                </c:pt>
                <c:pt idx="23" formatCode="0.00">
                  <c:v>208.79789070786268</c:v>
                </c:pt>
                <c:pt idx="24" formatCode="0.00">
                  <c:v>218.75103513866765</c:v>
                </c:pt>
                <c:pt idx="25" formatCode="0.00">
                  <c:v>227.8503517764467</c:v>
                </c:pt>
                <c:pt idx="26" formatCode="0.00">
                  <c:v>236.27520609235302</c:v>
                </c:pt>
                <c:pt idx="27" formatCode="0.00">
                  <c:v>244.15022258582454</c:v>
                </c:pt>
                <c:pt idx="28" formatCode="0.00">
                  <c:v>251.56613755486768</c:v>
                </c:pt>
                <c:pt idx="29" formatCode="0.00">
                  <c:v>258.59143346694776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4C-4BD0-8104-AA6D303B5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754223"/>
        <c:axId val="1132755055"/>
      </c:lineChart>
      <c:catAx>
        <c:axId val="1132754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755055"/>
        <c:crosses val="autoZero"/>
        <c:auto val="0"/>
        <c:lblAlgn val="ctr"/>
        <c:lblOffset val="100"/>
        <c:noMultiLvlLbl val="0"/>
      </c:catAx>
      <c:valAx>
        <c:axId val="11327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75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126331372239614"/>
          <c:w val="0.99823409010213249"/>
          <c:h val="0.123910447290379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Demand Forcasting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1283098255484"/>
          <c:y val="0.16639754644310906"/>
          <c:w val="0.86451299061368925"/>
          <c:h val="0.49924315456708973"/>
        </c:manualLayout>
      </c:layout>
      <c:lineChart>
        <c:grouping val="standard"/>
        <c:varyColors val="0"/>
        <c:ser>
          <c:idx val="0"/>
          <c:order val="0"/>
          <c:tx>
            <c:strRef>
              <c:f>Plant_Nutrition_Time_Series!$B$1</c:f>
              <c:strCache>
                <c:ptCount val="1"/>
                <c:pt idx="0">
                  <c:v>Plant_Nutrition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7 Days Moving Avg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val>
            <c:numRef>
              <c:f>Plant_Nutrition_Time_Series!$B$2:$B$31</c:f>
              <c:numCache>
                <c:formatCode>General</c:formatCode>
                <c:ptCount val="30"/>
                <c:pt idx="0">
                  <c:v>59</c:v>
                </c:pt>
                <c:pt idx="1">
                  <c:v>102</c:v>
                </c:pt>
                <c:pt idx="2">
                  <c:v>127</c:v>
                </c:pt>
                <c:pt idx="3">
                  <c:v>66</c:v>
                </c:pt>
                <c:pt idx="4">
                  <c:v>67</c:v>
                </c:pt>
                <c:pt idx="5">
                  <c:v>110</c:v>
                </c:pt>
                <c:pt idx="6">
                  <c:v>94</c:v>
                </c:pt>
                <c:pt idx="7">
                  <c:v>132</c:v>
                </c:pt>
                <c:pt idx="8">
                  <c:v>64</c:v>
                </c:pt>
                <c:pt idx="9">
                  <c:v>56</c:v>
                </c:pt>
                <c:pt idx="10">
                  <c:v>119</c:v>
                </c:pt>
                <c:pt idx="11">
                  <c:v>88</c:v>
                </c:pt>
                <c:pt idx="12">
                  <c:v>79</c:v>
                </c:pt>
                <c:pt idx="13">
                  <c:v>92</c:v>
                </c:pt>
                <c:pt idx="14">
                  <c:v>89</c:v>
                </c:pt>
                <c:pt idx="15">
                  <c:v>91</c:v>
                </c:pt>
                <c:pt idx="16">
                  <c:v>137</c:v>
                </c:pt>
                <c:pt idx="17">
                  <c:v>107</c:v>
                </c:pt>
                <c:pt idx="18">
                  <c:v>48</c:v>
                </c:pt>
                <c:pt idx="19">
                  <c:v>46</c:v>
                </c:pt>
                <c:pt idx="20">
                  <c:v>41</c:v>
                </c:pt>
                <c:pt idx="2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4A-433B-8FED-F16EBD6C39D7}"/>
            </c:ext>
          </c:extLst>
        </c:ser>
        <c:ser>
          <c:idx val="1"/>
          <c:order val="1"/>
          <c:tx>
            <c:strRef>
              <c:f>Plant_Nutrition_Time_Series!$C$1</c:f>
              <c:strCache>
                <c:ptCount val="1"/>
                <c:pt idx="0">
                  <c:v>Forecast(Plant_Nutrition)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Plant_Nutrition_Time_Series!$A$2:$A$31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Plant_Nutrition_Time_Series!$C$2:$C$31</c:f>
              <c:numCache>
                <c:formatCode>General</c:formatCode>
                <c:ptCount val="30"/>
                <c:pt idx="21">
                  <c:v>28</c:v>
                </c:pt>
                <c:pt idx="22">
                  <c:v>47.070252764399314</c:v>
                </c:pt>
                <c:pt idx="23">
                  <c:v>34.823040507657311</c:v>
                </c:pt>
                <c:pt idx="24">
                  <c:v>22.575828250915301</c:v>
                </c:pt>
                <c:pt idx="25">
                  <c:v>10.328615994173298</c:v>
                </c:pt>
                <c:pt idx="26">
                  <c:v>-1.9185962625687052</c:v>
                </c:pt>
                <c:pt idx="27">
                  <c:v>-14.165808519310715</c:v>
                </c:pt>
                <c:pt idx="28">
                  <c:v>-26.413020776052718</c:v>
                </c:pt>
                <c:pt idx="29">
                  <c:v>-38.660233032794721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4A-433B-8FED-F16EBD6C39D7}"/>
            </c:ext>
          </c:extLst>
        </c:ser>
        <c:ser>
          <c:idx val="2"/>
          <c:order val="2"/>
          <c:tx>
            <c:strRef>
              <c:f>Plant_Nutrition_Time_Series!$D$1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Plant_Nutrition_Time_Series!$A$2:$A$31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Plant_Nutrition_Time_Series!$D$2:$D$31</c:f>
              <c:numCache>
                <c:formatCode>General</c:formatCode>
                <c:ptCount val="30"/>
                <c:pt idx="21" formatCode="0.00">
                  <c:v>28</c:v>
                </c:pt>
                <c:pt idx="22" formatCode="0.00">
                  <c:v>-18.916911206973367</c:v>
                </c:pt>
                <c:pt idx="23" formatCode="0.00">
                  <c:v>-32.458016806615277</c:v>
                </c:pt>
                <c:pt idx="24" formatCode="0.00">
                  <c:v>-47.519966532991099</c:v>
                </c:pt>
                <c:pt idx="25" formatCode="0.00">
                  <c:v>-64.502515432765648</c:v>
                </c:pt>
                <c:pt idx="26" formatCode="0.00">
                  <c:v>-83.594340082499855</c:v>
                </c:pt>
                <c:pt idx="27" formatCode="0.00">
                  <c:v>-104.78843396442169</c:v>
                </c:pt>
                <c:pt idx="28" formatCode="0.00">
                  <c:v>-127.94947075920453</c:v>
                </c:pt>
                <c:pt idx="29" formatCode="0.00">
                  <c:v>-152.88742563094706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4A-433B-8FED-F16EBD6C39D7}"/>
            </c:ext>
          </c:extLst>
        </c:ser>
        <c:ser>
          <c:idx val="3"/>
          <c:order val="3"/>
          <c:tx>
            <c:strRef>
              <c:f>Plant_Nutrition_Time_Series!$E$1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Plant_Nutrition_Time_Series!$A$2:$A$31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Plant_Nutrition_Time_Series!$E$2:$E$31</c:f>
              <c:numCache>
                <c:formatCode>General</c:formatCode>
                <c:ptCount val="30"/>
                <c:pt idx="21" formatCode="0.00">
                  <c:v>28</c:v>
                </c:pt>
                <c:pt idx="22" formatCode="0.00">
                  <c:v>113.05741673577199</c:v>
                </c:pt>
                <c:pt idx="23" formatCode="0.00">
                  <c:v>102.1040978219299</c:v>
                </c:pt>
                <c:pt idx="24" formatCode="0.00">
                  <c:v>92.671623034821692</c:v>
                </c:pt>
                <c:pt idx="25" formatCode="0.00">
                  <c:v>85.159747421112257</c:v>
                </c:pt>
                <c:pt idx="26" formatCode="0.00">
                  <c:v>79.757147557362458</c:v>
                </c:pt>
                <c:pt idx="27" formatCode="0.00">
                  <c:v>76.456816925800254</c:v>
                </c:pt>
                <c:pt idx="28" formatCode="0.00">
                  <c:v>75.123429207099093</c:v>
                </c:pt>
                <c:pt idx="29" formatCode="0.00">
                  <c:v>75.566959565357607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4A-433B-8FED-F16EBD6C3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137600"/>
        <c:axId val="183140928"/>
      </c:lineChart>
      <c:catAx>
        <c:axId val="18313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40928"/>
        <c:crosses val="autoZero"/>
        <c:auto val="1"/>
        <c:lblAlgn val="ctr"/>
        <c:lblOffset val="100"/>
        <c:noMultiLvlLbl val="0"/>
      </c:catAx>
      <c:valAx>
        <c:axId val="1831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3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9192703344860483E-3"/>
          <c:y val="0.82895752445661697"/>
          <c:w val="0.99808072966551398"/>
          <c:h val="0.144124565630774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Seasonal Sales Patterns Accross Key Pesticide Products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114745272225589E-2"/>
          <c:y val="0.10945454545454546"/>
          <c:w val="0.91400256157884108"/>
          <c:h val="0.753676290463692"/>
        </c:manualLayout>
      </c:layout>
      <c:lineChart>
        <c:grouping val="standard"/>
        <c:varyColors val="0"/>
        <c:ser>
          <c:idx val="0"/>
          <c:order val="0"/>
          <c:tx>
            <c:v>Nov'24                                                 Dec'24                                              Jan'25                                                    Feb'25                                                                          Mar'25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Sales_Data!$B$8:$B$1497</c:f>
              <c:strCache>
                <c:ptCount val="1490"/>
                <c:pt idx="0">
                  <c:v>T0001</c:v>
                </c:pt>
                <c:pt idx="1">
                  <c:v>T0002</c:v>
                </c:pt>
                <c:pt idx="2">
                  <c:v>T0003</c:v>
                </c:pt>
                <c:pt idx="3">
                  <c:v>T0004</c:v>
                </c:pt>
                <c:pt idx="4">
                  <c:v>T0005</c:v>
                </c:pt>
                <c:pt idx="5">
                  <c:v>T0006</c:v>
                </c:pt>
                <c:pt idx="6">
                  <c:v>T0007</c:v>
                </c:pt>
                <c:pt idx="7">
                  <c:v>T0008</c:v>
                </c:pt>
                <c:pt idx="8">
                  <c:v>T0009</c:v>
                </c:pt>
                <c:pt idx="9">
                  <c:v>T0010</c:v>
                </c:pt>
                <c:pt idx="10">
                  <c:v>T0011</c:v>
                </c:pt>
                <c:pt idx="11">
                  <c:v>T0012</c:v>
                </c:pt>
                <c:pt idx="12">
                  <c:v>T0013</c:v>
                </c:pt>
                <c:pt idx="13">
                  <c:v>T0014</c:v>
                </c:pt>
                <c:pt idx="14">
                  <c:v>T0015</c:v>
                </c:pt>
                <c:pt idx="15">
                  <c:v>T0016</c:v>
                </c:pt>
                <c:pt idx="16">
                  <c:v>T0017</c:v>
                </c:pt>
                <c:pt idx="17">
                  <c:v>T0018</c:v>
                </c:pt>
                <c:pt idx="18">
                  <c:v>T0019</c:v>
                </c:pt>
                <c:pt idx="19">
                  <c:v>T0020</c:v>
                </c:pt>
                <c:pt idx="20">
                  <c:v>T0021</c:v>
                </c:pt>
                <c:pt idx="21">
                  <c:v>T0022</c:v>
                </c:pt>
                <c:pt idx="22">
                  <c:v>T0023</c:v>
                </c:pt>
                <c:pt idx="23">
                  <c:v>T0024</c:v>
                </c:pt>
                <c:pt idx="24">
                  <c:v>T0025</c:v>
                </c:pt>
                <c:pt idx="25">
                  <c:v>T0026</c:v>
                </c:pt>
                <c:pt idx="26">
                  <c:v>T0027</c:v>
                </c:pt>
                <c:pt idx="27">
                  <c:v>T0028</c:v>
                </c:pt>
                <c:pt idx="28">
                  <c:v>T0029</c:v>
                </c:pt>
                <c:pt idx="29">
                  <c:v>T0030</c:v>
                </c:pt>
                <c:pt idx="30">
                  <c:v>T0031</c:v>
                </c:pt>
                <c:pt idx="31">
                  <c:v>T0032</c:v>
                </c:pt>
                <c:pt idx="32">
                  <c:v>T0033</c:v>
                </c:pt>
                <c:pt idx="33">
                  <c:v>T0034</c:v>
                </c:pt>
                <c:pt idx="34">
                  <c:v>T0035</c:v>
                </c:pt>
                <c:pt idx="35">
                  <c:v>T0036</c:v>
                </c:pt>
                <c:pt idx="36">
                  <c:v>T0037</c:v>
                </c:pt>
                <c:pt idx="37">
                  <c:v>T0038</c:v>
                </c:pt>
                <c:pt idx="38">
                  <c:v>T0039</c:v>
                </c:pt>
                <c:pt idx="39">
                  <c:v>T0040</c:v>
                </c:pt>
                <c:pt idx="40">
                  <c:v>T0041</c:v>
                </c:pt>
                <c:pt idx="41">
                  <c:v>T0042</c:v>
                </c:pt>
                <c:pt idx="42">
                  <c:v>T0043</c:v>
                </c:pt>
                <c:pt idx="43">
                  <c:v>T0044</c:v>
                </c:pt>
                <c:pt idx="44">
                  <c:v>T0045</c:v>
                </c:pt>
                <c:pt idx="45">
                  <c:v>T0046</c:v>
                </c:pt>
                <c:pt idx="46">
                  <c:v>T0047</c:v>
                </c:pt>
                <c:pt idx="47">
                  <c:v>T0048</c:v>
                </c:pt>
                <c:pt idx="48">
                  <c:v>T0049</c:v>
                </c:pt>
                <c:pt idx="49">
                  <c:v>T0050</c:v>
                </c:pt>
                <c:pt idx="50">
                  <c:v>T0051</c:v>
                </c:pt>
                <c:pt idx="51">
                  <c:v>T0052</c:v>
                </c:pt>
                <c:pt idx="52">
                  <c:v>T0053</c:v>
                </c:pt>
                <c:pt idx="53">
                  <c:v>T0011</c:v>
                </c:pt>
                <c:pt idx="54">
                  <c:v>T0054</c:v>
                </c:pt>
                <c:pt idx="55">
                  <c:v>T0055</c:v>
                </c:pt>
                <c:pt idx="56">
                  <c:v>T0056</c:v>
                </c:pt>
                <c:pt idx="57">
                  <c:v>T0057</c:v>
                </c:pt>
                <c:pt idx="58">
                  <c:v>T0058</c:v>
                </c:pt>
                <c:pt idx="59">
                  <c:v>T0059</c:v>
                </c:pt>
                <c:pt idx="60">
                  <c:v>T0060</c:v>
                </c:pt>
                <c:pt idx="61">
                  <c:v>T0061</c:v>
                </c:pt>
                <c:pt idx="62">
                  <c:v>T0062</c:v>
                </c:pt>
                <c:pt idx="63">
                  <c:v>T0063</c:v>
                </c:pt>
                <c:pt idx="64">
                  <c:v>T0064</c:v>
                </c:pt>
                <c:pt idx="65">
                  <c:v>T0065</c:v>
                </c:pt>
                <c:pt idx="66">
                  <c:v>T0066</c:v>
                </c:pt>
                <c:pt idx="67">
                  <c:v>T0067</c:v>
                </c:pt>
                <c:pt idx="68">
                  <c:v>T0068</c:v>
                </c:pt>
                <c:pt idx="69">
                  <c:v>T0069</c:v>
                </c:pt>
                <c:pt idx="70">
                  <c:v>T0070</c:v>
                </c:pt>
                <c:pt idx="71">
                  <c:v>T0071</c:v>
                </c:pt>
                <c:pt idx="72">
                  <c:v>T0072</c:v>
                </c:pt>
                <c:pt idx="73">
                  <c:v>T0073</c:v>
                </c:pt>
                <c:pt idx="74">
                  <c:v>T0074</c:v>
                </c:pt>
                <c:pt idx="75">
                  <c:v>T0075</c:v>
                </c:pt>
                <c:pt idx="76">
                  <c:v>T0076</c:v>
                </c:pt>
                <c:pt idx="77">
                  <c:v>T0077</c:v>
                </c:pt>
                <c:pt idx="78">
                  <c:v>T0078</c:v>
                </c:pt>
                <c:pt idx="79">
                  <c:v>T0079</c:v>
                </c:pt>
                <c:pt idx="80">
                  <c:v>T0080</c:v>
                </c:pt>
                <c:pt idx="81">
                  <c:v>T0081</c:v>
                </c:pt>
                <c:pt idx="82">
                  <c:v>T0082</c:v>
                </c:pt>
                <c:pt idx="83">
                  <c:v>T0083</c:v>
                </c:pt>
                <c:pt idx="84">
                  <c:v>T0084</c:v>
                </c:pt>
                <c:pt idx="85">
                  <c:v>T0085</c:v>
                </c:pt>
                <c:pt idx="86">
                  <c:v>T0086</c:v>
                </c:pt>
                <c:pt idx="87">
                  <c:v>T0087</c:v>
                </c:pt>
                <c:pt idx="88">
                  <c:v>T0088</c:v>
                </c:pt>
                <c:pt idx="89">
                  <c:v>T0089</c:v>
                </c:pt>
                <c:pt idx="90">
                  <c:v>T0090</c:v>
                </c:pt>
                <c:pt idx="91">
                  <c:v>T0091</c:v>
                </c:pt>
                <c:pt idx="92">
                  <c:v>T0092</c:v>
                </c:pt>
                <c:pt idx="93">
                  <c:v>T0093</c:v>
                </c:pt>
                <c:pt idx="94">
                  <c:v>T0094</c:v>
                </c:pt>
                <c:pt idx="95">
                  <c:v>T0095</c:v>
                </c:pt>
                <c:pt idx="96">
                  <c:v>T0096</c:v>
                </c:pt>
                <c:pt idx="97">
                  <c:v>T0097</c:v>
                </c:pt>
                <c:pt idx="98">
                  <c:v>T0098</c:v>
                </c:pt>
                <c:pt idx="99">
                  <c:v>T0099</c:v>
                </c:pt>
                <c:pt idx="100">
                  <c:v>T0100</c:v>
                </c:pt>
                <c:pt idx="101">
                  <c:v>T0101</c:v>
                </c:pt>
                <c:pt idx="102">
                  <c:v>T0102</c:v>
                </c:pt>
                <c:pt idx="103">
                  <c:v>T0103</c:v>
                </c:pt>
                <c:pt idx="104">
                  <c:v>T0104</c:v>
                </c:pt>
                <c:pt idx="105">
                  <c:v>T0105</c:v>
                </c:pt>
                <c:pt idx="106">
                  <c:v>T0106</c:v>
                </c:pt>
                <c:pt idx="107">
                  <c:v>T0107</c:v>
                </c:pt>
                <c:pt idx="108">
                  <c:v>T0108</c:v>
                </c:pt>
                <c:pt idx="109">
                  <c:v>T0109</c:v>
                </c:pt>
                <c:pt idx="110">
                  <c:v>T0110</c:v>
                </c:pt>
                <c:pt idx="111">
                  <c:v>T0111</c:v>
                </c:pt>
                <c:pt idx="112">
                  <c:v>T0112</c:v>
                </c:pt>
                <c:pt idx="113">
                  <c:v>T0113</c:v>
                </c:pt>
                <c:pt idx="114">
                  <c:v>T0114</c:v>
                </c:pt>
                <c:pt idx="115">
                  <c:v>T0115</c:v>
                </c:pt>
                <c:pt idx="116">
                  <c:v>T0116</c:v>
                </c:pt>
                <c:pt idx="117">
                  <c:v>T0117</c:v>
                </c:pt>
                <c:pt idx="118">
                  <c:v>T0118</c:v>
                </c:pt>
                <c:pt idx="119">
                  <c:v>T0119</c:v>
                </c:pt>
                <c:pt idx="120">
                  <c:v>T0120</c:v>
                </c:pt>
                <c:pt idx="121">
                  <c:v>T0121</c:v>
                </c:pt>
                <c:pt idx="122">
                  <c:v>T0122</c:v>
                </c:pt>
                <c:pt idx="123">
                  <c:v>T0123</c:v>
                </c:pt>
                <c:pt idx="124">
                  <c:v>T0124</c:v>
                </c:pt>
                <c:pt idx="125">
                  <c:v>T0125</c:v>
                </c:pt>
                <c:pt idx="126">
                  <c:v>T0126</c:v>
                </c:pt>
                <c:pt idx="127">
                  <c:v>T0127</c:v>
                </c:pt>
                <c:pt idx="128">
                  <c:v>T0128</c:v>
                </c:pt>
                <c:pt idx="129">
                  <c:v>T0129</c:v>
                </c:pt>
                <c:pt idx="130">
                  <c:v>T0130</c:v>
                </c:pt>
                <c:pt idx="131">
                  <c:v>T0131</c:v>
                </c:pt>
                <c:pt idx="132">
                  <c:v>T0132</c:v>
                </c:pt>
                <c:pt idx="133">
                  <c:v>T0133</c:v>
                </c:pt>
                <c:pt idx="134">
                  <c:v>T0134</c:v>
                </c:pt>
                <c:pt idx="135">
                  <c:v>T0135</c:v>
                </c:pt>
                <c:pt idx="136">
                  <c:v>T0136</c:v>
                </c:pt>
                <c:pt idx="137">
                  <c:v>T0137</c:v>
                </c:pt>
                <c:pt idx="138">
                  <c:v>T0138</c:v>
                </c:pt>
                <c:pt idx="139">
                  <c:v>T0139</c:v>
                </c:pt>
                <c:pt idx="140">
                  <c:v>T0140</c:v>
                </c:pt>
                <c:pt idx="141">
                  <c:v>T0141</c:v>
                </c:pt>
                <c:pt idx="142">
                  <c:v>T0142</c:v>
                </c:pt>
                <c:pt idx="143">
                  <c:v>T0143</c:v>
                </c:pt>
                <c:pt idx="144">
                  <c:v>T0144</c:v>
                </c:pt>
                <c:pt idx="145">
                  <c:v>T0145</c:v>
                </c:pt>
                <c:pt idx="146">
                  <c:v>T0146</c:v>
                </c:pt>
                <c:pt idx="147">
                  <c:v>T0147</c:v>
                </c:pt>
                <c:pt idx="148">
                  <c:v>T0148</c:v>
                </c:pt>
                <c:pt idx="149">
                  <c:v>T0149</c:v>
                </c:pt>
                <c:pt idx="150">
                  <c:v>T0150</c:v>
                </c:pt>
                <c:pt idx="151">
                  <c:v>T0151</c:v>
                </c:pt>
                <c:pt idx="152">
                  <c:v>T0152</c:v>
                </c:pt>
                <c:pt idx="153">
                  <c:v>T0153</c:v>
                </c:pt>
                <c:pt idx="154">
                  <c:v>T0154</c:v>
                </c:pt>
                <c:pt idx="155">
                  <c:v>T0155</c:v>
                </c:pt>
                <c:pt idx="156">
                  <c:v>T0156</c:v>
                </c:pt>
                <c:pt idx="157">
                  <c:v>T0157</c:v>
                </c:pt>
                <c:pt idx="158">
                  <c:v>T0158</c:v>
                </c:pt>
                <c:pt idx="159">
                  <c:v>T0159</c:v>
                </c:pt>
                <c:pt idx="160">
                  <c:v>T0160</c:v>
                </c:pt>
                <c:pt idx="161">
                  <c:v>T0161</c:v>
                </c:pt>
                <c:pt idx="162">
                  <c:v>T0162</c:v>
                </c:pt>
                <c:pt idx="163">
                  <c:v>T0163</c:v>
                </c:pt>
                <c:pt idx="164">
                  <c:v>T0164</c:v>
                </c:pt>
                <c:pt idx="165">
                  <c:v>T0165</c:v>
                </c:pt>
                <c:pt idx="166">
                  <c:v>T0166</c:v>
                </c:pt>
                <c:pt idx="167">
                  <c:v>T0167</c:v>
                </c:pt>
                <c:pt idx="168">
                  <c:v>T0168</c:v>
                </c:pt>
                <c:pt idx="169">
                  <c:v>T0169</c:v>
                </c:pt>
                <c:pt idx="170">
                  <c:v>T0170</c:v>
                </c:pt>
                <c:pt idx="171">
                  <c:v>T0171</c:v>
                </c:pt>
                <c:pt idx="172">
                  <c:v>T0172</c:v>
                </c:pt>
                <c:pt idx="173">
                  <c:v>T0173</c:v>
                </c:pt>
                <c:pt idx="174">
                  <c:v>T0174</c:v>
                </c:pt>
                <c:pt idx="175">
                  <c:v>T0175</c:v>
                </c:pt>
                <c:pt idx="176">
                  <c:v>T0176</c:v>
                </c:pt>
                <c:pt idx="177">
                  <c:v>T0177</c:v>
                </c:pt>
                <c:pt idx="178">
                  <c:v>T0178</c:v>
                </c:pt>
                <c:pt idx="179">
                  <c:v>T0179</c:v>
                </c:pt>
                <c:pt idx="180">
                  <c:v>T0180</c:v>
                </c:pt>
                <c:pt idx="181">
                  <c:v>T0181</c:v>
                </c:pt>
                <c:pt idx="182">
                  <c:v>T0182</c:v>
                </c:pt>
                <c:pt idx="183">
                  <c:v>T0183</c:v>
                </c:pt>
                <c:pt idx="184">
                  <c:v>T0184</c:v>
                </c:pt>
                <c:pt idx="185">
                  <c:v>T0185</c:v>
                </c:pt>
                <c:pt idx="186">
                  <c:v>T0186</c:v>
                </c:pt>
                <c:pt idx="187">
                  <c:v>T0187</c:v>
                </c:pt>
                <c:pt idx="188">
                  <c:v>T0188</c:v>
                </c:pt>
                <c:pt idx="189">
                  <c:v>T0189</c:v>
                </c:pt>
                <c:pt idx="190">
                  <c:v>T0190</c:v>
                </c:pt>
                <c:pt idx="191">
                  <c:v>T0191</c:v>
                </c:pt>
                <c:pt idx="192">
                  <c:v>T0192</c:v>
                </c:pt>
                <c:pt idx="193">
                  <c:v>T0193</c:v>
                </c:pt>
                <c:pt idx="194">
                  <c:v>T0194</c:v>
                </c:pt>
                <c:pt idx="195">
                  <c:v>T0195</c:v>
                </c:pt>
                <c:pt idx="196">
                  <c:v>T0196</c:v>
                </c:pt>
                <c:pt idx="197">
                  <c:v>T0197</c:v>
                </c:pt>
                <c:pt idx="198">
                  <c:v>T0198</c:v>
                </c:pt>
                <c:pt idx="199">
                  <c:v>T0199</c:v>
                </c:pt>
                <c:pt idx="200">
                  <c:v>T0200</c:v>
                </c:pt>
                <c:pt idx="201">
                  <c:v>T0201</c:v>
                </c:pt>
                <c:pt idx="202">
                  <c:v>T0202</c:v>
                </c:pt>
                <c:pt idx="203">
                  <c:v>T0203</c:v>
                </c:pt>
                <c:pt idx="204">
                  <c:v>T0204</c:v>
                </c:pt>
                <c:pt idx="205">
                  <c:v>T0205</c:v>
                </c:pt>
                <c:pt idx="206">
                  <c:v>T0206</c:v>
                </c:pt>
                <c:pt idx="207">
                  <c:v>T0207</c:v>
                </c:pt>
                <c:pt idx="208">
                  <c:v>T0208</c:v>
                </c:pt>
                <c:pt idx="209">
                  <c:v>T0209</c:v>
                </c:pt>
                <c:pt idx="210">
                  <c:v>T0210</c:v>
                </c:pt>
                <c:pt idx="211">
                  <c:v>T0211</c:v>
                </c:pt>
                <c:pt idx="212">
                  <c:v>T0212</c:v>
                </c:pt>
                <c:pt idx="213">
                  <c:v>T0213</c:v>
                </c:pt>
                <c:pt idx="214">
                  <c:v>T0214</c:v>
                </c:pt>
                <c:pt idx="215">
                  <c:v>T0215</c:v>
                </c:pt>
                <c:pt idx="216">
                  <c:v>T0216</c:v>
                </c:pt>
                <c:pt idx="217">
                  <c:v>T0217</c:v>
                </c:pt>
                <c:pt idx="218">
                  <c:v>T0218</c:v>
                </c:pt>
                <c:pt idx="219">
                  <c:v>T0219</c:v>
                </c:pt>
                <c:pt idx="220">
                  <c:v>T0220</c:v>
                </c:pt>
                <c:pt idx="221">
                  <c:v>T0221</c:v>
                </c:pt>
                <c:pt idx="222">
                  <c:v>T0222</c:v>
                </c:pt>
                <c:pt idx="223">
                  <c:v>T0223</c:v>
                </c:pt>
                <c:pt idx="224">
                  <c:v>T0224</c:v>
                </c:pt>
                <c:pt idx="225">
                  <c:v>T0225</c:v>
                </c:pt>
                <c:pt idx="226">
                  <c:v>T0226</c:v>
                </c:pt>
                <c:pt idx="227">
                  <c:v>T0227</c:v>
                </c:pt>
                <c:pt idx="228">
                  <c:v>T0228</c:v>
                </c:pt>
                <c:pt idx="229">
                  <c:v>T0229</c:v>
                </c:pt>
                <c:pt idx="230">
                  <c:v>T0230</c:v>
                </c:pt>
                <c:pt idx="231">
                  <c:v>T0231</c:v>
                </c:pt>
                <c:pt idx="232">
                  <c:v>T0232</c:v>
                </c:pt>
                <c:pt idx="233">
                  <c:v>T0233</c:v>
                </c:pt>
                <c:pt idx="234">
                  <c:v>T0234</c:v>
                </c:pt>
                <c:pt idx="235">
                  <c:v>T0235</c:v>
                </c:pt>
                <c:pt idx="236">
                  <c:v>T0236</c:v>
                </c:pt>
                <c:pt idx="237">
                  <c:v>T0237</c:v>
                </c:pt>
                <c:pt idx="238">
                  <c:v>T0238</c:v>
                </c:pt>
                <c:pt idx="239">
                  <c:v>T0239</c:v>
                </c:pt>
                <c:pt idx="240">
                  <c:v>T0240</c:v>
                </c:pt>
                <c:pt idx="241">
                  <c:v>T0241</c:v>
                </c:pt>
                <c:pt idx="242">
                  <c:v>T0242</c:v>
                </c:pt>
                <c:pt idx="243">
                  <c:v>T0243</c:v>
                </c:pt>
                <c:pt idx="244">
                  <c:v>T0244</c:v>
                </c:pt>
                <c:pt idx="245">
                  <c:v>T0245</c:v>
                </c:pt>
                <c:pt idx="246">
                  <c:v>T0246</c:v>
                </c:pt>
                <c:pt idx="247">
                  <c:v>T0247</c:v>
                </c:pt>
                <c:pt idx="248">
                  <c:v>T0248</c:v>
                </c:pt>
                <c:pt idx="249">
                  <c:v>T0249</c:v>
                </c:pt>
                <c:pt idx="250">
                  <c:v>T0250</c:v>
                </c:pt>
                <c:pt idx="251">
                  <c:v>T0251</c:v>
                </c:pt>
                <c:pt idx="252">
                  <c:v>T0252</c:v>
                </c:pt>
                <c:pt idx="253">
                  <c:v>T0253</c:v>
                </c:pt>
                <c:pt idx="254">
                  <c:v>T0254</c:v>
                </c:pt>
                <c:pt idx="255">
                  <c:v>T0255</c:v>
                </c:pt>
                <c:pt idx="256">
                  <c:v>T0256</c:v>
                </c:pt>
                <c:pt idx="257">
                  <c:v>T0257</c:v>
                </c:pt>
                <c:pt idx="258">
                  <c:v>T0258</c:v>
                </c:pt>
                <c:pt idx="259">
                  <c:v>T0259</c:v>
                </c:pt>
                <c:pt idx="260">
                  <c:v>T0260</c:v>
                </c:pt>
                <c:pt idx="261">
                  <c:v>T0261</c:v>
                </c:pt>
                <c:pt idx="262">
                  <c:v>T0262</c:v>
                </c:pt>
                <c:pt idx="263">
                  <c:v>T0263</c:v>
                </c:pt>
                <c:pt idx="264">
                  <c:v>T0264</c:v>
                </c:pt>
                <c:pt idx="265">
                  <c:v>T0265</c:v>
                </c:pt>
                <c:pt idx="266">
                  <c:v>T0266</c:v>
                </c:pt>
                <c:pt idx="267">
                  <c:v>T0267</c:v>
                </c:pt>
                <c:pt idx="268">
                  <c:v>T0268</c:v>
                </c:pt>
                <c:pt idx="269">
                  <c:v>T0269</c:v>
                </c:pt>
                <c:pt idx="270">
                  <c:v>T0270</c:v>
                </c:pt>
                <c:pt idx="271">
                  <c:v>T0271</c:v>
                </c:pt>
                <c:pt idx="272">
                  <c:v>T0272</c:v>
                </c:pt>
                <c:pt idx="273">
                  <c:v>T0273</c:v>
                </c:pt>
                <c:pt idx="274">
                  <c:v>T0274</c:v>
                </c:pt>
                <c:pt idx="275">
                  <c:v>T0275</c:v>
                </c:pt>
                <c:pt idx="276">
                  <c:v>T0276</c:v>
                </c:pt>
                <c:pt idx="277">
                  <c:v>T0277</c:v>
                </c:pt>
                <c:pt idx="278">
                  <c:v>T0278</c:v>
                </c:pt>
                <c:pt idx="279">
                  <c:v>T0279</c:v>
                </c:pt>
                <c:pt idx="280">
                  <c:v>T0280</c:v>
                </c:pt>
                <c:pt idx="281">
                  <c:v>T0281</c:v>
                </c:pt>
                <c:pt idx="282">
                  <c:v>T0282</c:v>
                </c:pt>
                <c:pt idx="283">
                  <c:v>T0283</c:v>
                </c:pt>
                <c:pt idx="284">
                  <c:v>T0284</c:v>
                </c:pt>
                <c:pt idx="285">
                  <c:v>T0285</c:v>
                </c:pt>
                <c:pt idx="286">
                  <c:v>T0286</c:v>
                </c:pt>
                <c:pt idx="287">
                  <c:v>T0287</c:v>
                </c:pt>
                <c:pt idx="288">
                  <c:v>T0288</c:v>
                </c:pt>
                <c:pt idx="289">
                  <c:v>T0289</c:v>
                </c:pt>
                <c:pt idx="290">
                  <c:v>T0290</c:v>
                </c:pt>
                <c:pt idx="291">
                  <c:v>T0291</c:v>
                </c:pt>
                <c:pt idx="292">
                  <c:v>T0292</c:v>
                </c:pt>
                <c:pt idx="293">
                  <c:v>T0293</c:v>
                </c:pt>
                <c:pt idx="294">
                  <c:v>T0294</c:v>
                </c:pt>
                <c:pt idx="295">
                  <c:v>T0295</c:v>
                </c:pt>
                <c:pt idx="296">
                  <c:v>T0296</c:v>
                </c:pt>
                <c:pt idx="297">
                  <c:v>T0297</c:v>
                </c:pt>
                <c:pt idx="298">
                  <c:v>T0298</c:v>
                </c:pt>
                <c:pt idx="299">
                  <c:v>T0299</c:v>
                </c:pt>
                <c:pt idx="300">
                  <c:v>T0300</c:v>
                </c:pt>
                <c:pt idx="301">
                  <c:v>T0301</c:v>
                </c:pt>
                <c:pt idx="302">
                  <c:v>T0302</c:v>
                </c:pt>
                <c:pt idx="303">
                  <c:v>T0303</c:v>
                </c:pt>
                <c:pt idx="304">
                  <c:v>T0304</c:v>
                </c:pt>
                <c:pt idx="305">
                  <c:v>T0305</c:v>
                </c:pt>
                <c:pt idx="306">
                  <c:v>T0306</c:v>
                </c:pt>
                <c:pt idx="307">
                  <c:v>T0307</c:v>
                </c:pt>
                <c:pt idx="308">
                  <c:v>T0308</c:v>
                </c:pt>
                <c:pt idx="309">
                  <c:v>T0309</c:v>
                </c:pt>
                <c:pt idx="310">
                  <c:v>T0310</c:v>
                </c:pt>
                <c:pt idx="311">
                  <c:v>T0311</c:v>
                </c:pt>
                <c:pt idx="312">
                  <c:v>T0312</c:v>
                </c:pt>
                <c:pt idx="313">
                  <c:v>T0313</c:v>
                </c:pt>
                <c:pt idx="314">
                  <c:v>T0314</c:v>
                </c:pt>
                <c:pt idx="315">
                  <c:v>T0315</c:v>
                </c:pt>
                <c:pt idx="316">
                  <c:v>T0316</c:v>
                </c:pt>
                <c:pt idx="317">
                  <c:v>T0317</c:v>
                </c:pt>
                <c:pt idx="318">
                  <c:v>T0318</c:v>
                </c:pt>
                <c:pt idx="319">
                  <c:v>T0319</c:v>
                </c:pt>
                <c:pt idx="320">
                  <c:v>T0320</c:v>
                </c:pt>
                <c:pt idx="321">
                  <c:v>T0321</c:v>
                </c:pt>
                <c:pt idx="322">
                  <c:v>T0322</c:v>
                </c:pt>
                <c:pt idx="323">
                  <c:v>T0323</c:v>
                </c:pt>
                <c:pt idx="324">
                  <c:v>T0324</c:v>
                </c:pt>
                <c:pt idx="325">
                  <c:v>T0325</c:v>
                </c:pt>
                <c:pt idx="326">
                  <c:v>T0326</c:v>
                </c:pt>
                <c:pt idx="327">
                  <c:v>T0327</c:v>
                </c:pt>
                <c:pt idx="328">
                  <c:v>T0328</c:v>
                </c:pt>
                <c:pt idx="329">
                  <c:v>T0329</c:v>
                </c:pt>
                <c:pt idx="330">
                  <c:v>T0330</c:v>
                </c:pt>
                <c:pt idx="331">
                  <c:v>T0331</c:v>
                </c:pt>
                <c:pt idx="332">
                  <c:v>T0332</c:v>
                </c:pt>
                <c:pt idx="333">
                  <c:v>T0333</c:v>
                </c:pt>
                <c:pt idx="334">
                  <c:v>T0334</c:v>
                </c:pt>
                <c:pt idx="335">
                  <c:v>T0335</c:v>
                </c:pt>
                <c:pt idx="336">
                  <c:v>T0336</c:v>
                </c:pt>
                <c:pt idx="337">
                  <c:v>T0337</c:v>
                </c:pt>
                <c:pt idx="338">
                  <c:v>T0338</c:v>
                </c:pt>
                <c:pt idx="339">
                  <c:v>T0339</c:v>
                </c:pt>
                <c:pt idx="340">
                  <c:v>T0340</c:v>
                </c:pt>
                <c:pt idx="341">
                  <c:v>T0341</c:v>
                </c:pt>
                <c:pt idx="342">
                  <c:v>T0342</c:v>
                </c:pt>
                <c:pt idx="343">
                  <c:v>T0343</c:v>
                </c:pt>
                <c:pt idx="344">
                  <c:v>T0344</c:v>
                </c:pt>
                <c:pt idx="345">
                  <c:v>T0345</c:v>
                </c:pt>
                <c:pt idx="346">
                  <c:v>T0346</c:v>
                </c:pt>
                <c:pt idx="347">
                  <c:v>T0347</c:v>
                </c:pt>
                <c:pt idx="348">
                  <c:v>T0348</c:v>
                </c:pt>
                <c:pt idx="349">
                  <c:v>T0349</c:v>
                </c:pt>
                <c:pt idx="350">
                  <c:v>T0350</c:v>
                </c:pt>
                <c:pt idx="351">
                  <c:v>T0351</c:v>
                </c:pt>
                <c:pt idx="352">
                  <c:v>T0352</c:v>
                </c:pt>
                <c:pt idx="353">
                  <c:v>T0353</c:v>
                </c:pt>
                <c:pt idx="354">
                  <c:v>T0354</c:v>
                </c:pt>
                <c:pt idx="355">
                  <c:v>T0355</c:v>
                </c:pt>
                <c:pt idx="356">
                  <c:v>T0356</c:v>
                </c:pt>
                <c:pt idx="357">
                  <c:v>T0357</c:v>
                </c:pt>
                <c:pt idx="358">
                  <c:v>T0358</c:v>
                </c:pt>
                <c:pt idx="359">
                  <c:v>T0359</c:v>
                </c:pt>
                <c:pt idx="360">
                  <c:v>T0360</c:v>
                </c:pt>
                <c:pt idx="361">
                  <c:v>T0361</c:v>
                </c:pt>
                <c:pt idx="362">
                  <c:v>T0362</c:v>
                </c:pt>
                <c:pt idx="363">
                  <c:v>T0363</c:v>
                </c:pt>
                <c:pt idx="364">
                  <c:v>T0364</c:v>
                </c:pt>
                <c:pt idx="365">
                  <c:v>T0365</c:v>
                </c:pt>
                <c:pt idx="366">
                  <c:v>T0366</c:v>
                </c:pt>
                <c:pt idx="367">
                  <c:v>T0367</c:v>
                </c:pt>
                <c:pt idx="368">
                  <c:v>T0368</c:v>
                </c:pt>
                <c:pt idx="369">
                  <c:v>T0369</c:v>
                </c:pt>
                <c:pt idx="370">
                  <c:v>T0370</c:v>
                </c:pt>
                <c:pt idx="371">
                  <c:v>T0371</c:v>
                </c:pt>
                <c:pt idx="372">
                  <c:v>T0372</c:v>
                </c:pt>
                <c:pt idx="373">
                  <c:v>T0373</c:v>
                </c:pt>
                <c:pt idx="374">
                  <c:v>T0374</c:v>
                </c:pt>
                <c:pt idx="375">
                  <c:v>T0375</c:v>
                </c:pt>
                <c:pt idx="376">
                  <c:v>T0376</c:v>
                </c:pt>
                <c:pt idx="377">
                  <c:v>T0377</c:v>
                </c:pt>
                <c:pt idx="378">
                  <c:v>T0378</c:v>
                </c:pt>
                <c:pt idx="379">
                  <c:v>T0379</c:v>
                </c:pt>
                <c:pt idx="380">
                  <c:v>T0380</c:v>
                </c:pt>
                <c:pt idx="381">
                  <c:v>T0381</c:v>
                </c:pt>
                <c:pt idx="382">
                  <c:v>T0382</c:v>
                </c:pt>
                <c:pt idx="383">
                  <c:v>T0383</c:v>
                </c:pt>
                <c:pt idx="384">
                  <c:v>T0384</c:v>
                </c:pt>
                <c:pt idx="385">
                  <c:v>T0385</c:v>
                </c:pt>
                <c:pt idx="386">
                  <c:v>T0386</c:v>
                </c:pt>
                <c:pt idx="387">
                  <c:v>T0387</c:v>
                </c:pt>
                <c:pt idx="388">
                  <c:v>T0388</c:v>
                </c:pt>
                <c:pt idx="389">
                  <c:v>T0389</c:v>
                </c:pt>
                <c:pt idx="390">
                  <c:v>T0390</c:v>
                </c:pt>
                <c:pt idx="391">
                  <c:v>T0391</c:v>
                </c:pt>
                <c:pt idx="392">
                  <c:v>T0392</c:v>
                </c:pt>
                <c:pt idx="393">
                  <c:v>T0393</c:v>
                </c:pt>
                <c:pt idx="394">
                  <c:v>T0394</c:v>
                </c:pt>
                <c:pt idx="395">
                  <c:v>T0395</c:v>
                </c:pt>
                <c:pt idx="396">
                  <c:v>T0396</c:v>
                </c:pt>
                <c:pt idx="397">
                  <c:v>T0397</c:v>
                </c:pt>
                <c:pt idx="398">
                  <c:v>T0398</c:v>
                </c:pt>
                <c:pt idx="399">
                  <c:v>T0399</c:v>
                </c:pt>
                <c:pt idx="400">
                  <c:v>T0400</c:v>
                </c:pt>
                <c:pt idx="401">
                  <c:v>T0401</c:v>
                </c:pt>
                <c:pt idx="402">
                  <c:v>T0402</c:v>
                </c:pt>
                <c:pt idx="403">
                  <c:v>T0403</c:v>
                </c:pt>
                <c:pt idx="404">
                  <c:v>T0404</c:v>
                </c:pt>
                <c:pt idx="405">
                  <c:v>T0405</c:v>
                </c:pt>
                <c:pt idx="406">
                  <c:v>T0406</c:v>
                </c:pt>
                <c:pt idx="407">
                  <c:v>T0407</c:v>
                </c:pt>
                <c:pt idx="408">
                  <c:v>T0408</c:v>
                </c:pt>
                <c:pt idx="409">
                  <c:v>T0409</c:v>
                </c:pt>
                <c:pt idx="410">
                  <c:v>T1363</c:v>
                </c:pt>
                <c:pt idx="411">
                  <c:v>T1364</c:v>
                </c:pt>
                <c:pt idx="412">
                  <c:v>T1365</c:v>
                </c:pt>
                <c:pt idx="413">
                  <c:v>T0410</c:v>
                </c:pt>
                <c:pt idx="414">
                  <c:v>T0411</c:v>
                </c:pt>
                <c:pt idx="415">
                  <c:v>T0412</c:v>
                </c:pt>
                <c:pt idx="416">
                  <c:v>T0413</c:v>
                </c:pt>
                <c:pt idx="417">
                  <c:v>T0414</c:v>
                </c:pt>
                <c:pt idx="418">
                  <c:v>T0415</c:v>
                </c:pt>
                <c:pt idx="419">
                  <c:v>T0416</c:v>
                </c:pt>
                <c:pt idx="420">
                  <c:v>T0417</c:v>
                </c:pt>
                <c:pt idx="421">
                  <c:v>T0418</c:v>
                </c:pt>
                <c:pt idx="422">
                  <c:v>T0419</c:v>
                </c:pt>
                <c:pt idx="423">
                  <c:v>T0420</c:v>
                </c:pt>
                <c:pt idx="424">
                  <c:v>T0421</c:v>
                </c:pt>
                <c:pt idx="425">
                  <c:v>T0422</c:v>
                </c:pt>
                <c:pt idx="426">
                  <c:v>T0423</c:v>
                </c:pt>
                <c:pt idx="427">
                  <c:v>T0424</c:v>
                </c:pt>
                <c:pt idx="428">
                  <c:v>T0425</c:v>
                </c:pt>
                <c:pt idx="429">
                  <c:v>T0426</c:v>
                </c:pt>
                <c:pt idx="430">
                  <c:v>T0427</c:v>
                </c:pt>
                <c:pt idx="431">
                  <c:v>T0428</c:v>
                </c:pt>
                <c:pt idx="432">
                  <c:v>T0429</c:v>
                </c:pt>
                <c:pt idx="433">
                  <c:v>T0430</c:v>
                </c:pt>
                <c:pt idx="434">
                  <c:v>T0431</c:v>
                </c:pt>
                <c:pt idx="435">
                  <c:v>T0432</c:v>
                </c:pt>
                <c:pt idx="436">
                  <c:v>T0433</c:v>
                </c:pt>
                <c:pt idx="437">
                  <c:v>T0434</c:v>
                </c:pt>
                <c:pt idx="438">
                  <c:v>T0435</c:v>
                </c:pt>
                <c:pt idx="439">
                  <c:v>T0436</c:v>
                </c:pt>
                <c:pt idx="440">
                  <c:v>T0437</c:v>
                </c:pt>
                <c:pt idx="441">
                  <c:v>T0438</c:v>
                </c:pt>
                <c:pt idx="442">
                  <c:v>T0439</c:v>
                </c:pt>
                <c:pt idx="443">
                  <c:v>T0440</c:v>
                </c:pt>
                <c:pt idx="444">
                  <c:v>T0441</c:v>
                </c:pt>
                <c:pt idx="445">
                  <c:v>T0442</c:v>
                </c:pt>
                <c:pt idx="446">
                  <c:v>T0443</c:v>
                </c:pt>
                <c:pt idx="447">
                  <c:v>T0444</c:v>
                </c:pt>
                <c:pt idx="448">
                  <c:v>T0445</c:v>
                </c:pt>
                <c:pt idx="449">
                  <c:v>T0446</c:v>
                </c:pt>
                <c:pt idx="450">
                  <c:v>T0447</c:v>
                </c:pt>
                <c:pt idx="451">
                  <c:v>T0448</c:v>
                </c:pt>
                <c:pt idx="452">
                  <c:v>T0449</c:v>
                </c:pt>
                <c:pt idx="453">
                  <c:v>T0450</c:v>
                </c:pt>
                <c:pt idx="454">
                  <c:v>T0451</c:v>
                </c:pt>
                <c:pt idx="455">
                  <c:v>T0452</c:v>
                </c:pt>
                <c:pt idx="456">
                  <c:v>T0453</c:v>
                </c:pt>
                <c:pt idx="457">
                  <c:v>T0454</c:v>
                </c:pt>
                <c:pt idx="458">
                  <c:v>T0455</c:v>
                </c:pt>
                <c:pt idx="459">
                  <c:v>T0456</c:v>
                </c:pt>
                <c:pt idx="460">
                  <c:v>T0457</c:v>
                </c:pt>
                <c:pt idx="461">
                  <c:v>T0458</c:v>
                </c:pt>
                <c:pt idx="462">
                  <c:v>T0459</c:v>
                </c:pt>
                <c:pt idx="463">
                  <c:v>T0460</c:v>
                </c:pt>
                <c:pt idx="464">
                  <c:v>T0461</c:v>
                </c:pt>
                <c:pt idx="465">
                  <c:v>T0462</c:v>
                </c:pt>
                <c:pt idx="466">
                  <c:v>T0463</c:v>
                </c:pt>
                <c:pt idx="467">
                  <c:v>T0464</c:v>
                </c:pt>
                <c:pt idx="468">
                  <c:v>T0465</c:v>
                </c:pt>
                <c:pt idx="469">
                  <c:v>T0466</c:v>
                </c:pt>
                <c:pt idx="470">
                  <c:v>T0467</c:v>
                </c:pt>
                <c:pt idx="471">
                  <c:v>T0468</c:v>
                </c:pt>
                <c:pt idx="472">
                  <c:v>T0469</c:v>
                </c:pt>
                <c:pt idx="473">
                  <c:v>T0470</c:v>
                </c:pt>
                <c:pt idx="474">
                  <c:v>T0471</c:v>
                </c:pt>
                <c:pt idx="475">
                  <c:v>T0472</c:v>
                </c:pt>
                <c:pt idx="476">
                  <c:v>T0473</c:v>
                </c:pt>
                <c:pt idx="477">
                  <c:v>T0474</c:v>
                </c:pt>
                <c:pt idx="478">
                  <c:v>T0475</c:v>
                </c:pt>
                <c:pt idx="479">
                  <c:v>T0476</c:v>
                </c:pt>
                <c:pt idx="480">
                  <c:v>T0477</c:v>
                </c:pt>
                <c:pt idx="481">
                  <c:v>T0478</c:v>
                </c:pt>
                <c:pt idx="482">
                  <c:v>T0479</c:v>
                </c:pt>
                <c:pt idx="483">
                  <c:v>T0480</c:v>
                </c:pt>
                <c:pt idx="484">
                  <c:v>T0481</c:v>
                </c:pt>
                <c:pt idx="485">
                  <c:v>T0482</c:v>
                </c:pt>
                <c:pt idx="486">
                  <c:v>T0483</c:v>
                </c:pt>
                <c:pt idx="487">
                  <c:v>T0484</c:v>
                </c:pt>
                <c:pt idx="488">
                  <c:v>T0485</c:v>
                </c:pt>
                <c:pt idx="489">
                  <c:v>T0486</c:v>
                </c:pt>
                <c:pt idx="490">
                  <c:v>T0487</c:v>
                </c:pt>
                <c:pt idx="491">
                  <c:v>T0488</c:v>
                </c:pt>
                <c:pt idx="492">
                  <c:v>T0489</c:v>
                </c:pt>
                <c:pt idx="493">
                  <c:v>T0490</c:v>
                </c:pt>
                <c:pt idx="494">
                  <c:v>T0491</c:v>
                </c:pt>
                <c:pt idx="495">
                  <c:v>T0492</c:v>
                </c:pt>
                <c:pt idx="496">
                  <c:v>T0493</c:v>
                </c:pt>
                <c:pt idx="497">
                  <c:v>T0494</c:v>
                </c:pt>
                <c:pt idx="498">
                  <c:v>T0495</c:v>
                </c:pt>
                <c:pt idx="499">
                  <c:v>T0496</c:v>
                </c:pt>
                <c:pt idx="500">
                  <c:v>T0497</c:v>
                </c:pt>
                <c:pt idx="501">
                  <c:v>T0498</c:v>
                </c:pt>
                <c:pt idx="502">
                  <c:v>T0499</c:v>
                </c:pt>
                <c:pt idx="503">
                  <c:v>T0500</c:v>
                </c:pt>
                <c:pt idx="504">
                  <c:v>T0501</c:v>
                </c:pt>
                <c:pt idx="505">
                  <c:v>T0502</c:v>
                </c:pt>
                <c:pt idx="506">
                  <c:v>T0503</c:v>
                </c:pt>
                <c:pt idx="507">
                  <c:v>T0504</c:v>
                </c:pt>
                <c:pt idx="508">
                  <c:v>T0505</c:v>
                </c:pt>
                <c:pt idx="509">
                  <c:v>T0506</c:v>
                </c:pt>
                <c:pt idx="510">
                  <c:v>T0507</c:v>
                </c:pt>
                <c:pt idx="511">
                  <c:v>T0508</c:v>
                </c:pt>
                <c:pt idx="512">
                  <c:v>T0509</c:v>
                </c:pt>
                <c:pt idx="513">
                  <c:v>T0510</c:v>
                </c:pt>
                <c:pt idx="514">
                  <c:v>T0511</c:v>
                </c:pt>
                <c:pt idx="515">
                  <c:v>T0512</c:v>
                </c:pt>
                <c:pt idx="516">
                  <c:v>T0513</c:v>
                </c:pt>
                <c:pt idx="517">
                  <c:v>T0514</c:v>
                </c:pt>
                <c:pt idx="518">
                  <c:v>T0515</c:v>
                </c:pt>
                <c:pt idx="519">
                  <c:v>T0516</c:v>
                </c:pt>
                <c:pt idx="520">
                  <c:v>T0517</c:v>
                </c:pt>
                <c:pt idx="521">
                  <c:v>T0518</c:v>
                </c:pt>
                <c:pt idx="522">
                  <c:v>T0519</c:v>
                </c:pt>
                <c:pt idx="523">
                  <c:v>T0520</c:v>
                </c:pt>
                <c:pt idx="524">
                  <c:v>T0521</c:v>
                </c:pt>
                <c:pt idx="525">
                  <c:v>T0522</c:v>
                </c:pt>
                <c:pt idx="526">
                  <c:v>T0523</c:v>
                </c:pt>
                <c:pt idx="527">
                  <c:v>T0524</c:v>
                </c:pt>
                <c:pt idx="528">
                  <c:v>T0525</c:v>
                </c:pt>
                <c:pt idx="529">
                  <c:v>T0526</c:v>
                </c:pt>
                <c:pt idx="530">
                  <c:v>T0527</c:v>
                </c:pt>
                <c:pt idx="531">
                  <c:v>T0528</c:v>
                </c:pt>
                <c:pt idx="532">
                  <c:v>T0529</c:v>
                </c:pt>
                <c:pt idx="533">
                  <c:v>T0530</c:v>
                </c:pt>
                <c:pt idx="534">
                  <c:v>T0531</c:v>
                </c:pt>
                <c:pt idx="535">
                  <c:v>T0532</c:v>
                </c:pt>
                <c:pt idx="536">
                  <c:v>T0533</c:v>
                </c:pt>
                <c:pt idx="537">
                  <c:v>T0534</c:v>
                </c:pt>
                <c:pt idx="538">
                  <c:v>T0535</c:v>
                </c:pt>
                <c:pt idx="539">
                  <c:v>T0536</c:v>
                </c:pt>
                <c:pt idx="540">
                  <c:v>T0537</c:v>
                </c:pt>
                <c:pt idx="541">
                  <c:v>T0538</c:v>
                </c:pt>
                <c:pt idx="542">
                  <c:v>T0539</c:v>
                </c:pt>
                <c:pt idx="543">
                  <c:v>T0540</c:v>
                </c:pt>
                <c:pt idx="544">
                  <c:v>T0541</c:v>
                </c:pt>
                <c:pt idx="545">
                  <c:v>T0542</c:v>
                </c:pt>
                <c:pt idx="546">
                  <c:v>T0543</c:v>
                </c:pt>
                <c:pt idx="547">
                  <c:v>T0544</c:v>
                </c:pt>
                <c:pt idx="548">
                  <c:v>T0545</c:v>
                </c:pt>
                <c:pt idx="549">
                  <c:v>T0546</c:v>
                </c:pt>
                <c:pt idx="550">
                  <c:v>T0547</c:v>
                </c:pt>
                <c:pt idx="551">
                  <c:v>T0548</c:v>
                </c:pt>
                <c:pt idx="552">
                  <c:v>T0549</c:v>
                </c:pt>
                <c:pt idx="553">
                  <c:v>T0550</c:v>
                </c:pt>
                <c:pt idx="554">
                  <c:v>T0551</c:v>
                </c:pt>
                <c:pt idx="555">
                  <c:v>T0552</c:v>
                </c:pt>
                <c:pt idx="556">
                  <c:v>T0553</c:v>
                </c:pt>
                <c:pt idx="557">
                  <c:v>T0554</c:v>
                </c:pt>
                <c:pt idx="558">
                  <c:v>T0555</c:v>
                </c:pt>
                <c:pt idx="559">
                  <c:v>T0556</c:v>
                </c:pt>
                <c:pt idx="560">
                  <c:v>T0557</c:v>
                </c:pt>
                <c:pt idx="561">
                  <c:v>T0558</c:v>
                </c:pt>
                <c:pt idx="562">
                  <c:v>T0559</c:v>
                </c:pt>
                <c:pt idx="563">
                  <c:v>T0560</c:v>
                </c:pt>
                <c:pt idx="564">
                  <c:v>T0561</c:v>
                </c:pt>
                <c:pt idx="565">
                  <c:v>T0562</c:v>
                </c:pt>
                <c:pt idx="566">
                  <c:v>T0563</c:v>
                </c:pt>
                <c:pt idx="567">
                  <c:v>T0564</c:v>
                </c:pt>
                <c:pt idx="568">
                  <c:v>T0565</c:v>
                </c:pt>
                <c:pt idx="569">
                  <c:v>T0566</c:v>
                </c:pt>
                <c:pt idx="570">
                  <c:v>T0567</c:v>
                </c:pt>
                <c:pt idx="571">
                  <c:v>T0568</c:v>
                </c:pt>
                <c:pt idx="572">
                  <c:v>T0569</c:v>
                </c:pt>
                <c:pt idx="573">
                  <c:v>T0570</c:v>
                </c:pt>
                <c:pt idx="574">
                  <c:v>T0571</c:v>
                </c:pt>
                <c:pt idx="575">
                  <c:v>T0572</c:v>
                </c:pt>
                <c:pt idx="576">
                  <c:v>T0573</c:v>
                </c:pt>
                <c:pt idx="577">
                  <c:v>T0574</c:v>
                </c:pt>
                <c:pt idx="578">
                  <c:v>T0575</c:v>
                </c:pt>
                <c:pt idx="579">
                  <c:v>T0576</c:v>
                </c:pt>
                <c:pt idx="580">
                  <c:v>T0577</c:v>
                </c:pt>
                <c:pt idx="581">
                  <c:v>T0578</c:v>
                </c:pt>
                <c:pt idx="582">
                  <c:v>T0579</c:v>
                </c:pt>
                <c:pt idx="583">
                  <c:v>T0580</c:v>
                </c:pt>
                <c:pt idx="584">
                  <c:v>T0581</c:v>
                </c:pt>
                <c:pt idx="585">
                  <c:v>T0582</c:v>
                </c:pt>
                <c:pt idx="586">
                  <c:v>T0583</c:v>
                </c:pt>
                <c:pt idx="587">
                  <c:v>T0584</c:v>
                </c:pt>
                <c:pt idx="588">
                  <c:v>T0585</c:v>
                </c:pt>
                <c:pt idx="589">
                  <c:v>T0586</c:v>
                </c:pt>
                <c:pt idx="590">
                  <c:v>T0587</c:v>
                </c:pt>
                <c:pt idx="591">
                  <c:v>T0588</c:v>
                </c:pt>
                <c:pt idx="592">
                  <c:v>T0589</c:v>
                </c:pt>
                <c:pt idx="593">
                  <c:v>T0590</c:v>
                </c:pt>
                <c:pt idx="594">
                  <c:v>T0591</c:v>
                </c:pt>
                <c:pt idx="595">
                  <c:v>T0592</c:v>
                </c:pt>
                <c:pt idx="596">
                  <c:v>T0593</c:v>
                </c:pt>
                <c:pt idx="597">
                  <c:v>T0594</c:v>
                </c:pt>
                <c:pt idx="598">
                  <c:v>T0595</c:v>
                </c:pt>
                <c:pt idx="599">
                  <c:v>T0596</c:v>
                </c:pt>
                <c:pt idx="600">
                  <c:v>T0597</c:v>
                </c:pt>
                <c:pt idx="601">
                  <c:v>T0598</c:v>
                </c:pt>
                <c:pt idx="602">
                  <c:v>T0599</c:v>
                </c:pt>
                <c:pt idx="603">
                  <c:v>T0600</c:v>
                </c:pt>
                <c:pt idx="604">
                  <c:v>T0601</c:v>
                </c:pt>
                <c:pt idx="605">
                  <c:v>T0602</c:v>
                </c:pt>
                <c:pt idx="606">
                  <c:v>T0603</c:v>
                </c:pt>
                <c:pt idx="607">
                  <c:v>T0604</c:v>
                </c:pt>
                <c:pt idx="608">
                  <c:v>T0605</c:v>
                </c:pt>
                <c:pt idx="609">
                  <c:v>T0606</c:v>
                </c:pt>
                <c:pt idx="610">
                  <c:v>T0607</c:v>
                </c:pt>
                <c:pt idx="611">
                  <c:v>T0608</c:v>
                </c:pt>
                <c:pt idx="612">
                  <c:v>T0609</c:v>
                </c:pt>
                <c:pt idx="613">
                  <c:v>T0610</c:v>
                </c:pt>
                <c:pt idx="614">
                  <c:v>T0611</c:v>
                </c:pt>
                <c:pt idx="615">
                  <c:v>T0612</c:v>
                </c:pt>
                <c:pt idx="616">
                  <c:v>T0613</c:v>
                </c:pt>
                <c:pt idx="617">
                  <c:v>T0614</c:v>
                </c:pt>
                <c:pt idx="618">
                  <c:v>T0615</c:v>
                </c:pt>
                <c:pt idx="619">
                  <c:v>T0616</c:v>
                </c:pt>
                <c:pt idx="620">
                  <c:v>T0617</c:v>
                </c:pt>
                <c:pt idx="621">
                  <c:v>T0618</c:v>
                </c:pt>
                <c:pt idx="622">
                  <c:v>T0619</c:v>
                </c:pt>
                <c:pt idx="623">
                  <c:v>T0620</c:v>
                </c:pt>
                <c:pt idx="624">
                  <c:v>T0621</c:v>
                </c:pt>
                <c:pt idx="625">
                  <c:v>T0622</c:v>
                </c:pt>
                <c:pt idx="626">
                  <c:v>T0623</c:v>
                </c:pt>
                <c:pt idx="627">
                  <c:v>T0624</c:v>
                </c:pt>
                <c:pt idx="628">
                  <c:v>T0625</c:v>
                </c:pt>
                <c:pt idx="629">
                  <c:v>T0626</c:v>
                </c:pt>
                <c:pt idx="630">
                  <c:v>T0627</c:v>
                </c:pt>
                <c:pt idx="631">
                  <c:v>T0628</c:v>
                </c:pt>
                <c:pt idx="632">
                  <c:v>T0629</c:v>
                </c:pt>
                <c:pt idx="633">
                  <c:v>T0630</c:v>
                </c:pt>
                <c:pt idx="634">
                  <c:v>T0631</c:v>
                </c:pt>
                <c:pt idx="635">
                  <c:v>T0632</c:v>
                </c:pt>
                <c:pt idx="636">
                  <c:v>T0633</c:v>
                </c:pt>
                <c:pt idx="637">
                  <c:v>T0634</c:v>
                </c:pt>
                <c:pt idx="638">
                  <c:v>T0635</c:v>
                </c:pt>
                <c:pt idx="639">
                  <c:v>T0636</c:v>
                </c:pt>
                <c:pt idx="640">
                  <c:v>T0637</c:v>
                </c:pt>
                <c:pt idx="641">
                  <c:v>T0638</c:v>
                </c:pt>
                <c:pt idx="642">
                  <c:v>T0639</c:v>
                </c:pt>
                <c:pt idx="643">
                  <c:v>T0640</c:v>
                </c:pt>
                <c:pt idx="644">
                  <c:v>T0641</c:v>
                </c:pt>
                <c:pt idx="645">
                  <c:v>T0642</c:v>
                </c:pt>
                <c:pt idx="646">
                  <c:v>T0643</c:v>
                </c:pt>
                <c:pt idx="647">
                  <c:v>T0644</c:v>
                </c:pt>
                <c:pt idx="648">
                  <c:v>T0645</c:v>
                </c:pt>
                <c:pt idx="649">
                  <c:v>T0646</c:v>
                </c:pt>
                <c:pt idx="650">
                  <c:v>T0647</c:v>
                </c:pt>
                <c:pt idx="651">
                  <c:v>T0648</c:v>
                </c:pt>
                <c:pt idx="652">
                  <c:v>T0649</c:v>
                </c:pt>
                <c:pt idx="653">
                  <c:v>T0650</c:v>
                </c:pt>
                <c:pt idx="654">
                  <c:v>T0651</c:v>
                </c:pt>
                <c:pt idx="655">
                  <c:v>T0652</c:v>
                </c:pt>
                <c:pt idx="656">
                  <c:v>T0653</c:v>
                </c:pt>
                <c:pt idx="657">
                  <c:v>T0654</c:v>
                </c:pt>
                <c:pt idx="658">
                  <c:v>T0655</c:v>
                </c:pt>
                <c:pt idx="659">
                  <c:v>T0656</c:v>
                </c:pt>
                <c:pt idx="660">
                  <c:v>T0657</c:v>
                </c:pt>
                <c:pt idx="661">
                  <c:v>T0658</c:v>
                </c:pt>
                <c:pt idx="662">
                  <c:v>T0659</c:v>
                </c:pt>
                <c:pt idx="663">
                  <c:v>T0660</c:v>
                </c:pt>
                <c:pt idx="664">
                  <c:v>T0661</c:v>
                </c:pt>
                <c:pt idx="665">
                  <c:v>T0662</c:v>
                </c:pt>
                <c:pt idx="666">
                  <c:v>T0663</c:v>
                </c:pt>
                <c:pt idx="667">
                  <c:v>T0664</c:v>
                </c:pt>
                <c:pt idx="668">
                  <c:v>T0665</c:v>
                </c:pt>
                <c:pt idx="669">
                  <c:v>T0666</c:v>
                </c:pt>
                <c:pt idx="670">
                  <c:v>T0667</c:v>
                </c:pt>
                <c:pt idx="671">
                  <c:v>T0668</c:v>
                </c:pt>
                <c:pt idx="672">
                  <c:v>T0669</c:v>
                </c:pt>
                <c:pt idx="673">
                  <c:v>T0670</c:v>
                </c:pt>
                <c:pt idx="674">
                  <c:v>T0671</c:v>
                </c:pt>
                <c:pt idx="675">
                  <c:v>T0672</c:v>
                </c:pt>
                <c:pt idx="676">
                  <c:v>T0673</c:v>
                </c:pt>
                <c:pt idx="677">
                  <c:v>T0674</c:v>
                </c:pt>
                <c:pt idx="678">
                  <c:v>T0675</c:v>
                </c:pt>
                <c:pt idx="679">
                  <c:v>T0676</c:v>
                </c:pt>
                <c:pt idx="680">
                  <c:v>T0677</c:v>
                </c:pt>
                <c:pt idx="681">
                  <c:v>T0678</c:v>
                </c:pt>
                <c:pt idx="682">
                  <c:v>T0679</c:v>
                </c:pt>
                <c:pt idx="683">
                  <c:v>T0680</c:v>
                </c:pt>
                <c:pt idx="684">
                  <c:v>T0681</c:v>
                </c:pt>
                <c:pt idx="685">
                  <c:v>T0682</c:v>
                </c:pt>
                <c:pt idx="686">
                  <c:v>T1490</c:v>
                </c:pt>
                <c:pt idx="687">
                  <c:v>T1491</c:v>
                </c:pt>
                <c:pt idx="688">
                  <c:v>T1492</c:v>
                </c:pt>
                <c:pt idx="689">
                  <c:v>T1493</c:v>
                </c:pt>
                <c:pt idx="690">
                  <c:v>T1494</c:v>
                </c:pt>
                <c:pt idx="691">
                  <c:v>T1495</c:v>
                </c:pt>
                <c:pt idx="692">
                  <c:v>T0683</c:v>
                </c:pt>
                <c:pt idx="693">
                  <c:v>T0684</c:v>
                </c:pt>
                <c:pt idx="694">
                  <c:v>T0685</c:v>
                </c:pt>
                <c:pt idx="695">
                  <c:v>T0686</c:v>
                </c:pt>
                <c:pt idx="696">
                  <c:v>T0687</c:v>
                </c:pt>
                <c:pt idx="697">
                  <c:v>T0688</c:v>
                </c:pt>
                <c:pt idx="698">
                  <c:v>T0689</c:v>
                </c:pt>
                <c:pt idx="699">
                  <c:v>T0690</c:v>
                </c:pt>
                <c:pt idx="700">
                  <c:v>T0691</c:v>
                </c:pt>
                <c:pt idx="701">
                  <c:v>T1422</c:v>
                </c:pt>
                <c:pt idx="702">
                  <c:v>T1423</c:v>
                </c:pt>
                <c:pt idx="703">
                  <c:v>T1424</c:v>
                </c:pt>
                <c:pt idx="704">
                  <c:v>T1425</c:v>
                </c:pt>
                <c:pt idx="705">
                  <c:v>T1426</c:v>
                </c:pt>
                <c:pt idx="706">
                  <c:v>T1427</c:v>
                </c:pt>
                <c:pt idx="707">
                  <c:v>T1428</c:v>
                </c:pt>
                <c:pt idx="708">
                  <c:v>T1429</c:v>
                </c:pt>
                <c:pt idx="709">
                  <c:v>T1430</c:v>
                </c:pt>
                <c:pt idx="710">
                  <c:v>T1431</c:v>
                </c:pt>
                <c:pt idx="711">
                  <c:v>T1432</c:v>
                </c:pt>
                <c:pt idx="712">
                  <c:v>T1433</c:v>
                </c:pt>
                <c:pt idx="713">
                  <c:v>T1434</c:v>
                </c:pt>
                <c:pt idx="714">
                  <c:v>T1435</c:v>
                </c:pt>
                <c:pt idx="715">
                  <c:v>T1436</c:v>
                </c:pt>
                <c:pt idx="716">
                  <c:v>T1437</c:v>
                </c:pt>
                <c:pt idx="717">
                  <c:v>T1438</c:v>
                </c:pt>
                <c:pt idx="718">
                  <c:v>T1439</c:v>
                </c:pt>
                <c:pt idx="719">
                  <c:v>T1440</c:v>
                </c:pt>
                <c:pt idx="720">
                  <c:v>T1441</c:v>
                </c:pt>
                <c:pt idx="721">
                  <c:v>T1442</c:v>
                </c:pt>
                <c:pt idx="722">
                  <c:v>T0692</c:v>
                </c:pt>
                <c:pt idx="723">
                  <c:v>T0693</c:v>
                </c:pt>
                <c:pt idx="724">
                  <c:v>T0694</c:v>
                </c:pt>
                <c:pt idx="725">
                  <c:v>T0695</c:v>
                </c:pt>
                <c:pt idx="726">
                  <c:v>T0696</c:v>
                </c:pt>
                <c:pt idx="727">
                  <c:v>T0697</c:v>
                </c:pt>
                <c:pt idx="728">
                  <c:v>T0698</c:v>
                </c:pt>
                <c:pt idx="729">
                  <c:v>T0699</c:v>
                </c:pt>
                <c:pt idx="730">
                  <c:v>T0700</c:v>
                </c:pt>
                <c:pt idx="731">
                  <c:v>T0701</c:v>
                </c:pt>
                <c:pt idx="732">
                  <c:v>T0702</c:v>
                </c:pt>
                <c:pt idx="733">
                  <c:v>T0703</c:v>
                </c:pt>
                <c:pt idx="734">
                  <c:v>T0704</c:v>
                </c:pt>
                <c:pt idx="735">
                  <c:v>T0705</c:v>
                </c:pt>
                <c:pt idx="736">
                  <c:v>T0706</c:v>
                </c:pt>
                <c:pt idx="737">
                  <c:v>T0707</c:v>
                </c:pt>
                <c:pt idx="738">
                  <c:v>T0708</c:v>
                </c:pt>
                <c:pt idx="739">
                  <c:v>T0709</c:v>
                </c:pt>
                <c:pt idx="740">
                  <c:v>T0710</c:v>
                </c:pt>
                <c:pt idx="741">
                  <c:v>T0711</c:v>
                </c:pt>
                <c:pt idx="742">
                  <c:v>T0712</c:v>
                </c:pt>
                <c:pt idx="743">
                  <c:v>T0713</c:v>
                </c:pt>
                <c:pt idx="744">
                  <c:v>T0714</c:v>
                </c:pt>
                <c:pt idx="745">
                  <c:v>T0715</c:v>
                </c:pt>
                <c:pt idx="746">
                  <c:v>T0716</c:v>
                </c:pt>
                <c:pt idx="747">
                  <c:v>T0717</c:v>
                </c:pt>
                <c:pt idx="748">
                  <c:v>T0718</c:v>
                </c:pt>
                <c:pt idx="749">
                  <c:v>T0719</c:v>
                </c:pt>
                <c:pt idx="750">
                  <c:v>T0720</c:v>
                </c:pt>
                <c:pt idx="751">
                  <c:v>T0721</c:v>
                </c:pt>
                <c:pt idx="752">
                  <c:v>T0722</c:v>
                </c:pt>
                <c:pt idx="753">
                  <c:v>T0723</c:v>
                </c:pt>
                <c:pt idx="754">
                  <c:v>T0724</c:v>
                </c:pt>
                <c:pt idx="755">
                  <c:v>T0725</c:v>
                </c:pt>
                <c:pt idx="756">
                  <c:v>T0726</c:v>
                </c:pt>
                <c:pt idx="757">
                  <c:v>T0727</c:v>
                </c:pt>
                <c:pt idx="758">
                  <c:v>T0728</c:v>
                </c:pt>
                <c:pt idx="759">
                  <c:v>T0729</c:v>
                </c:pt>
                <c:pt idx="760">
                  <c:v>T0730</c:v>
                </c:pt>
                <c:pt idx="761">
                  <c:v>T0731</c:v>
                </c:pt>
                <c:pt idx="762">
                  <c:v>T0732</c:v>
                </c:pt>
                <c:pt idx="763">
                  <c:v>T0733</c:v>
                </c:pt>
                <c:pt idx="764">
                  <c:v>T0734</c:v>
                </c:pt>
                <c:pt idx="765">
                  <c:v>T0735</c:v>
                </c:pt>
                <c:pt idx="766">
                  <c:v>T0736</c:v>
                </c:pt>
                <c:pt idx="767">
                  <c:v>T0737</c:v>
                </c:pt>
                <c:pt idx="768">
                  <c:v>T0738</c:v>
                </c:pt>
                <c:pt idx="769">
                  <c:v>T0739</c:v>
                </c:pt>
                <c:pt idx="770">
                  <c:v>T0740</c:v>
                </c:pt>
                <c:pt idx="771">
                  <c:v>T0741</c:v>
                </c:pt>
                <c:pt idx="772">
                  <c:v>T0742</c:v>
                </c:pt>
                <c:pt idx="773">
                  <c:v>T0743</c:v>
                </c:pt>
                <c:pt idx="774">
                  <c:v>T0744</c:v>
                </c:pt>
                <c:pt idx="775">
                  <c:v>T0745</c:v>
                </c:pt>
                <c:pt idx="776">
                  <c:v>T0746</c:v>
                </c:pt>
                <c:pt idx="777">
                  <c:v>T0747</c:v>
                </c:pt>
                <c:pt idx="778">
                  <c:v>T0748</c:v>
                </c:pt>
                <c:pt idx="779">
                  <c:v>T0749</c:v>
                </c:pt>
                <c:pt idx="780">
                  <c:v>T0750</c:v>
                </c:pt>
                <c:pt idx="781">
                  <c:v>T0751</c:v>
                </c:pt>
                <c:pt idx="782">
                  <c:v>T0752</c:v>
                </c:pt>
                <c:pt idx="783">
                  <c:v>T0753</c:v>
                </c:pt>
                <c:pt idx="784">
                  <c:v>T0754</c:v>
                </c:pt>
                <c:pt idx="785">
                  <c:v>T0755</c:v>
                </c:pt>
                <c:pt idx="786">
                  <c:v>T0756</c:v>
                </c:pt>
                <c:pt idx="787">
                  <c:v>T0757</c:v>
                </c:pt>
                <c:pt idx="788">
                  <c:v>T0758</c:v>
                </c:pt>
                <c:pt idx="789">
                  <c:v>T0759</c:v>
                </c:pt>
                <c:pt idx="790">
                  <c:v>T0760</c:v>
                </c:pt>
                <c:pt idx="791">
                  <c:v>T0761</c:v>
                </c:pt>
                <c:pt idx="792">
                  <c:v>T0762</c:v>
                </c:pt>
                <c:pt idx="793">
                  <c:v>T0763</c:v>
                </c:pt>
                <c:pt idx="794">
                  <c:v>T0764</c:v>
                </c:pt>
                <c:pt idx="795">
                  <c:v>T0765</c:v>
                </c:pt>
                <c:pt idx="796">
                  <c:v>T0766</c:v>
                </c:pt>
                <c:pt idx="797">
                  <c:v>T0767</c:v>
                </c:pt>
                <c:pt idx="798">
                  <c:v>T0768</c:v>
                </c:pt>
                <c:pt idx="799">
                  <c:v>T0769</c:v>
                </c:pt>
                <c:pt idx="800">
                  <c:v>T0770</c:v>
                </c:pt>
                <c:pt idx="801">
                  <c:v>T0771</c:v>
                </c:pt>
                <c:pt idx="802">
                  <c:v>T0772</c:v>
                </c:pt>
                <c:pt idx="803">
                  <c:v>T0773</c:v>
                </c:pt>
                <c:pt idx="804">
                  <c:v>T0774</c:v>
                </c:pt>
                <c:pt idx="805">
                  <c:v>T0775</c:v>
                </c:pt>
                <c:pt idx="806">
                  <c:v>T0776</c:v>
                </c:pt>
                <c:pt idx="807">
                  <c:v>T0777</c:v>
                </c:pt>
                <c:pt idx="808">
                  <c:v>T0778</c:v>
                </c:pt>
                <c:pt idx="809">
                  <c:v>T0779</c:v>
                </c:pt>
                <c:pt idx="810">
                  <c:v>T0780</c:v>
                </c:pt>
                <c:pt idx="811">
                  <c:v>T0781</c:v>
                </c:pt>
                <c:pt idx="812">
                  <c:v>T0782</c:v>
                </c:pt>
                <c:pt idx="813">
                  <c:v>T0783</c:v>
                </c:pt>
                <c:pt idx="814">
                  <c:v>T0784</c:v>
                </c:pt>
                <c:pt idx="815">
                  <c:v>T0785</c:v>
                </c:pt>
                <c:pt idx="816">
                  <c:v>T0786</c:v>
                </c:pt>
                <c:pt idx="817">
                  <c:v>T0787</c:v>
                </c:pt>
                <c:pt idx="818">
                  <c:v>T0788</c:v>
                </c:pt>
                <c:pt idx="819">
                  <c:v>T0789</c:v>
                </c:pt>
                <c:pt idx="820">
                  <c:v>T0790</c:v>
                </c:pt>
                <c:pt idx="821">
                  <c:v>T0791</c:v>
                </c:pt>
                <c:pt idx="822">
                  <c:v>T0792</c:v>
                </c:pt>
                <c:pt idx="823">
                  <c:v>T0793</c:v>
                </c:pt>
                <c:pt idx="824">
                  <c:v>T0794</c:v>
                </c:pt>
                <c:pt idx="825">
                  <c:v>T0795</c:v>
                </c:pt>
                <c:pt idx="826">
                  <c:v>T0796</c:v>
                </c:pt>
                <c:pt idx="827">
                  <c:v>T0797</c:v>
                </c:pt>
                <c:pt idx="828">
                  <c:v>T0798</c:v>
                </c:pt>
                <c:pt idx="829">
                  <c:v>T0799</c:v>
                </c:pt>
                <c:pt idx="830">
                  <c:v>T0800</c:v>
                </c:pt>
                <c:pt idx="831">
                  <c:v>T0801</c:v>
                </c:pt>
                <c:pt idx="832">
                  <c:v>T0802</c:v>
                </c:pt>
                <c:pt idx="833">
                  <c:v>T0803</c:v>
                </c:pt>
                <c:pt idx="834">
                  <c:v>T0804</c:v>
                </c:pt>
                <c:pt idx="835">
                  <c:v>T0805</c:v>
                </c:pt>
                <c:pt idx="836">
                  <c:v>T0806</c:v>
                </c:pt>
                <c:pt idx="837">
                  <c:v>T0807</c:v>
                </c:pt>
                <c:pt idx="838">
                  <c:v>T0808</c:v>
                </c:pt>
                <c:pt idx="839">
                  <c:v>T0809</c:v>
                </c:pt>
                <c:pt idx="840">
                  <c:v>T0810</c:v>
                </c:pt>
                <c:pt idx="841">
                  <c:v>T0811</c:v>
                </c:pt>
                <c:pt idx="842">
                  <c:v>T0812</c:v>
                </c:pt>
                <c:pt idx="843">
                  <c:v>T0813</c:v>
                </c:pt>
                <c:pt idx="844">
                  <c:v>T0814</c:v>
                </c:pt>
                <c:pt idx="845">
                  <c:v>T0815</c:v>
                </c:pt>
                <c:pt idx="846">
                  <c:v>T0816</c:v>
                </c:pt>
                <c:pt idx="847">
                  <c:v>T0817</c:v>
                </c:pt>
                <c:pt idx="848">
                  <c:v>T0818</c:v>
                </c:pt>
                <c:pt idx="849">
                  <c:v>T0819</c:v>
                </c:pt>
                <c:pt idx="850">
                  <c:v>T0820</c:v>
                </c:pt>
                <c:pt idx="851">
                  <c:v>T0821</c:v>
                </c:pt>
                <c:pt idx="852">
                  <c:v>T0822</c:v>
                </c:pt>
                <c:pt idx="853">
                  <c:v>T0823</c:v>
                </c:pt>
                <c:pt idx="854">
                  <c:v>T0824</c:v>
                </c:pt>
                <c:pt idx="855">
                  <c:v>T0825</c:v>
                </c:pt>
                <c:pt idx="856">
                  <c:v>T0826</c:v>
                </c:pt>
                <c:pt idx="857">
                  <c:v>T0827</c:v>
                </c:pt>
                <c:pt idx="858">
                  <c:v>T0828</c:v>
                </c:pt>
                <c:pt idx="859">
                  <c:v>T0829</c:v>
                </c:pt>
                <c:pt idx="860">
                  <c:v>T0830</c:v>
                </c:pt>
                <c:pt idx="861">
                  <c:v>T0831</c:v>
                </c:pt>
                <c:pt idx="862">
                  <c:v>T0832</c:v>
                </c:pt>
                <c:pt idx="863">
                  <c:v>T0833</c:v>
                </c:pt>
                <c:pt idx="864">
                  <c:v>T0834</c:v>
                </c:pt>
                <c:pt idx="865">
                  <c:v>T0835</c:v>
                </c:pt>
                <c:pt idx="866">
                  <c:v>T0836</c:v>
                </c:pt>
                <c:pt idx="867">
                  <c:v>T0837</c:v>
                </c:pt>
                <c:pt idx="868">
                  <c:v>T0838</c:v>
                </c:pt>
                <c:pt idx="869">
                  <c:v>T0839</c:v>
                </c:pt>
                <c:pt idx="870">
                  <c:v>T0840</c:v>
                </c:pt>
                <c:pt idx="871">
                  <c:v>T0841</c:v>
                </c:pt>
                <c:pt idx="872">
                  <c:v>T0842</c:v>
                </c:pt>
                <c:pt idx="873">
                  <c:v>T0843</c:v>
                </c:pt>
                <c:pt idx="874">
                  <c:v>T0844</c:v>
                </c:pt>
                <c:pt idx="875">
                  <c:v>T0845</c:v>
                </c:pt>
                <c:pt idx="876">
                  <c:v>T0846</c:v>
                </c:pt>
                <c:pt idx="877">
                  <c:v>T0847</c:v>
                </c:pt>
                <c:pt idx="878">
                  <c:v>T0848</c:v>
                </c:pt>
                <c:pt idx="879">
                  <c:v>T0849</c:v>
                </c:pt>
                <c:pt idx="880">
                  <c:v>T0850</c:v>
                </c:pt>
                <c:pt idx="881">
                  <c:v>T0851</c:v>
                </c:pt>
                <c:pt idx="882">
                  <c:v>T0852</c:v>
                </c:pt>
                <c:pt idx="883">
                  <c:v>T0853</c:v>
                </c:pt>
                <c:pt idx="884">
                  <c:v>T0854</c:v>
                </c:pt>
                <c:pt idx="885">
                  <c:v>T0855</c:v>
                </c:pt>
                <c:pt idx="886">
                  <c:v>T0856</c:v>
                </c:pt>
                <c:pt idx="887">
                  <c:v>T0857</c:v>
                </c:pt>
                <c:pt idx="888">
                  <c:v>T0858</c:v>
                </c:pt>
                <c:pt idx="889">
                  <c:v>T0859</c:v>
                </c:pt>
                <c:pt idx="890">
                  <c:v>T0860</c:v>
                </c:pt>
                <c:pt idx="891">
                  <c:v>T0861</c:v>
                </c:pt>
                <c:pt idx="892">
                  <c:v>T0862</c:v>
                </c:pt>
                <c:pt idx="893">
                  <c:v>T0863</c:v>
                </c:pt>
                <c:pt idx="894">
                  <c:v>T0864</c:v>
                </c:pt>
                <c:pt idx="895">
                  <c:v>T0865</c:v>
                </c:pt>
                <c:pt idx="896">
                  <c:v>T0866</c:v>
                </c:pt>
                <c:pt idx="897">
                  <c:v>T0867</c:v>
                </c:pt>
                <c:pt idx="898">
                  <c:v>T0868</c:v>
                </c:pt>
                <c:pt idx="899">
                  <c:v>T0869</c:v>
                </c:pt>
                <c:pt idx="900">
                  <c:v>T0870</c:v>
                </c:pt>
                <c:pt idx="901">
                  <c:v>T0871</c:v>
                </c:pt>
                <c:pt idx="902">
                  <c:v>T0872</c:v>
                </c:pt>
                <c:pt idx="903">
                  <c:v>T0873</c:v>
                </c:pt>
                <c:pt idx="904">
                  <c:v>T0874</c:v>
                </c:pt>
                <c:pt idx="905">
                  <c:v>T0875</c:v>
                </c:pt>
                <c:pt idx="906">
                  <c:v>T0876</c:v>
                </c:pt>
                <c:pt idx="907">
                  <c:v>T0877</c:v>
                </c:pt>
                <c:pt idx="908">
                  <c:v>T0878</c:v>
                </c:pt>
                <c:pt idx="909">
                  <c:v>T0879</c:v>
                </c:pt>
                <c:pt idx="910">
                  <c:v>T0880</c:v>
                </c:pt>
                <c:pt idx="911">
                  <c:v>T0881</c:v>
                </c:pt>
                <c:pt idx="912">
                  <c:v>T0882</c:v>
                </c:pt>
                <c:pt idx="913">
                  <c:v>T0883</c:v>
                </c:pt>
                <c:pt idx="914">
                  <c:v>T0884</c:v>
                </c:pt>
                <c:pt idx="915">
                  <c:v>T0885</c:v>
                </c:pt>
                <c:pt idx="916">
                  <c:v>T0886</c:v>
                </c:pt>
                <c:pt idx="917">
                  <c:v>T0887</c:v>
                </c:pt>
                <c:pt idx="918">
                  <c:v>T0888</c:v>
                </c:pt>
                <c:pt idx="919">
                  <c:v>T0889</c:v>
                </c:pt>
                <c:pt idx="920">
                  <c:v>T0890</c:v>
                </c:pt>
                <c:pt idx="921">
                  <c:v>T0891</c:v>
                </c:pt>
                <c:pt idx="922">
                  <c:v>T0892</c:v>
                </c:pt>
                <c:pt idx="923">
                  <c:v>T0893</c:v>
                </c:pt>
                <c:pt idx="924">
                  <c:v>T0894</c:v>
                </c:pt>
                <c:pt idx="925">
                  <c:v>T0895</c:v>
                </c:pt>
                <c:pt idx="926">
                  <c:v>T0896</c:v>
                </c:pt>
                <c:pt idx="927">
                  <c:v>T0897</c:v>
                </c:pt>
                <c:pt idx="928">
                  <c:v>T0898</c:v>
                </c:pt>
                <c:pt idx="929">
                  <c:v>T0899</c:v>
                </c:pt>
                <c:pt idx="930">
                  <c:v>T0900</c:v>
                </c:pt>
                <c:pt idx="931">
                  <c:v>T0901</c:v>
                </c:pt>
                <c:pt idx="932">
                  <c:v>T0902</c:v>
                </c:pt>
                <c:pt idx="933">
                  <c:v>T0903</c:v>
                </c:pt>
                <c:pt idx="934">
                  <c:v>T0904</c:v>
                </c:pt>
                <c:pt idx="935">
                  <c:v>T0905</c:v>
                </c:pt>
                <c:pt idx="936">
                  <c:v>T0906</c:v>
                </c:pt>
                <c:pt idx="937">
                  <c:v>T0907</c:v>
                </c:pt>
                <c:pt idx="938">
                  <c:v>T0908</c:v>
                </c:pt>
                <c:pt idx="939">
                  <c:v>T0909</c:v>
                </c:pt>
                <c:pt idx="940">
                  <c:v>T0910</c:v>
                </c:pt>
                <c:pt idx="941">
                  <c:v>T0911</c:v>
                </c:pt>
                <c:pt idx="942">
                  <c:v>T0912</c:v>
                </c:pt>
                <c:pt idx="943">
                  <c:v>T0913</c:v>
                </c:pt>
                <c:pt idx="944">
                  <c:v>T0914</c:v>
                </c:pt>
                <c:pt idx="945">
                  <c:v>T0915</c:v>
                </c:pt>
                <c:pt idx="946">
                  <c:v>T0916</c:v>
                </c:pt>
                <c:pt idx="947">
                  <c:v>T0917</c:v>
                </c:pt>
                <c:pt idx="948">
                  <c:v>T0918</c:v>
                </c:pt>
                <c:pt idx="949">
                  <c:v>T0919</c:v>
                </c:pt>
                <c:pt idx="950">
                  <c:v>T0920</c:v>
                </c:pt>
                <c:pt idx="951">
                  <c:v>T0921</c:v>
                </c:pt>
                <c:pt idx="952">
                  <c:v>T0922</c:v>
                </c:pt>
                <c:pt idx="953">
                  <c:v>T0923</c:v>
                </c:pt>
                <c:pt idx="954">
                  <c:v>T0924</c:v>
                </c:pt>
                <c:pt idx="955">
                  <c:v>T0925</c:v>
                </c:pt>
                <c:pt idx="956">
                  <c:v>T0926</c:v>
                </c:pt>
                <c:pt idx="957">
                  <c:v>T0927</c:v>
                </c:pt>
                <c:pt idx="958">
                  <c:v>T0928</c:v>
                </c:pt>
                <c:pt idx="959">
                  <c:v>T0929</c:v>
                </c:pt>
                <c:pt idx="960">
                  <c:v>T0930</c:v>
                </c:pt>
                <c:pt idx="961">
                  <c:v>T0931</c:v>
                </c:pt>
                <c:pt idx="962">
                  <c:v>T0932</c:v>
                </c:pt>
                <c:pt idx="963">
                  <c:v>T0933</c:v>
                </c:pt>
                <c:pt idx="964">
                  <c:v>T0934</c:v>
                </c:pt>
                <c:pt idx="965">
                  <c:v>T0935</c:v>
                </c:pt>
                <c:pt idx="966">
                  <c:v>T0936</c:v>
                </c:pt>
                <c:pt idx="967">
                  <c:v>T0937</c:v>
                </c:pt>
                <c:pt idx="968">
                  <c:v>T0938</c:v>
                </c:pt>
                <c:pt idx="969">
                  <c:v>T0939</c:v>
                </c:pt>
                <c:pt idx="970">
                  <c:v>T0940</c:v>
                </c:pt>
                <c:pt idx="971">
                  <c:v>T0941</c:v>
                </c:pt>
                <c:pt idx="972">
                  <c:v>T0942</c:v>
                </c:pt>
                <c:pt idx="973">
                  <c:v>T0943</c:v>
                </c:pt>
                <c:pt idx="974">
                  <c:v>T0944</c:v>
                </c:pt>
                <c:pt idx="975">
                  <c:v>T0945</c:v>
                </c:pt>
                <c:pt idx="976">
                  <c:v>T0946</c:v>
                </c:pt>
                <c:pt idx="977">
                  <c:v>T0947</c:v>
                </c:pt>
                <c:pt idx="978">
                  <c:v>T0948</c:v>
                </c:pt>
                <c:pt idx="979">
                  <c:v>T0949</c:v>
                </c:pt>
                <c:pt idx="980">
                  <c:v>T0950</c:v>
                </c:pt>
                <c:pt idx="981">
                  <c:v>T0951</c:v>
                </c:pt>
                <c:pt idx="982">
                  <c:v>T0952</c:v>
                </c:pt>
                <c:pt idx="983">
                  <c:v>T0953</c:v>
                </c:pt>
                <c:pt idx="984">
                  <c:v>T0954</c:v>
                </c:pt>
                <c:pt idx="985">
                  <c:v>T0955</c:v>
                </c:pt>
                <c:pt idx="986">
                  <c:v>T0956</c:v>
                </c:pt>
                <c:pt idx="987">
                  <c:v>T0957</c:v>
                </c:pt>
                <c:pt idx="988">
                  <c:v>T0958</c:v>
                </c:pt>
                <c:pt idx="989">
                  <c:v>T0959</c:v>
                </c:pt>
                <c:pt idx="990">
                  <c:v>T0960</c:v>
                </c:pt>
                <c:pt idx="991">
                  <c:v>T0961</c:v>
                </c:pt>
                <c:pt idx="992">
                  <c:v>T0962</c:v>
                </c:pt>
                <c:pt idx="993">
                  <c:v>T0963</c:v>
                </c:pt>
                <c:pt idx="994">
                  <c:v>T0964</c:v>
                </c:pt>
                <c:pt idx="995">
                  <c:v>T0965</c:v>
                </c:pt>
                <c:pt idx="996">
                  <c:v>T0966</c:v>
                </c:pt>
                <c:pt idx="997">
                  <c:v>T0967</c:v>
                </c:pt>
                <c:pt idx="998">
                  <c:v>T0968</c:v>
                </c:pt>
                <c:pt idx="999">
                  <c:v>T0969</c:v>
                </c:pt>
                <c:pt idx="1000">
                  <c:v>T0970</c:v>
                </c:pt>
                <c:pt idx="1001">
                  <c:v>T0971</c:v>
                </c:pt>
                <c:pt idx="1002">
                  <c:v>T0972</c:v>
                </c:pt>
                <c:pt idx="1003">
                  <c:v>T0973</c:v>
                </c:pt>
                <c:pt idx="1004">
                  <c:v>T0974</c:v>
                </c:pt>
                <c:pt idx="1005">
                  <c:v>T0975</c:v>
                </c:pt>
                <c:pt idx="1006">
                  <c:v>T0976</c:v>
                </c:pt>
                <c:pt idx="1007">
                  <c:v>T0977</c:v>
                </c:pt>
                <c:pt idx="1008">
                  <c:v>T0978</c:v>
                </c:pt>
                <c:pt idx="1009">
                  <c:v>T0979</c:v>
                </c:pt>
                <c:pt idx="1010">
                  <c:v>T0980</c:v>
                </c:pt>
                <c:pt idx="1011">
                  <c:v>T0981</c:v>
                </c:pt>
                <c:pt idx="1012">
                  <c:v>T0982</c:v>
                </c:pt>
                <c:pt idx="1013">
                  <c:v>T0983</c:v>
                </c:pt>
                <c:pt idx="1014">
                  <c:v>T0984</c:v>
                </c:pt>
                <c:pt idx="1015">
                  <c:v>T0985</c:v>
                </c:pt>
                <c:pt idx="1016">
                  <c:v>T0986</c:v>
                </c:pt>
                <c:pt idx="1017">
                  <c:v>T0987</c:v>
                </c:pt>
                <c:pt idx="1018">
                  <c:v>T0988</c:v>
                </c:pt>
                <c:pt idx="1019">
                  <c:v>T0989</c:v>
                </c:pt>
                <c:pt idx="1020">
                  <c:v>T0990</c:v>
                </c:pt>
                <c:pt idx="1021">
                  <c:v>T0991</c:v>
                </c:pt>
                <c:pt idx="1022">
                  <c:v>T0992</c:v>
                </c:pt>
                <c:pt idx="1023">
                  <c:v>T0993</c:v>
                </c:pt>
                <c:pt idx="1024">
                  <c:v>T0994</c:v>
                </c:pt>
                <c:pt idx="1025">
                  <c:v>T0995</c:v>
                </c:pt>
                <c:pt idx="1026">
                  <c:v>T0996</c:v>
                </c:pt>
                <c:pt idx="1027">
                  <c:v>T0997</c:v>
                </c:pt>
                <c:pt idx="1028">
                  <c:v>T0998</c:v>
                </c:pt>
                <c:pt idx="1029">
                  <c:v>T0999</c:v>
                </c:pt>
                <c:pt idx="1030">
                  <c:v>T1000</c:v>
                </c:pt>
                <c:pt idx="1031">
                  <c:v>T1001</c:v>
                </c:pt>
                <c:pt idx="1032">
                  <c:v>T1002</c:v>
                </c:pt>
                <c:pt idx="1033">
                  <c:v>T1003</c:v>
                </c:pt>
                <c:pt idx="1034">
                  <c:v>T1004</c:v>
                </c:pt>
                <c:pt idx="1035">
                  <c:v>T1005</c:v>
                </c:pt>
                <c:pt idx="1036">
                  <c:v>T1006</c:v>
                </c:pt>
                <c:pt idx="1037">
                  <c:v>T1007</c:v>
                </c:pt>
                <c:pt idx="1038">
                  <c:v>T1008</c:v>
                </c:pt>
                <c:pt idx="1039">
                  <c:v>T1009</c:v>
                </c:pt>
                <c:pt idx="1040">
                  <c:v>T1010</c:v>
                </c:pt>
                <c:pt idx="1041">
                  <c:v>T1011</c:v>
                </c:pt>
                <c:pt idx="1042">
                  <c:v>T1012</c:v>
                </c:pt>
                <c:pt idx="1043">
                  <c:v>T1013</c:v>
                </c:pt>
                <c:pt idx="1044">
                  <c:v>T1014</c:v>
                </c:pt>
                <c:pt idx="1045">
                  <c:v>T1015</c:v>
                </c:pt>
                <c:pt idx="1046">
                  <c:v>T1016</c:v>
                </c:pt>
                <c:pt idx="1047">
                  <c:v>T1017</c:v>
                </c:pt>
                <c:pt idx="1048">
                  <c:v>T1018</c:v>
                </c:pt>
                <c:pt idx="1049">
                  <c:v>T1019</c:v>
                </c:pt>
                <c:pt idx="1050">
                  <c:v>T1020</c:v>
                </c:pt>
                <c:pt idx="1051">
                  <c:v>T1021</c:v>
                </c:pt>
                <c:pt idx="1052">
                  <c:v>T1022</c:v>
                </c:pt>
                <c:pt idx="1053">
                  <c:v>T1023</c:v>
                </c:pt>
                <c:pt idx="1054">
                  <c:v>T1024</c:v>
                </c:pt>
                <c:pt idx="1055">
                  <c:v>T1025</c:v>
                </c:pt>
                <c:pt idx="1056">
                  <c:v>T1026</c:v>
                </c:pt>
                <c:pt idx="1057">
                  <c:v>T1027</c:v>
                </c:pt>
                <c:pt idx="1058">
                  <c:v>T1028</c:v>
                </c:pt>
                <c:pt idx="1059">
                  <c:v>T1029</c:v>
                </c:pt>
                <c:pt idx="1060">
                  <c:v>T1030</c:v>
                </c:pt>
                <c:pt idx="1061">
                  <c:v>T1031</c:v>
                </c:pt>
                <c:pt idx="1062">
                  <c:v>T1032</c:v>
                </c:pt>
                <c:pt idx="1063">
                  <c:v>T1033</c:v>
                </c:pt>
                <c:pt idx="1064">
                  <c:v>T1034</c:v>
                </c:pt>
                <c:pt idx="1065">
                  <c:v>T1035</c:v>
                </c:pt>
                <c:pt idx="1066">
                  <c:v>T1036</c:v>
                </c:pt>
                <c:pt idx="1067">
                  <c:v>T1037</c:v>
                </c:pt>
                <c:pt idx="1068">
                  <c:v>T1038</c:v>
                </c:pt>
                <c:pt idx="1069">
                  <c:v>T1039</c:v>
                </c:pt>
                <c:pt idx="1070">
                  <c:v>T1040</c:v>
                </c:pt>
                <c:pt idx="1071">
                  <c:v>T1041</c:v>
                </c:pt>
                <c:pt idx="1072">
                  <c:v>T1042</c:v>
                </c:pt>
                <c:pt idx="1073">
                  <c:v>T1043</c:v>
                </c:pt>
                <c:pt idx="1074">
                  <c:v>T1044</c:v>
                </c:pt>
                <c:pt idx="1075">
                  <c:v>T1045</c:v>
                </c:pt>
                <c:pt idx="1076">
                  <c:v>T1046</c:v>
                </c:pt>
                <c:pt idx="1077">
                  <c:v>T1047</c:v>
                </c:pt>
                <c:pt idx="1078">
                  <c:v>T1048</c:v>
                </c:pt>
                <c:pt idx="1079">
                  <c:v>T1049</c:v>
                </c:pt>
                <c:pt idx="1080">
                  <c:v>T1050</c:v>
                </c:pt>
                <c:pt idx="1081">
                  <c:v>T1051</c:v>
                </c:pt>
                <c:pt idx="1082">
                  <c:v>T1052</c:v>
                </c:pt>
                <c:pt idx="1083">
                  <c:v>T1053</c:v>
                </c:pt>
                <c:pt idx="1084">
                  <c:v>T1054</c:v>
                </c:pt>
                <c:pt idx="1085">
                  <c:v>T1055</c:v>
                </c:pt>
                <c:pt idx="1086">
                  <c:v>T1056</c:v>
                </c:pt>
                <c:pt idx="1087">
                  <c:v>T1057</c:v>
                </c:pt>
                <c:pt idx="1088">
                  <c:v>T1058</c:v>
                </c:pt>
                <c:pt idx="1089">
                  <c:v>T1059</c:v>
                </c:pt>
                <c:pt idx="1090">
                  <c:v>T1060</c:v>
                </c:pt>
                <c:pt idx="1091">
                  <c:v>T1061</c:v>
                </c:pt>
                <c:pt idx="1092">
                  <c:v>T1062</c:v>
                </c:pt>
                <c:pt idx="1093">
                  <c:v>T1063</c:v>
                </c:pt>
                <c:pt idx="1094">
                  <c:v>T1064</c:v>
                </c:pt>
                <c:pt idx="1095">
                  <c:v>T1065</c:v>
                </c:pt>
                <c:pt idx="1096">
                  <c:v>T1066</c:v>
                </c:pt>
                <c:pt idx="1097">
                  <c:v>T1067</c:v>
                </c:pt>
                <c:pt idx="1098">
                  <c:v>T1068</c:v>
                </c:pt>
                <c:pt idx="1099">
                  <c:v>T1069</c:v>
                </c:pt>
                <c:pt idx="1100">
                  <c:v>T1070</c:v>
                </c:pt>
                <c:pt idx="1101">
                  <c:v>T1071</c:v>
                </c:pt>
                <c:pt idx="1102">
                  <c:v>T1072</c:v>
                </c:pt>
                <c:pt idx="1103">
                  <c:v>T1073</c:v>
                </c:pt>
                <c:pt idx="1104">
                  <c:v>T1074</c:v>
                </c:pt>
                <c:pt idx="1105">
                  <c:v>T1075</c:v>
                </c:pt>
                <c:pt idx="1106">
                  <c:v>T1076</c:v>
                </c:pt>
                <c:pt idx="1107">
                  <c:v>T1077</c:v>
                </c:pt>
                <c:pt idx="1108">
                  <c:v>T1078</c:v>
                </c:pt>
                <c:pt idx="1109">
                  <c:v>T1079</c:v>
                </c:pt>
                <c:pt idx="1110">
                  <c:v>T1080</c:v>
                </c:pt>
                <c:pt idx="1111">
                  <c:v>T1081</c:v>
                </c:pt>
                <c:pt idx="1112">
                  <c:v>T1082</c:v>
                </c:pt>
                <c:pt idx="1113">
                  <c:v>T1083</c:v>
                </c:pt>
                <c:pt idx="1114">
                  <c:v>T1084</c:v>
                </c:pt>
                <c:pt idx="1115">
                  <c:v>T1085</c:v>
                </c:pt>
                <c:pt idx="1116">
                  <c:v>T1086</c:v>
                </c:pt>
                <c:pt idx="1117">
                  <c:v>T1087</c:v>
                </c:pt>
                <c:pt idx="1118">
                  <c:v>T1240</c:v>
                </c:pt>
                <c:pt idx="1119">
                  <c:v>T1241</c:v>
                </c:pt>
                <c:pt idx="1120">
                  <c:v>T1242</c:v>
                </c:pt>
                <c:pt idx="1121">
                  <c:v>T1243</c:v>
                </c:pt>
                <c:pt idx="1122">
                  <c:v>T1244</c:v>
                </c:pt>
                <c:pt idx="1123">
                  <c:v>T1245</c:v>
                </c:pt>
                <c:pt idx="1124">
                  <c:v>T1088</c:v>
                </c:pt>
                <c:pt idx="1125">
                  <c:v>T1089</c:v>
                </c:pt>
                <c:pt idx="1126">
                  <c:v>T1090</c:v>
                </c:pt>
                <c:pt idx="1127">
                  <c:v>T1091</c:v>
                </c:pt>
                <c:pt idx="1128">
                  <c:v>T1092</c:v>
                </c:pt>
                <c:pt idx="1129">
                  <c:v>T1093</c:v>
                </c:pt>
                <c:pt idx="1130">
                  <c:v>T1094</c:v>
                </c:pt>
                <c:pt idx="1131">
                  <c:v>T1095</c:v>
                </c:pt>
                <c:pt idx="1132">
                  <c:v>T1096</c:v>
                </c:pt>
                <c:pt idx="1133">
                  <c:v>T1097</c:v>
                </c:pt>
                <c:pt idx="1134">
                  <c:v>T1098</c:v>
                </c:pt>
                <c:pt idx="1135">
                  <c:v>T1099</c:v>
                </c:pt>
                <c:pt idx="1136">
                  <c:v>T1100</c:v>
                </c:pt>
                <c:pt idx="1137">
                  <c:v>T1101</c:v>
                </c:pt>
                <c:pt idx="1138">
                  <c:v>T1102</c:v>
                </c:pt>
                <c:pt idx="1139">
                  <c:v>T1103</c:v>
                </c:pt>
                <c:pt idx="1140">
                  <c:v>T1104</c:v>
                </c:pt>
                <c:pt idx="1141">
                  <c:v>T1105</c:v>
                </c:pt>
                <c:pt idx="1142">
                  <c:v>T1106</c:v>
                </c:pt>
                <c:pt idx="1143">
                  <c:v>T1107</c:v>
                </c:pt>
                <c:pt idx="1144">
                  <c:v>T1108</c:v>
                </c:pt>
                <c:pt idx="1145">
                  <c:v>T1109</c:v>
                </c:pt>
                <c:pt idx="1146">
                  <c:v>T1110</c:v>
                </c:pt>
                <c:pt idx="1147">
                  <c:v>T1111</c:v>
                </c:pt>
                <c:pt idx="1148">
                  <c:v>T1112</c:v>
                </c:pt>
                <c:pt idx="1149">
                  <c:v>T1113</c:v>
                </c:pt>
                <c:pt idx="1150">
                  <c:v>T1114</c:v>
                </c:pt>
                <c:pt idx="1151">
                  <c:v>T1115</c:v>
                </c:pt>
                <c:pt idx="1152">
                  <c:v>T1116</c:v>
                </c:pt>
                <c:pt idx="1153">
                  <c:v>T1117</c:v>
                </c:pt>
                <c:pt idx="1154">
                  <c:v>T1118</c:v>
                </c:pt>
                <c:pt idx="1155">
                  <c:v>T1119</c:v>
                </c:pt>
                <c:pt idx="1156">
                  <c:v>T1120</c:v>
                </c:pt>
                <c:pt idx="1157">
                  <c:v>T1121</c:v>
                </c:pt>
                <c:pt idx="1158">
                  <c:v>T1122</c:v>
                </c:pt>
                <c:pt idx="1159">
                  <c:v>T1123</c:v>
                </c:pt>
                <c:pt idx="1160">
                  <c:v>T1124</c:v>
                </c:pt>
                <c:pt idx="1161">
                  <c:v>T1125</c:v>
                </c:pt>
                <c:pt idx="1162">
                  <c:v>T1126</c:v>
                </c:pt>
                <c:pt idx="1163">
                  <c:v>T1127</c:v>
                </c:pt>
                <c:pt idx="1164">
                  <c:v>T1128</c:v>
                </c:pt>
                <c:pt idx="1165">
                  <c:v>T1129</c:v>
                </c:pt>
                <c:pt idx="1166">
                  <c:v>T1130</c:v>
                </c:pt>
                <c:pt idx="1167">
                  <c:v>T1131</c:v>
                </c:pt>
                <c:pt idx="1168">
                  <c:v>T1132</c:v>
                </c:pt>
                <c:pt idx="1169">
                  <c:v>T1133</c:v>
                </c:pt>
                <c:pt idx="1170">
                  <c:v>T1134</c:v>
                </c:pt>
                <c:pt idx="1171">
                  <c:v>T1135</c:v>
                </c:pt>
                <c:pt idx="1172">
                  <c:v>T1136</c:v>
                </c:pt>
                <c:pt idx="1173">
                  <c:v>T1137</c:v>
                </c:pt>
                <c:pt idx="1174">
                  <c:v>T1138</c:v>
                </c:pt>
                <c:pt idx="1175">
                  <c:v>T1139</c:v>
                </c:pt>
                <c:pt idx="1176">
                  <c:v>T1140</c:v>
                </c:pt>
                <c:pt idx="1177">
                  <c:v>T1141</c:v>
                </c:pt>
                <c:pt idx="1178">
                  <c:v>T1142</c:v>
                </c:pt>
                <c:pt idx="1179">
                  <c:v>T1143</c:v>
                </c:pt>
                <c:pt idx="1180">
                  <c:v>T1144</c:v>
                </c:pt>
                <c:pt idx="1181">
                  <c:v>T1145</c:v>
                </c:pt>
                <c:pt idx="1182">
                  <c:v>T1146</c:v>
                </c:pt>
                <c:pt idx="1183">
                  <c:v>T1147</c:v>
                </c:pt>
                <c:pt idx="1184">
                  <c:v>T1148</c:v>
                </c:pt>
                <c:pt idx="1185">
                  <c:v>T1149</c:v>
                </c:pt>
                <c:pt idx="1186">
                  <c:v>T1150</c:v>
                </c:pt>
                <c:pt idx="1187">
                  <c:v>T1151</c:v>
                </c:pt>
                <c:pt idx="1188">
                  <c:v>T1152</c:v>
                </c:pt>
                <c:pt idx="1189">
                  <c:v>T1153</c:v>
                </c:pt>
                <c:pt idx="1190">
                  <c:v>T1154</c:v>
                </c:pt>
                <c:pt idx="1191">
                  <c:v>T1155</c:v>
                </c:pt>
                <c:pt idx="1192">
                  <c:v>T1156</c:v>
                </c:pt>
                <c:pt idx="1193">
                  <c:v>T1157</c:v>
                </c:pt>
                <c:pt idx="1194">
                  <c:v>T1158</c:v>
                </c:pt>
                <c:pt idx="1195">
                  <c:v>T1159</c:v>
                </c:pt>
                <c:pt idx="1196">
                  <c:v>T1160</c:v>
                </c:pt>
                <c:pt idx="1197">
                  <c:v>T1161</c:v>
                </c:pt>
                <c:pt idx="1198">
                  <c:v>T1162</c:v>
                </c:pt>
                <c:pt idx="1199">
                  <c:v>T1163</c:v>
                </c:pt>
                <c:pt idx="1200">
                  <c:v>T1366</c:v>
                </c:pt>
                <c:pt idx="1201">
                  <c:v>T1367</c:v>
                </c:pt>
                <c:pt idx="1202">
                  <c:v>T1368</c:v>
                </c:pt>
                <c:pt idx="1203">
                  <c:v>T1369</c:v>
                </c:pt>
                <c:pt idx="1204">
                  <c:v>T1370</c:v>
                </c:pt>
                <c:pt idx="1205">
                  <c:v>T1371</c:v>
                </c:pt>
                <c:pt idx="1206">
                  <c:v>T1372</c:v>
                </c:pt>
                <c:pt idx="1207">
                  <c:v>T1373</c:v>
                </c:pt>
                <c:pt idx="1208">
                  <c:v>T1374</c:v>
                </c:pt>
                <c:pt idx="1209">
                  <c:v>T1375</c:v>
                </c:pt>
                <c:pt idx="1210">
                  <c:v>T1376</c:v>
                </c:pt>
                <c:pt idx="1211">
                  <c:v>T1377</c:v>
                </c:pt>
                <c:pt idx="1212">
                  <c:v>T1378</c:v>
                </c:pt>
                <c:pt idx="1213">
                  <c:v>T1164</c:v>
                </c:pt>
                <c:pt idx="1214">
                  <c:v>T1165</c:v>
                </c:pt>
                <c:pt idx="1215">
                  <c:v>T1166</c:v>
                </c:pt>
                <c:pt idx="1216">
                  <c:v>T1167</c:v>
                </c:pt>
                <c:pt idx="1217">
                  <c:v>T1168</c:v>
                </c:pt>
                <c:pt idx="1218">
                  <c:v>T1169</c:v>
                </c:pt>
                <c:pt idx="1219">
                  <c:v>T1170</c:v>
                </c:pt>
                <c:pt idx="1220">
                  <c:v>T1171</c:v>
                </c:pt>
                <c:pt idx="1221">
                  <c:v>T1172</c:v>
                </c:pt>
                <c:pt idx="1222">
                  <c:v>T1173</c:v>
                </c:pt>
                <c:pt idx="1223">
                  <c:v>T1174</c:v>
                </c:pt>
                <c:pt idx="1224">
                  <c:v>T1175</c:v>
                </c:pt>
                <c:pt idx="1225">
                  <c:v>T1176</c:v>
                </c:pt>
                <c:pt idx="1226">
                  <c:v>T1177</c:v>
                </c:pt>
                <c:pt idx="1227">
                  <c:v>T1178</c:v>
                </c:pt>
                <c:pt idx="1228">
                  <c:v>T1179</c:v>
                </c:pt>
                <c:pt idx="1229">
                  <c:v>T1180</c:v>
                </c:pt>
                <c:pt idx="1230">
                  <c:v>T1181</c:v>
                </c:pt>
                <c:pt idx="1231">
                  <c:v>T1182</c:v>
                </c:pt>
                <c:pt idx="1232">
                  <c:v>T1183</c:v>
                </c:pt>
                <c:pt idx="1233">
                  <c:v>T1184</c:v>
                </c:pt>
                <c:pt idx="1234">
                  <c:v>T1185</c:v>
                </c:pt>
                <c:pt idx="1235">
                  <c:v>T1186</c:v>
                </c:pt>
                <c:pt idx="1236">
                  <c:v>T1187</c:v>
                </c:pt>
                <c:pt idx="1237">
                  <c:v>T1188</c:v>
                </c:pt>
                <c:pt idx="1238">
                  <c:v>T1189</c:v>
                </c:pt>
                <c:pt idx="1239">
                  <c:v>T1190</c:v>
                </c:pt>
                <c:pt idx="1240">
                  <c:v>T1191</c:v>
                </c:pt>
                <c:pt idx="1241">
                  <c:v>T1192</c:v>
                </c:pt>
                <c:pt idx="1242">
                  <c:v>T1193</c:v>
                </c:pt>
                <c:pt idx="1243">
                  <c:v>T1194</c:v>
                </c:pt>
                <c:pt idx="1244">
                  <c:v>T1195</c:v>
                </c:pt>
                <c:pt idx="1245">
                  <c:v>T1196</c:v>
                </c:pt>
                <c:pt idx="1246">
                  <c:v>T1200</c:v>
                </c:pt>
                <c:pt idx="1247">
                  <c:v>T1201</c:v>
                </c:pt>
                <c:pt idx="1248">
                  <c:v>T1202</c:v>
                </c:pt>
                <c:pt idx="1249">
                  <c:v>T1203</c:v>
                </c:pt>
                <c:pt idx="1250">
                  <c:v>T1204</c:v>
                </c:pt>
                <c:pt idx="1251">
                  <c:v>T1205</c:v>
                </c:pt>
                <c:pt idx="1252">
                  <c:v>T1206</c:v>
                </c:pt>
                <c:pt idx="1253">
                  <c:v>T1207</c:v>
                </c:pt>
                <c:pt idx="1254">
                  <c:v>T1208</c:v>
                </c:pt>
                <c:pt idx="1255">
                  <c:v>T1209</c:v>
                </c:pt>
                <c:pt idx="1256">
                  <c:v>T1210</c:v>
                </c:pt>
                <c:pt idx="1257">
                  <c:v>T1211</c:v>
                </c:pt>
                <c:pt idx="1258">
                  <c:v>T1212</c:v>
                </c:pt>
                <c:pt idx="1259">
                  <c:v>T1213</c:v>
                </c:pt>
                <c:pt idx="1260">
                  <c:v>T1214</c:v>
                </c:pt>
                <c:pt idx="1261">
                  <c:v>T1215</c:v>
                </c:pt>
                <c:pt idx="1262">
                  <c:v>T1216</c:v>
                </c:pt>
                <c:pt idx="1263">
                  <c:v>T1217</c:v>
                </c:pt>
                <c:pt idx="1264">
                  <c:v>T1218</c:v>
                </c:pt>
                <c:pt idx="1265">
                  <c:v>T1219</c:v>
                </c:pt>
                <c:pt idx="1266">
                  <c:v>T1220</c:v>
                </c:pt>
                <c:pt idx="1267">
                  <c:v>T1221</c:v>
                </c:pt>
                <c:pt idx="1268">
                  <c:v>T1222</c:v>
                </c:pt>
                <c:pt idx="1269">
                  <c:v>T1223</c:v>
                </c:pt>
                <c:pt idx="1270">
                  <c:v>T1224</c:v>
                </c:pt>
                <c:pt idx="1271">
                  <c:v>T1225</c:v>
                </c:pt>
                <c:pt idx="1272">
                  <c:v>T1226</c:v>
                </c:pt>
                <c:pt idx="1273">
                  <c:v>T1227</c:v>
                </c:pt>
                <c:pt idx="1274">
                  <c:v>T1228</c:v>
                </c:pt>
                <c:pt idx="1275">
                  <c:v>T1229</c:v>
                </c:pt>
                <c:pt idx="1276">
                  <c:v>T1230</c:v>
                </c:pt>
                <c:pt idx="1277">
                  <c:v>T1231</c:v>
                </c:pt>
                <c:pt idx="1278">
                  <c:v>T1232</c:v>
                </c:pt>
                <c:pt idx="1279">
                  <c:v>T1233</c:v>
                </c:pt>
                <c:pt idx="1280">
                  <c:v>T1234</c:v>
                </c:pt>
                <c:pt idx="1281">
                  <c:v>T1235</c:v>
                </c:pt>
                <c:pt idx="1282">
                  <c:v>T1236</c:v>
                </c:pt>
                <c:pt idx="1283">
                  <c:v>T1237</c:v>
                </c:pt>
                <c:pt idx="1284">
                  <c:v>T1238</c:v>
                </c:pt>
                <c:pt idx="1285">
                  <c:v>T1239</c:v>
                </c:pt>
                <c:pt idx="1286">
                  <c:v>T1246</c:v>
                </c:pt>
                <c:pt idx="1287">
                  <c:v>T1247</c:v>
                </c:pt>
                <c:pt idx="1288">
                  <c:v>T1248</c:v>
                </c:pt>
                <c:pt idx="1289">
                  <c:v>T1249</c:v>
                </c:pt>
                <c:pt idx="1290">
                  <c:v>T1250</c:v>
                </c:pt>
                <c:pt idx="1291">
                  <c:v>T1251</c:v>
                </c:pt>
                <c:pt idx="1292">
                  <c:v>T1252</c:v>
                </c:pt>
                <c:pt idx="1293">
                  <c:v>T1253</c:v>
                </c:pt>
                <c:pt idx="1294">
                  <c:v>T1254</c:v>
                </c:pt>
                <c:pt idx="1295">
                  <c:v>T1255</c:v>
                </c:pt>
                <c:pt idx="1296">
                  <c:v>T1256</c:v>
                </c:pt>
                <c:pt idx="1297">
                  <c:v>T1257</c:v>
                </c:pt>
                <c:pt idx="1298">
                  <c:v>T1258</c:v>
                </c:pt>
                <c:pt idx="1299">
                  <c:v>T1259</c:v>
                </c:pt>
                <c:pt idx="1300">
                  <c:v>T1260</c:v>
                </c:pt>
                <c:pt idx="1301">
                  <c:v>T1261</c:v>
                </c:pt>
                <c:pt idx="1302">
                  <c:v>T1262</c:v>
                </c:pt>
                <c:pt idx="1303">
                  <c:v>T1263</c:v>
                </c:pt>
                <c:pt idx="1304">
                  <c:v>T1264</c:v>
                </c:pt>
                <c:pt idx="1305">
                  <c:v>T1265</c:v>
                </c:pt>
                <c:pt idx="1306">
                  <c:v>T1266</c:v>
                </c:pt>
                <c:pt idx="1307">
                  <c:v>T1267</c:v>
                </c:pt>
                <c:pt idx="1308">
                  <c:v>T1268</c:v>
                </c:pt>
                <c:pt idx="1309">
                  <c:v>T1269</c:v>
                </c:pt>
                <c:pt idx="1310">
                  <c:v>T1270</c:v>
                </c:pt>
                <c:pt idx="1311">
                  <c:v>T1271</c:v>
                </c:pt>
                <c:pt idx="1312">
                  <c:v>T1272</c:v>
                </c:pt>
                <c:pt idx="1313">
                  <c:v>T1273</c:v>
                </c:pt>
                <c:pt idx="1314">
                  <c:v>T1274</c:v>
                </c:pt>
                <c:pt idx="1315">
                  <c:v>T1275</c:v>
                </c:pt>
                <c:pt idx="1316">
                  <c:v>T1276</c:v>
                </c:pt>
                <c:pt idx="1317">
                  <c:v>T1277</c:v>
                </c:pt>
                <c:pt idx="1318">
                  <c:v>T1278</c:v>
                </c:pt>
                <c:pt idx="1319">
                  <c:v>T1279</c:v>
                </c:pt>
                <c:pt idx="1320">
                  <c:v>T1280</c:v>
                </c:pt>
                <c:pt idx="1321">
                  <c:v>T1281</c:v>
                </c:pt>
                <c:pt idx="1322">
                  <c:v>T1282</c:v>
                </c:pt>
                <c:pt idx="1323">
                  <c:v>T1283</c:v>
                </c:pt>
                <c:pt idx="1324">
                  <c:v>T1284</c:v>
                </c:pt>
                <c:pt idx="1325">
                  <c:v>T1285</c:v>
                </c:pt>
                <c:pt idx="1326">
                  <c:v>T1286</c:v>
                </c:pt>
                <c:pt idx="1327">
                  <c:v>T1287</c:v>
                </c:pt>
                <c:pt idx="1328">
                  <c:v>T1288</c:v>
                </c:pt>
                <c:pt idx="1329">
                  <c:v>T1289</c:v>
                </c:pt>
                <c:pt idx="1330">
                  <c:v>T1290</c:v>
                </c:pt>
                <c:pt idx="1331">
                  <c:v>T1291</c:v>
                </c:pt>
                <c:pt idx="1332">
                  <c:v>T1292</c:v>
                </c:pt>
                <c:pt idx="1333">
                  <c:v>T1293</c:v>
                </c:pt>
                <c:pt idx="1334">
                  <c:v>T1294</c:v>
                </c:pt>
                <c:pt idx="1335">
                  <c:v>T1295</c:v>
                </c:pt>
                <c:pt idx="1336">
                  <c:v>T1296</c:v>
                </c:pt>
                <c:pt idx="1337">
                  <c:v>T1297</c:v>
                </c:pt>
                <c:pt idx="1338">
                  <c:v>T1298</c:v>
                </c:pt>
                <c:pt idx="1339">
                  <c:v>T1299</c:v>
                </c:pt>
                <c:pt idx="1340">
                  <c:v>T1300</c:v>
                </c:pt>
                <c:pt idx="1341">
                  <c:v>T1301</c:v>
                </c:pt>
                <c:pt idx="1342">
                  <c:v>T1302</c:v>
                </c:pt>
                <c:pt idx="1343">
                  <c:v>T1303</c:v>
                </c:pt>
                <c:pt idx="1344">
                  <c:v>T1304</c:v>
                </c:pt>
                <c:pt idx="1345">
                  <c:v>T1305</c:v>
                </c:pt>
                <c:pt idx="1346">
                  <c:v>T1309</c:v>
                </c:pt>
                <c:pt idx="1347">
                  <c:v>T1310</c:v>
                </c:pt>
                <c:pt idx="1348">
                  <c:v>T1311</c:v>
                </c:pt>
                <c:pt idx="1349">
                  <c:v>T1312</c:v>
                </c:pt>
                <c:pt idx="1350">
                  <c:v>T1313</c:v>
                </c:pt>
                <c:pt idx="1351">
                  <c:v>T1314</c:v>
                </c:pt>
                <c:pt idx="1352">
                  <c:v>T1315</c:v>
                </c:pt>
                <c:pt idx="1353">
                  <c:v>T1316</c:v>
                </c:pt>
                <c:pt idx="1354">
                  <c:v>T1317</c:v>
                </c:pt>
                <c:pt idx="1355">
                  <c:v>T1318</c:v>
                </c:pt>
                <c:pt idx="1356">
                  <c:v>T1319</c:v>
                </c:pt>
                <c:pt idx="1357">
                  <c:v>T1320</c:v>
                </c:pt>
                <c:pt idx="1358">
                  <c:v>T1321</c:v>
                </c:pt>
                <c:pt idx="1359">
                  <c:v>T1322</c:v>
                </c:pt>
                <c:pt idx="1360">
                  <c:v>T1323</c:v>
                </c:pt>
                <c:pt idx="1361">
                  <c:v>T1324</c:v>
                </c:pt>
                <c:pt idx="1362">
                  <c:v>T1325</c:v>
                </c:pt>
                <c:pt idx="1363">
                  <c:v>T1326</c:v>
                </c:pt>
                <c:pt idx="1364">
                  <c:v>T1327</c:v>
                </c:pt>
                <c:pt idx="1365">
                  <c:v>T1328</c:v>
                </c:pt>
                <c:pt idx="1366">
                  <c:v>T1329</c:v>
                </c:pt>
                <c:pt idx="1367">
                  <c:v>T1330</c:v>
                </c:pt>
                <c:pt idx="1368">
                  <c:v>T1331</c:v>
                </c:pt>
                <c:pt idx="1369">
                  <c:v>T1332</c:v>
                </c:pt>
                <c:pt idx="1370">
                  <c:v>T1333</c:v>
                </c:pt>
                <c:pt idx="1371">
                  <c:v>T1334</c:v>
                </c:pt>
                <c:pt idx="1372">
                  <c:v>T1335</c:v>
                </c:pt>
                <c:pt idx="1373">
                  <c:v>T1336</c:v>
                </c:pt>
                <c:pt idx="1374">
                  <c:v>T1337</c:v>
                </c:pt>
                <c:pt idx="1375">
                  <c:v>T1338</c:v>
                </c:pt>
                <c:pt idx="1376">
                  <c:v>T1339</c:v>
                </c:pt>
                <c:pt idx="1377">
                  <c:v>T1340</c:v>
                </c:pt>
                <c:pt idx="1378">
                  <c:v>T1341</c:v>
                </c:pt>
                <c:pt idx="1379">
                  <c:v>T1342</c:v>
                </c:pt>
                <c:pt idx="1380">
                  <c:v>T1343</c:v>
                </c:pt>
                <c:pt idx="1381">
                  <c:v>T1344</c:v>
                </c:pt>
                <c:pt idx="1382">
                  <c:v>T1345</c:v>
                </c:pt>
                <c:pt idx="1383">
                  <c:v>T1346</c:v>
                </c:pt>
                <c:pt idx="1384">
                  <c:v>T1347</c:v>
                </c:pt>
                <c:pt idx="1385">
                  <c:v>T1348</c:v>
                </c:pt>
                <c:pt idx="1386">
                  <c:v>T1349</c:v>
                </c:pt>
                <c:pt idx="1387">
                  <c:v>T1350</c:v>
                </c:pt>
                <c:pt idx="1388">
                  <c:v>T1351</c:v>
                </c:pt>
                <c:pt idx="1389">
                  <c:v>T1352</c:v>
                </c:pt>
                <c:pt idx="1390">
                  <c:v>T1353</c:v>
                </c:pt>
                <c:pt idx="1391">
                  <c:v>T1354</c:v>
                </c:pt>
                <c:pt idx="1392">
                  <c:v>T1355</c:v>
                </c:pt>
                <c:pt idx="1393">
                  <c:v>T1356</c:v>
                </c:pt>
                <c:pt idx="1394">
                  <c:v>T1357</c:v>
                </c:pt>
                <c:pt idx="1395">
                  <c:v>T1358</c:v>
                </c:pt>
                <c:pt idx="1396">
                  <c:v>T1359</c:v>
                </c:pt>
                <c:pt idx="1397">
                  <c:v>T1360</c:v>
                </c:pt>
                <c:pt idx="1398">
                  <c:v>T1361</c:v>
                </c:pt>
                <c:pt idx="1399">
                  <c:v>T1362</c:v>
                </c:pt>
                <c:pt idx="1400">
                  <c:v>T1379</c:v>
                </c:pt>
                <c:pt idx="1401">
                  <c:v>T1380</c:v>
                </c:pt>
                <c:pt idx="1402">
                  <c:v>T1381</c:v>
                </c:pt>
                <c:pt idx="1403">
                  <c:v>T1382</c:v>
                </c:pt>
                <c:pt idx="1404">
                  <c:v>T1383</c:v>
                </c:pt>
                <c:pt idx="1405">
                  <c:v>T1384</c:v>
                </c:pt>
                <c:pt idx="1406">
                  <c:v>T1385</c:v>
                </c:pt>
                <c:pt idx="1407">
                  <c:v>T1386</c:v>
                </c:pt>
                <c:pt idx="1408">
                  <c:v>T1387</c:v>
                </c:pt>
                <c:pt idx="1409">
                  <c:v>T1388</c:v>
                </c:pt>
                <c:pt idx="1410">
                  <c:v>T1389</c:v>
                </c:pt>
                <c:pt idx="1411">
                  <c:v>T1390</c:v>
                </c:pt>
                <c:pt idx="1412">
                  <c:v>T1391</c:v>
                </c:pt>
                <c:pt idx="1413">
                  <c:v>T1392</c:v>
                </c:pt>
                <c:pt idx="1414">
                  <c:v>T1393</c:v>
                </c:pt>
                <c:pt idx="1415">
                  <c:v>T1394</c:v>
                </c:pt>
                <c:pt idx="1416">
                  <c:v>T1395</c:v>
                </c:pt>
                <c:pt idx="1417">
                  <c:v>T1396</c:v>
                </c:pt>
                <c:pt idx="1418">
                  <c:v>T1397</c:v>
                </c:pt>
                <c:pt idx="1419">
                  <c:v>T1398</c:v>
                </c:pt>
                <c:pt idx="1420">
                  <c:v>T1399</c:v>
                </c:pt>
                <c:pt idx="1421">
                  <c:v>T1400</c:v>
                </c:pt>
                <c:pt idx="1422">
                  <c:v>T1401</c:v>
                </c:pt>
                <c:pt idx="1423">
                  <c:v>T1402</c:v>
                </c:pt>
                <c:pt idx="1424">
                  <c:v>T1403</c:v>
                </c:pt>
                <c:pt idx="1425">
                  <c:v>T1404</c:v>
                </c:pt>
                <c:pt idx="1426">
                  <c:v>T1405</c:v>
                </c:pt>
                <c:pt idx="1427">
                  <c:v>T1406</c:v>
                </c:pt>
                <c:pt idx="1428">
                  <c:v>T1407</c:v>
                </c:pt>
                <c:pt idx="1429">
                  <c:v>T1408</c:v>
                </c:pt>
                <c:pt idx="1430">
                  <c:v>T1409</c:v>
                </c:pt>
                <c:pt idx="1431">
                  <c:v>T1410</c:v>
                </c:pt>
                <c:pt idx="1432">
                  <c:v>T1411</c:v>
                </c:pt>
                <c:pt idx="1433">
                  <c:v>T1412</c:v>
                </c:pt>
                <c:pt idx="1434">
                  <c:v>T1413</c:v>
                </c:pt>
                <c:pt idx="1435">
                  <c:v>T1414</c:v>
                </c:pt>
                <c:pt idx="1436">
                  <c:v>T1415</c:v>
                </c:pt>
                <c:pt idx="1437">
                  <c:v>T1416</c:v>
                </c:pt>
                <c:pt idx="1438">
                  <c:v>T1417</c:v>
                </c:pt>
                <c:pt idx="1439">
                  <c:v>T1418</c:v>
                </c:pt>
                <c:pt idx="1440">
                  <c:v>T1419</c:v>
                </c:pt>
                <c:pt idx="1441">
                  <c:v>T1420</c:v>
                </c:pt>
                <c:pt idx="1442">
                  <c:v>T1421</c:v>
                </c:pt>
                <c:pt idx="1443">
                  <c:v>T1443</c:v>
                </c:pt>
                <c:pt idx="1444">
                  <c:v>T1444</c:v>
                </c:pt>
                <c:pt idx="1445">
                  <c:v>T1445</c:v>
                </c:pt>
                <c:pt idx="1446">
                  <c:v>T1446</c:v>
                </c:pt>
                <c:pt idx="1447">
                  <c:v>T1447</c:v>
                </c:pt>
                <c:pt idx="1448">
                  <c:v>T1448</c:v>
                </c:pt>
                <c:pt idx="1449">
                  <c:v>T1449</c:v>
                </c:pt>
                <c:pt idx="1450">
                  <c:v>T1450</c:v>
                </c:pt>
                <c:pt idx="1451">
                  <c:v>T1451</c:v>
                </c:pt>
                <c:pt idx="1452">
                  <c:v>T1452</c:v>
                </c:pt>
                <c:pt idx="1453">
                  <c:v>T1453</c:v>
                </c:pt>
                <c:pt idx="1454">
                  <c:v>T1454</c:v>
                </c:pt>
                <c:pt idx="1455">
                  <c:v>T1455</c:v>
                </c:pt>
                <c:pt idx="1456">
                  <c:v>T1456</c:v>
                </c:pt>
                <c:pt idx="1457">
                  <c:v>T1457</c:v>
                </c:pt>
                <c:pt idx="1458">
                  <c:v>T1458</c:v>
                </c:pt>
                <c:pt idx="1459">
                  <c:v>T1459</c:v>
                </c:pt>
                <c:pt idx="1460">
                  <c:v>T1460</c:v>
                </c:pt>
                <c:pt idx="1461">
                  <c:v>T1461</c:v>
                </c:pt>
                <c:pt idx="1462">
                  <c:v>T1462</c:v>
                </c:pt>
                <c:pt idx="1463">
                  <c:v>T1463</c:v>
                </c:pt>
                <c:pt idx="1464">
                  <c:v>T1464</c:v>
                </c:pt>
                <c:pt idx="1465">
                  <c:v>T1465</c:v>
                </c:pt>
                <c:pt idx="1466">
                  <c:v>T1466</c:v>
                </c:pt>
                <c:pt idx="1467">
                  <c:v>T1467</c:v>
                </c:pt>
                <c:pt idx="1468">
                  <c:v>T1468</c:v>
                </c:pt>
                <c:pt idx="1469">
                  <c:v>T1469</c:v>
                </c:pt>
                <c:pt idx="1470">
                  <c:v>T1470</c:v>
                </c:pt>
                <c:pt idx="1471">
                  <c:v>T1471</c:v>
                </c:pt>
                <c:pt idx="1472">
                  <c:v>T1472</c:v>
                </c:pt>
                <c:pt idx="1473">
                  <c:v>T1473</c:v>
                </c:pt>
                <c:pt idx="1474">
                  <c:v>T1474</c:v>
                </c:pt>
                <c:pt idx="1475">
                  <c:v>T1475</c:v>
                </c:pt>
                <c:pt idx="1476">
                  <c:v>T1476</c:v>
                </c:pt>
                <c:pt idx="1477">
                  <c:v>T1477</c:v>
                </c:pt>
                <c:pt idx="1478">
                  <c:v>T1478</c:v>
                </c:pt>
                <c:pt idx="1479">
                  <c:v>T1479</c:v>
                </c:pt>
                <c:pt idx="1480">
                  <c:v>T1480</c:v>
                </c:pt>
                <c:pt idx="1481">
                  <c:v>T1481</c:v>
                </c:pt>
                <c:pt idx="1482">
                  <c:v>T1482</c:v>
                </c:pt>
                <c:pt idx="1483">
                  <c:v>T1483</c:v>
                </c:pt>
                <c:pt idx="1484">
                  <c:v>T1484</c:v>
                </c:pt>
                <c:pt idx="1485">
                  <c:v>T1485</c:v>
                </c:pt>
                <c:pt idx="1486">
                  <c:v>T1486</c:v>
                </c:pt>
                <c:pt idx="1487">
                  <c:v>T1487</c:v>
                </c:pt>
                <c:pt idx="1488">
                  <c:v>T1488</c:v>
                </c:pt>
                <c:pt idx="1489">
                  <c:v>T1489</c:v>
                </c:pt>
              </c:strCache>
            </c:strRef>
          </c:cat>
          <c:val>
            <c:numRef>
              <c:f>Sales_Data!$K$8:$K$1497</c:f>
              <c:numCache>
                <c:formatCode>General</c:formatCode>
                <c:ptCount val="1490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</c:v>
                </c:pt>
                <c:pt idx="8">
                  <c:v>7</c:v>
                </c:pt>
                <c:pt idx="9">
                  <c:v>3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5</c:v>
                </c:pt>
                <c:pt idx="14">
                  <c:v>14</c:v>
                </c:pt>
                <c:pt idx="15">
                  <c:v>4</c:v>
                </c:pt>
                <c:pt idx="16">
                  <c:v>22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10</c:v>
                </c:pt>
                <c:pt idx="21">
                  <c:v>6</c:v>
                </c:pt>
                <c:pt idx="22">
                  <c:v>6</c:v>
                </c:pt>
                <c:pt idx="23">
                  <c:v>21</c:v>
                </c:pt>
                <c:pt idx="24">
                  <c:v>18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9</c:v>
                </c:pt>
                <c:pt idx="32">
                  <c:v>8</c:v>
                </c:pt>
                <c:pt idx="33">
                  <c:v>7</c:v>
                </c:pt>
                <c:pt idx="34">
                  <c:v>9</c:v>
                </c:pt>
                <c:pt idx="35">
                  <c:v>7</c:v>
                </c:pt>
                <c:pt idx="36">
                  <c:v>9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7</c:v>
                </c:pt>
                <c:pt idx="51">
                  <c:v>6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8</c:v>
                </c:pt>
                <c:pt idx="56">
                  <c:v>7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9</c:v>
                </c:pt>
                <c:pt idx="65">
                  <c:v>10</c:v>
                </c:pt>
                <c:pt idx="66">
                  <c:v>9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10</c:v>
                </c:pt>
                <c:pt idx="72">
                  <c:v>9</c:v>
                </c:pt>
                <c:pt idx="73">
                  <c:v>10</c:v>
                </c:pt>
                <c:pt idx="74">
                  <c:v>7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8</c:v>
                </c:pt>
                <c:pt idx="87">
                  <c:v>8</c:v>
                </c:pt>
                <c:pt idx="88">
                  <c:v>7</c:v>
                </c:pt>
                <c:pt idx="89">
                  <c:v>8</c:v>
                </c:pt>
                <c:pt idx="90">
                  <c:v>8</c:v>
                </c:pt>
                <c:pt idx="91">
                  <c:v>9</c:v>
                </c:pt>
                <c:pt idx="92">
                  <c:v>8</c:v>
                </c:pt>
                <c:pt idx="93">
                  <c:v>9</c:v>
                </c:pt>
                <c:pt idx="94">
                  <c:v>9</c:v>
                </c:pt>
                <c:pt idx="95">
                  <c:v>8</c:v>
                </c:pt>
                <c:pt idx="96">
                  <c:v>10</c:v>
                </c:pt>
                <c:pt idx="97">
                  <c:v>10</c:v>
                </c:pt>
                <c:pt idx="98">
                  <c:v>9</c:v>
                </c:pt>
                <c:pt idx="99">
                  <c:v>9</c:v>
                </c:pt>
                <c:pt idx="100">
                  <c:v>8</c:v>
                </c:pt>
                <c:pt idx="101">
                  <c:v>9</c:v>
                </c:pt>
                <c:pt idx="102">
                  <c:v>9</c:v>
                </c:pt>
                <c:pt idx="103">
                  <c:v>8</c:v>
                </c:pt>
                <c:pt idx="104">
                  <c:v>8</c:v>
                </c:pt>
                <c:pt idx="105">
                  <c:v>9</c:v>
                </c:pt>
                <c:pt idx="106">
                  <c:v>9</c:v>
                </c:pt>
                <c:pt idx="107">
                  <c:v>8</c:v>
                </c:pt>
                <c:pt idx="108">
                  <c:v>8</c:v>
                </c:pt>
                <c:pt idx="109">
                  <c:v>7</c:v>
                </c:pt>
                <c:pt idx="110">
                  <c:v>6</c:v>
                </c:pt>
                <c:pt idx="111">
                  <c:v>7</c:v>
                </c:pt>
                <c:pt idx="112">
                  <c:v>7</c:v>
                </c:pt>
                <c:pt idx="113">
                  <c:v>9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8</c:v>
                </c:pt>
                <c:pt idx="119">
                  <c:v>8</c:v>
                </c:pt>
                <c:pt idx="120">
                  <c:v>9</c:v>
                </c:pt>
                <c:pt idx="121">
                  <c:v>7</c:v>
                </c:pt>
                <c:pt idx="122">
                  <c:v>9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8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8</c:v>
                </c:pt>
                <c:pt idx="131">
                  <c:v>9</c:v>
                </c:pt>
                <c:pt idx="132">
                  <c:v>8</c:v>
                </c:pt>
                <c:pt idx="133">
                  <c:v>9</c:v>
                </c:pt>
                <c:pt idx="134">
                  <c:v>8</c:v>
                </c:pt>
                <c:pt idx="135">
                  <c:v>9</c:v>
                </c:pt>
                <c:pt idx="136">
                  <c:v>7</c:v>
                </c:pt>
                <c:pt idx="137">
                  <c:v>7</c:v>
                </c:pt>
                <c:pt idx="138">
                  <c:v>8</c:v>
                </c:pt>
                <c:pt idx="139">
                  <c:v>6</c:v>
                </c:pt>
                <c:pt idx="140">
                  <c:v>7</c:v>
                </c:pt>
                <c:pt idx="141">
                  <c:v>8</c:v>
                </c:pt>
                <c:pt idx="142">
                  <c:v>5</c:v>
                </c:pt>
                <c:pt idx="143">
                  <c:v>7</c:v>
                </c:pt>
                <c:pt idx="144">
                  <c:v>2</c:v>
                </c:pt>
                <c:pt idx="145">
                  <c:v>7</c:v>
                </c:pt>
                <c:pt idx="146">
                  <c:v>11</c:v>
                </c:pt>
                <c:pt idx="147">
                  <c:v>6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8</c:v>
                </c:pt>
                <c:pt idx="152">
                  <c:v>7</c:v>
                </c:pt>
                <c:pt idx="153">
                  <c:v>8</c:v>
                </c:pt>
                <c:pt idx="154">
                  <c:v>8</c:v>
                </c:pt>
                <c:pt idx="155">
                  <c:v>7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9</c:v>
                </c:pt>
                <c:pt idx="160">
                  <c:v>7</c:v>
                </c:pt>
                <c:pt idx="161">
                  <c:v>12</c:v>
                </c:pt>
                <c:pt idx="162">
                  <c:v>9</c:v>
                </c:pt>
                <c:pt idx="163">
                  <c:v>7</c:v>
                </c:pt>
                <c:pt idx="164">
                  <c:v>8</c:v>
                </c:pt>
                <c:pt idx="165">
                  <c:v>7</c:v>
                </c:pt>
                <c:pt idx="166">
                  <c:v>7</c:v>
                </c:pt>
                <c:pt idx="167">
                  <c:v>8</c:v>
                </c:pt>
                <c:pt idx="168">
                  <c:v>6</c:v>
                </c:pt>
                <c:pt idx="169">
                  <c:v>6</c:v>
                </c:pt>
                <c:pt idx="170">
                  <c:v>5</c:v>
                </c:pt>
                <c:pt idx="171">
                  <c:v>5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5</c:v>
                </c:pt>
                <c:pt idx="177">
                  <c:v>7</c:v>
                </c:pt>
                <c:pt idx="178">
                  <c:v>5</c:v>
                </c:pt>
                <c:pt idx="179">
                  <c:v>8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6</c:v>
                </c:pt>
                <c:pt idx="189">
                  <c:v>6</c:v>
                </c:pt>
                <c:pt idx="190">
                  <c:v>7</c:v>
                </c:pt>
                <c:pt idx="191">
                  <c:v>8</c:v>
                </c:pt>
                <c:pt idx="192">
                  <c:v>7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5</c:v>
                </c:pt>
                <c:pt idx="197">
                  <c:v>6</c:v>
                </c:pt>
                <c:pt idx="198">
                  <c:v>5</c:v>
                </c:pt>
                <c:pt idx="199">
                  <c:v>4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3</c:v>
                </c:pt>
                <c:pt idx="205">
                  <c:v>4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5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5</c:v>
                </c:pt>
                <c:pt idx="215">
                  <c:v>6</c:v>
                </c:pt>
                <c:pt idx="216">
                  <c:v>5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8</c:v>
                </c:pt>
                <c:pt idx="221">
                  <c:v>5</c:v>
                </c:pt>
                <c:pt idx="222">
                  <c:v>6</c:v>
                </c:pt>
                <c:pt idx="223">
                  <c:v>5</c:v>
                </c:pt>
                <c:pt idx="224">
                  <c:v>5</c:v>
                </c:pt>
                <c:pt idx="225">
                  <c:v>6</c:v>
                </c:pt>
                <c:pt idx="226">
                  <c:v>5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3</c:v>
                </c:pt>
                <c:pt idx="234">
                  <c:v>5</c:v>
                </c:pt>
                <c:pt idx="235">
                  <c:v>4</c:v>
                </c:pt>
                <c:pt idx="236">
                  <c:v>2</c:v>
                </c:pt>
                <c:pt idx="237">
                  <c:v>4</c:v>
                </c:pt>
                <c:pt idx="238">
                  <c:v>3</c:v>
                </c:pt>
                <c:pt idx="239">
                  <c:v>4</c:v>
                </c:pt>
                <c:pt idx="240">
                  <c:v>3</c:v>
                </c:pt>
                <c:pt idx="241">
                  <c:v>4</c:v>
                </c:pt>
                <c:pt idx="242">
                  <c:v>5</c:v>
                </c:pt>
                <c:pt idx="243">
                  <c:v>5</c:v>
                </c:pt>
                <c:pt idx="244">
                  <c:v>4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7</c:v>
                </c:pt>
                <c:pt idx="249">
                  <c:v>6</c:v>
                </c:pt>
                <c:pt idx="250">
                  <c:v>4</c:v>
                </c:pt>
                <c:pt idx="251">
                  <c:v>6</c:v>
                </c:pt>
                <c:pt idx="252">
                  <c:v>7</c:v>
                </c:pt>
                <c:pt idx="253">
                  <c:v>6</c:v>
                </c:pt>
                <c:pt idx="254">
                  <c:v>4</c:v>
                </c:pt>
                <c:pt idx="255">
                  <c:v>4</c:v>
                </c:pt>
                <c:pt idx="256">
                  <c:v>5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3</c:v>
                </c:pt>
                <c:pt idx="261">
                  <c:v>3</c:v>
                </c:pt>
                <c:pt idx="262">
                  <c:v>1</c:v>
                </c:pt>
                <c:pt idx="263">
                  <c:v>2</c:v>
                </c:pt>
                <c:pt idx="264">
                  <c:v>3</c:v>
                </c:pt>
                <c:pt idx="265">
                  <c:v>2</c:v>
                </c:pt>
                <c:pt idx="266">
                  <c:v>4</c:v>
                </c:pt>
                <c:pt idx="267">
                  <c:v>2</c:v>
                </c:pt>
                <c:pt idx="268">
                  <c:v>3</c:v>
                </c:pt>
                <c:pt idx="269">
                  <c:v>4</c:v>
                </c:pt>
                <c:pt idx="270">
                  <c:v>5</c:v>
                </c:pt>
                <c:pt idx="271">
                  <c:v>3</c:v>
                </c:pt>
                <c:pt idx="272">
                  <c:v>5</c:v>
                </c:pt>
                <c:pt idx="273">
                  <c:v>4</c:v>
                </c:pt>
                <c:pt idx="274">
                  <c:v>4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6</c:v>
                </c:pt>
                <c:pt idx="282">
                  <c:v>6</c:v>
                </c:pt>
                <c:pt idx="283">
                  <c:v>4</c:v>
                </c:pt>
                <c:pt idx="284">
                  <c:v>7</c:v>
                </c:pt>
                <c:pt idx="285">
                  <c:v>3</c:v>
                </c:pt>
                <c:pt idx="286">
                  <c:v>5</c:v>
                </c:pt>
                <c:pt idx="287">
                  <c:v>5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3</c:v>
                </c:pt>
                <c:pt idx="292">
                  <c:v>3</c:v>
                </c:pt>
                <c:pt idx="293">
                  <c:v>4</c:v>
                </c:pt>
                <c:pt idx="294">
                  <c:v>4</c:v>
                </c:pt>
                <c:pt idx="295">
                  <c:v>3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3</c:v>
                </c:pt>
                <c:pt idx="301">
                  <c:v>4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6</c:v>
                </c:pt>
                <c:pt idx="307">
                  <c:v>5</c:v>
                </c:pt>
                <c:pt idx="308">
                  <c:v>6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5</c:v>
                </c:pt>
                <c:pt idx="316">
                  <c:v>6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4</c:v>
                </c:pt>
                <c:pt idx="323">
                  <c:v>6</c:v>
                </c:pt>
                <c:pt idx="324">
                  <c:v>3</c:v>
                </c:pt>
                <c:pt idx="325">
                  <c:v>3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4</c:v>
                </c:pt>
                <c:pt idx="331">
                  <c:v>4</c:v>
                </c:pt>
                <c:pt idx="332">
                  <c:v>5</c:v>
                </c:pt>
                <c:pt idx="333">
                  <c:v>5</c:v>
                </c:pt>
                <c:pt idx="334">
                  <c:v>6</c:v>
                </c:pt>
                <c:pt idx="335">
                  <c:v>6</c:v>
                </c:pt>
                <c:pt idx="336">
                  <c:v>5</c:v>
                </c:pt>
                <c:pt idx="337">
                  <c:v>6</c:v>
                </c:pt>
                <c:pt idx="338">
                  <c:v>7</c:v>
                </c:pt>
                <c:pt idx="339">
                  <c:v>6</c:v>
                </c:pt>
                <c:pt idx="340">
                  <c:v>6</c:v>
                </c:pt>
                <c:pt idx="341">
                  <c:v>7</c:v>
                </c:pt>
                <c:pt idx="342">
                  <c:v>7</c:v>
                </c:pt>
                <c:pt idx="343">
                  <c:v>6</c:v>
                </c:pt>
                <c:pt idx="344">
                  <c:v>6</c:v>
                </c:pt>
                <c:pt idx="345">
                  <c:v>7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5</c:v>
                </c:pt>
                <c:pt idx="354">
                  <c:v>5</c:v>
                </c:pt>
                <c:pt idx="355">
                  <c:v>4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6</c:v>
                </c:pt>
                <c:pt idx="361">
                  <c:v>7</c:v>
                </c:pt>
                <c:pt idx="362">
                  <c:v>6</c:v>
                </c:pt>
                <c:pt idx="363">
                  <c:v>6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8</c:v>
                </c:pt>
                <c:pt idx="371">
                  <c:v>8</c:v>
                </c:pt>
                <c:pt idx="372">
                  <c:v>9</c:v>
                </c:pt>
                <c:pt idx="373">
                  <c:v>8</c:v>
                </c:pt>
                <c:pt idx="374">
                  <c:v>9</c:v>
                </c:pt>
                <c:pt idx="375">
                  <c:v>7</c:v>
                </c:pt>
                <c:pt idx="376">
                  <c:v>8</c:v>
                </c:pt>
                <c:pt idx="377">
                  <c:v>8</c:v>
                </c:pt>
                <c:pt idx="378">
                  <c:v>9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5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8</c:v>
                </c:pt>
                <c:pt idx="388">
                  <c:v>7</c:v>
                </c:pt>
                <c:pt idx="389">
                  <c:v>6</c:v>
                </c:pt>
                <c:pt idx="390">
                  <c:v>6</c:v>
                </c:pt>
                <c:pt idx="391">
                  <c:v>7</c:v>
                </c:pt>
                <c:pt idx="392">
                  <c:v>6</c:v>
                </c:pt>
                <c:pt idx="393">
                  <c:v>8</c:v>
                </c:pt>
                <c:pt idx="394">
                  <c:v>8</c:v>
                </c:pt>
                <c:pt idx="395">
                  <c:v>7</c:v>
                </c:pt>
                <c:pt idx="396">
                  <c:v>7</c:v>
                </c:pt>
                <c:pt idx="397">
                  <c:v>9</c:v>
                </c:pt>
                <c:pt idx="398">
                  <c:v>8</c:v>
                </c:pt>
                <c:pt idx="399">
                  <c:v>9</c:v>
                </c:pt>
                <c:pt idx="400">
                  <c:v>8</c:v>
                </c:pt>
                <c:pt idx="401">
                  <c:v>8</c:v>
                </c:pt>
                <c:pt idx="402">
                  <c:v>9</c:v>
                </c:pt>
                <c:pt idx="403">
                  <c:v>9</c:v>
                </c:pt>
                <c:pt idx="404">
                  <c:v>8</c:v>
                </c:pt>
                <c:pt idx="405">
                  <c:v>9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7</c:v>
                </c:pt>
                <c:pt idx="412">
                  <c:v>6</c:v>
                </c:pt>
                <c:pt idx="413">
                  <c:v>8</c:v>
                </c:pt>
                <c:pt idx="414">
                  <c:v>7</c:v>
                </c:pt>
                <c:pt idx="415">
                  <c:v>7</c:v>
                </c:pt>
                <c:pt idx="416">
                  <c:v>8</c:v>
                </c:pt>
                <c:pt idx="417">
                  <c:v>7</c:v>
                </c:pt>
                <c:pt idx="418">
                  <c:v>8</c:v>
                </c:pt>
                <c:pt idx="419">
                  <c:v>7</c:v>
                </c:pt>
                <c:pt idx="420">
                  <c:v>9</c:v>
                </c:pt>
                <c:pt idx="421">
                  <c:v>9</c:v>
                </c:pt>
                <c:pt idx="422">
                  <c:v>8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8</c:v>
                </c:pt>
                <c:pt idx="427">
                  <c:v>9</c:v>
                </c:pt>
                <c:pt idx="428">
                  <c:v>10</c:v>
                </c:pt>
                <c:pt idx="429">
                  <c:v>8</c:v>
                </c:pt>
                <c:pt idx="430">
                  <c:v>9</c:v>
                </c:pt>
                <c:pt idx="431">
                  <c:v>8</c:v>
                </c:pt>
                <c:pt idx="432">
                  <c:v>9</c:v>
                </c:pt>
                <c:pt idx="433">
                  <c:v>10</c:v>
                </c:pt>
                <c:pt idx="434">
                  <c:v>11</c:v>
                </c:pt>
                <c:pt idx="435">
                  <c:v>10</c:v>
                </c:pt>
                <c:pt idx="436">
                  <c:v>10</c:v>
                </c:pt>
                <c:pt idx="437">
                  <c:v>8</c:v>
                </c:pt>
                <c:pt idx="438">
                  <c:v>8</c:v>
                </c:pt>
                <c:pt idx="439">
                  <c:v>9</c:v>
                </c:pt>
                <c:pt idx="440">
                  <c:v>9</c:v>
                </c:pt>
                <c:pt idx="441">
                  <c:v>8</c:v>
                </c:pt>
                <c:pt idx="442">
                  <c:v>7</c:v>
                </c:pt>
                <c:pt idx="443">
                  <c:v>8</c:v>
                </c:pt>
                <c:pt idx="444">
                  <c:v>7</c:v>
                </c:pt>
                <c:pt idx="445">
                  <c:v>8</c:v>
                </c:pt>
                <c:pt idx="446">
                  <c:v>8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8</c:v>
                </c:pt>
                <c:pt idx="451">
                  <c:v>9</c:v>
                </c:pt>
                <c:pt idx="452">
                  <c:v>7</c:v>
                </c:pt>
                <c:pt idx="453">
                  <c:v>9</c:v>
                </c:pt>
                <c:pt idx="454">
                  <c:v>8</c:v>
                </c:pt>
                <c:pt idx="455">
                  <c:v>8</c:v>
                </c:pt>
                <c:pt idx="456">
                  <c:v>9</c:v>
                </c:pt>
                <c:pt idx="457">
                  <c:v>8</c:v>
                </c:pt>
                <c:pt idx="458">
                  <c:v>9</c:v>
                </c:pt>
                <c:pt idx="459">
                  <c:v>9</c:v>
                </c:pt>
                <c:pt idx="460">
                  <c:v>11</c:v>
                </c:pt>
                <c:pt idx="461">
                  <c:v>10</c:v>
                </c:pt>
                <c:pt idx="462">
                  <c:v>9</c:v>
                </c:pt>
                <c:pt idx="463">
                  <c:v>10</c:v>
                </c:pt>
                <c:pt idx="464">
                  <c:v>10</c:v>
                </c:pt>
                <c:pt idx="465">
                  <c:v>9</c:v>
                </c:pt>
                <c:pt idx="466">
                  <c:v>10</c:v>
                </c:pt>
                <c:pt idx="467">
                  <c:v>10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7</c:v>
                </c:pt>
                <c:pt idx="472">
                  <c:v>7</c:v>
                </c:pt>
                <c:pt idx="473">
                  <c:v>9</c:v>
                </c:pt>
                <c:pt idx="474">
                  <c:v>9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10</c:v>
                </c:pt>
                <c:pt idx="479">
                  <c:v>8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8</c:v>
                </c:pt>
                <c:pt idx="484">
                  <c:v>8</c:v>
                </c:pt>
                <c:pt idx="485">
                  <c:v>7</c:v>
                </c:pt>
                <c:pt idx="486">
                  <c:v>8</c:v>
                </c:pt>
                <c:pt idx="487">
                  <c:v>8</c:v>
                </c:pt>
                <c:pt idx="488">
                  <c:v>10</c:v>
                </c:pt>
                <c:pt idx="489">
                  <c:v>10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9</c:v>
                </c:pt>
                <c:pt idx="494">
                  <c:v>10</c:v>
                </c:pt>
                <c:pt idx="495">
                  <c:v>10</c:v>
                </c:pt>
                <c:pt idx="496">
                  <c:v>8</c:v>
                </c:pt>
                <c:pt idx="497">
                  <c:v>9</c:v>
                </c:pt>
                <c:pt idx="498">
                  <c:v>8</c:v>
                </c:pt>
                <c:pt idx="499">
                  <c:v>13</c:v>
                </c:pt>
                <c:pt idx="500">
                  <c:v>9</c:v>
                </c:pt>
                <c:pt idx="501">
                  <c:v>9</c:v>
                </c:pt>
                <c:pt idx="502">
                  <c:v>7</c:v>
                </c:pt>
                <c:pt idx="503">
                  <c:v>8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7</c:v>
                </c:pt>
                <c:pt idx="509">
                  <c:v>6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6</c:v>
                </c:pt>
                <c:pt idx="514">
                  <c:v>7</c:v>
                </c:pt>
                <c:pt idx="515">
                  <c:v>8</c:v>
                </c:pt>
                <c:pt idx="516">
                  <c:v>8</c:v>
                </c:pt>
                <c:pt idx="517">
                  <c:v>7</c:v>
                </c:pt>
                <c:pt idx="518">
                  <c:v>8</c:v>
                </c:pt>
                <c:pt idx="519">
                  <c:v>9</c:v>
                </c:pt>
                <c:pt idx="520">
                  <c:v>7</c:v>
                </c:pt>
                <c:pt idx="521">
                  <c:v>9</c:v>
                </c:pt>
                <c:pt idx="522">
                  <c:v>8</c:v>
                </c:pt>
                <c:pt idx="523">
                  <c:v>9</c:v>
                </c:pt>
                <c:pt idx="524">
                  <c:v>8</c:v>
                </c:pt>
                <c:pt idx="525">
                  <c:v>7</c:v>
                </c:pt>
                <c:pt idx="526">
                  <c:v>7</c:v>
                </c:pt>
                <c:pt idx="527">
                  <c:v>8</c:v>
                </c:pt>
                <c:pt idx="528">
                  <c:v>8</c:v>
                </c:pt>
                <c:pt idx="529">
                  <c:v>7</c:v>
                </c:pt>
                <c:pt idx="530">
                  <c:v>8</c:v>
                </c:pt>
                <c:pt idx="531">
                  <c:v>6</c:v>
                </c:pt>
                <c:pt idx="532">
                  <c:v>7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6</c:v>
                </c:pt>
                <c:pt idx="541">
                  <c:v>5</c:v>
                </c:pt>
                <c:pt idx="542">
                  <c:v>6</c:v>
                </c:pt>
                <c:pt idx="543">
                  <c:v>7</c:v>
                </c:pt>
                <c:pt idx="544">
                  <c:v>4</c:v>
                </c:pt>
                <c:pt idx="545">
                  <c:v>6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6</c:v>
                </c:pt>
                <c:pt idx="560">
                  <c:v>7</c:v>
                </c:pt>
                <c:pt idx="561">
                  <c:v>8</c:v>
                </c:pt>
                <c:pt idx="562">
                  <c:v>7</c:v>
                </c:pt>
                <c:pt idx="563">
                  <c:v>5</c:v>
                </c:pt>
                <c:pt idx="564">
                  <c:v>6</c:v>
                </c:pt>
                <c:pt idx="565">
                  <c:v>5</c:v>
                </c:pt>
                <c:pt idx="566">
                  <c:v>4</c:v>
                </c:pt>
                <c:pt idx="567">
                  <c:v>4</c:v>
                </c:pt>
                <c:pt idx="568">
                  <c:v>3</c:v>
                </c:pt>
                <c:pt idx="569">
                  <c:v>4</c:v>
                </c:pt>
                <c:pt idx="570">
                  <c:v>5</c:v>
                </c:pt>
                <c:pt idx="571">
                  <c:v>6</c:v>
                </c:pt>
                <c:pt idx="572">
                  <c:v>5</c:v>
                </c:pt>
                <c:pt idx="573">
                  <c:v>5</c:v>
                </c:pt>
                <c:pt idx="574">
                  <c:v>6</c:v>
                </c:pt>
                <c:pt idx="575">
                  <c:v>4</c:v>
                </c:pt>
                <c:pt idx="576">
                  <c:v>6</c:v>
                </c:pt>
                <c:pt idx="577">
                  <c:v>6</c:v>
                </c:pt>
                <c:pt idx="578">
                  <c:v>5</c:v>
                </c:pt>
                <c:pt idx="579">
                  <c:v>7</c:v>
                </c:pt>
                <c:pt idx="580">
                  <c:v>6</c:v>
                </c:pt>
                <c:pt idx="581">
                  <c:v>6</c:v>
                </c:pt>
                <c:pt idx="582">
                  <c:v>7</c:v>
                </c:pt>
                <c:pt idx="583">
                  <c:v>8</c:v>
                </c:pt>
                <c:pt idx="584">
                  <c:v>7</c:v>
                </c:pt>
                <c:pt idx="585">
                  <c:v>7</c:v>
                </c:pt>
                <c:pt idx="586">
                  <c:v>6</c:v>
                </c:pt>
                <c:pt idx="587">
                  <c:v>6</c:v>
                </c:pt>
                <c:pt idx="588">
                  <c:v>7</c:v>
                </c:pt>
                <c:pt idx="589">
                  <c:v>5</c:v>
                </c:pt>
                <c:pt idx="590">
                  <c:v>6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4</c:v>
                </c:pt>
                <c:pt idx="596">
                  <c:v>4</c:v>
                </c:pt>
                <c:pt idx="597">
                  <c:v>3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5</c:v>
                </c:pt>
                <c:pt idx="603">
                  <c:v>5</c:v>
                </c:pt>
                <c:pt idx="604">
                  <c:v>4</c:v>
                </c:pt>
                <c:pt idx="605">
                  <c:v>6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6</c:v>
                </c:pt>
                <c:pt idx="610">
                  <c:v>6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8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6</c:v>
                </c:pt>
                <c:pt idx="623">
                  <c:v>5</c:v>
                </c:pt>
                <c:pt idx="624">
                  <c:v>5</c:v>
                </c:pt>
                <c:pt idx="625">
                  <c:v>4</c:v>
                </c:pt>
                <c:pt idx="626">
                  <c:v>3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2</c:v>
                </c:pt>
                <c:pt idx="631">
                  <c:v>5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5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5</c:v>
                </c:pt>
                <c:pt idx="641">
                  <c:v>6</c:v>
                </c:pt>
                <c:pt idx="642">
                  <c:v>5</c:v>
                </c:pt>
                <c:pt idx="643">
                  <c:v>4</c:v>
                </c:pt>
                <c:pt idx="644">
                  <c:v>5</c:v>
                </c:pt>
                <c:pt idx="645">
                  <c:v>5</c:v>
                </c:pt>
                <c:pt idx="646">
                  <c:v>4</c:v>
                </c:pt>
                <c:pt idx="647">
                  <c:v>6</c:v>
                </c:pt>
                <c:pt idx="648">
                  <c:v>5</c:v>
                </c:pt>
                <c:pt idx="649">
                  <c:v>6</c:v>
                </c:pt>
                <c:pt idx="650">
                  <c:v>7</c:v>
                </c:pt>
                <c:pt idx="651">
                  <c:v>6</c:v>
                </c:pt>
                <c:pt idx="652">
                  <c:v>5</c:v>
                </c:pt>
                <c:pt idx="653">
                  <c:v>4</c:v>
                </c:pt>
                <c:pt idx="654">
                  <c:v>6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3</c:v>
                </c:pt>
                <c:pt idx="661">
                  <c:v>3</c:v>
                </c:pt>
                <c:pt idx="662">
                  <c:v>4</c:v>
                </c:pt>
                <c:pt idx="663">
                  <c:v>3</c:v>
                </c:pt>
                <c:pt idx="664">
                  <c:v>3</c:v>
                </c:pt>
                <c:pt idx="665">
                  <c:v>4</c:v>
                </c:pt>
                <c:pt idx="666">
                  <c:v>4</c:v>
                </c:pt>
                <c:pt idx="667">
                  <c:v>6</c:v>
                </c:pt>
                <c:pt idx="668">
                  <c:v>3</c:v>
                </c:pt>
                <c:pt idx="669">
                  <c:v>6</c:v>
                </c:pt>
                <c:pt idx="670">
                  <c:v>6</c:v>
                </c:pt>
                <c:pt idx="671">
                  <c:v>4</c:v>
                </c:pt>
                <c:pt idx="672">
                  <c:v>5</c:v>
                </c:pt>
                <c:pt idx="673">
                  <c:v>6</c:v>
                </c:pt>
                <c:pt idx="674">
                  <c:v>5</c:v>
                </c:pt>
                <c:pt idx="675">
                  <c:v>6</c:v>
                </c:pt>
                <c:pt idx="676">
                  <c:v>5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6</c:v>
                </c:pt>
                <c:pt idx="681">
                  <c:v>5</c:v>
                </c:pt>
                <c:pt idx="682">
                  <c:v>5</c:v>
                </c:pt>
                <c:pt idx="683">
                  <c:v>6</c:v>
                </c:pt>
                <c:pt idx="684">
                  <c:v>4</c:v>
                </c:pt>
                <c:pt idx="685">
                  <c:v>5</c:v>
                </c:pt>
                <c:pt idx="686">
                  <c:v>5</c:v>
                </c:pt>
                <c:pt idx="687">
                  <c:v>4</c:v>
                </c:pt>
                <c:pt idx="688">
                  <c:v>5</c:v>
                </c:pt>
                <c:pt idx="689">
                  <c:v>5</c:v>
                </c:pt>
                <c:pt idx="690">
                  <c:v>4</c:v>
                </c:pt>
                <c:pt idx="691">
                  <c:v>5</c:v>
                </c:pt>
                <c:pt idx="692">
                  <c:v>4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4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7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7</c:v>
                </c:pt>
                <c:pt idx="706">
                  <c:v>6</c:v>
                </c:pt>
                <c:pt idx="707">
                  <c:v>8</c:v>
                </c:pt>
                <c:pt idx="708">
                  <c:v>5</c:v>
                </c:pt>
                <c:pt idx="709">
                  <c:v>8</c:v>
                </c:pt>
                <c:pt idx="710">
                  <c:v>7</c:v>
                </c:pt>
                <c:pt idx="711">
                  <c:v>7</c:v>
                </c:pt>
                <c:pt idx="712">
                  <c:v>6</c:v>
                </c:pt>
                <c:pt idx="713">
                  <c:v>7</c:v>
                </c:pt>
                <c:pt idx="714">
                  <c:v>6</c:v>
                </c:pt>
                <c:pt idx="715">
                  <c:v>7</c:v>
                </c:pt>
                <c:pt idx="716">
                  <c:v>6</c:v>
                </c:pt>
                <c:pt idx="717">
                  <c:v>6</c:v>
                </c:pt>
                <c:pt idx="718">
                  <c:v>5</c:v>
                </c:pt>
                <c:pt idx="719">
                  <c:v>5</c:v>
                </c:pt>
                <c:pt idx="720">
                  <c:v>6</c:v>
                </c:pt>
                <c:pt idx="721">
                  <c:v>4</c:v>
                </c:pt>
                <c:pt idx="722">
                  <c:v>4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7</c:v>
                </c:pt>
                <c:pt idx="728">
                  <c:v>6</c:v>
                </c:pt>
                <c:pt idx="729">
                  <c:v>6</c:v>
                </c:pt>
                <c:pt idx="730">
                  <c:v>7</c:v>
                </c:pt>
                <c:pt idx="731">
                  <c:v>6</c:v>
                </c:pt>
                <c:pt idx="732">
                  <c:v>8</c:v>
                </c:pt>
                <c:pt idx="733">
                  <c:v>6</c:v>
                </c:pt>
                <c:pt idx="734">
                  <c:v>8</c:v>
                </c:pt>
                <c:pt idx="735">
                  <c:v>8</c:v>
                </c:pt>
                <c:pt idx="736">
                  <c:v>8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8</c:v>
                </c:pt>
                <c:pt idx="744">
                  <c:v>8</c:v>
                </c:pt>
                <c:pt idx="745">
                  <c:v>7</c:v>
                </c:pt>
                <c:pt idx="746">
                  <c:v>7</c:v>
                </c:pt>
                <c:pt idx="747">
                  <c:v>6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7</c:v>
                </c:pt>
                <c:pt idx="754">
                  <c:v>6</c:v>
                </c:pt>
                <c:pt idx="755">
                  <c:v>9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8</c:v>
                </c:pt>
                <c:pt idx="760">
                  <c:v>7</c:v>
                </c:pt>
                <c:pt idx="761">
                  <c:v>8</c:v>
                </c:pt>
                <c:pt idx="762">
                  <c:v>10</c:v>
                </c:pt>
                <c:pt idx="763">
                  <c:v>8</c:v>
                </c:pt>
                <c:pt idx="764">
                  <c:v>10</c:v>
                </c:pt>
                <c:pt idx="765">
                  <c:v>8</c:v>
                </c:pt>
                <c:pt idx="766">
                  <c:v>9</c:v>
                </c:pt>
                <c:pt idx="767">
                  <c:v>10</c:v>
                </c:pt>
                <c:pt idx="768">
                  <c:v>9</c:v>
                </c:pt>
                <c:pt idx="769">
                  <c:v>11</c:v>
                </c:pt>
                <c:pt idx="770">
                  <c:v>10</c:v>
                </c:pt>
                <c:pt idx="771">
                  <c:v>9</c:v>
                </c:pt>
                <c:pt idx="772">
                  <c:v>9</c:v>
                </c:pt>
                <c:pt idx="773">
                  <c:v>10</c:v>
                </c:pt>
                <c:pt idx="774">
                  <c:v>9</c:v>
                </c:pt>
                <c:pt idx="775">
                  <c:v>7</c:v>
                </c:pt>
                <c:pt idx="776">
                  <c:v>8</c:v>
                </c:pt>
                <c:pt idx="777">
                  <c:v>8</c:v>
                </c:pt>
                <c:pt idx="778">
                  <c:v>8</c:v>
                </c:pt>
                <c:pt idx="779">
                  <c:v>8</c:v>
                </c:pt>
                <c:pt idx="780">
                  <c:v>8</c:v>
                </c:pt>
                <c:pt idx="781">
                  <c:v>7</c:v>
                </c:pt>
                <c:pt idx="782">
                  <c:v>8</c:v>
                </c:pt>
                <c:pt idx="783">
                  <c:v>8</c:v>
                </c:pt>
                <c:pt idx="784">
                  <c:v>8</c:v>
                </c:pt>
                <c:pt idx="785">
                  <c:v>8</c:v>
                </c:pt>
                <c:pt idx="786">
                  <c:v>8</c:v>
                </c:pt>
                <c:pt idx="787">
                  <c:v>8</c:v>
                </c:pt>
                <c:pt idx="788">
                  <c:v>8</c:v>
                </c:pt>
                <c:pt idx="789">
                  <c:v>7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8</c:v>
                </c:pt>
                <c:pt idx="794">
                  <c:v>9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11</c:v>
                </c:pt>
                <c:pt idx="801">
                  <c:v>9</c:v>
                </c:pt>
                <c:pt idx="802">
                  <c:v>10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8</c:v>
                </c:pt>
                <c:pt idx="808">
                  <c:v>9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9</c:v>
                </c:pt>
                <c:pt idx="813">
                  <c:v>8</c:v>
                </c:pt>
                <c:pt idx="814">
                  <c:v>9</c:v>
                </c:pt>
                <c:pt idx="815">
                  <c:v>7</c:v>
                </c:pt>
                <c:pt idx="816">
                  <c:v>8</c:v>
                </c:pt>
                <c:pt idx="817">
                  <c:v>9</c:v>
                </c:pt>
                <c:pt idx="818">
                  <c:v>8</c:v>
                </c:pt>
                <c:pt idx="819">
                  <c:v>9</c:v>
                </c:pt>
                <c:pt idx="820">
                  <c:v>8</c:v>
                </c:pt>
                <c:pt idx="821">
                  <c:v>10</c:v>
                </c:pt>
                <c:pt idx="822">
                  <c:v>11</c:v>
                </c:pt>
                <c:pt idx="823">
                  <c:v>9</c:v>
                </c:pt>
                <c:pt idx="824">
                  <c:v>9</c:v>
                </c:pt>
                <c:pt idx="825">
                  <c:v>11</c:v>
                </c:pt>
                <c:pt idx="826">
                  <c:v>11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9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10</c:v>
                </c:pt>
                <c:pt idx="837">
                  <c:v>8</c:v>
                </c:pt>
                <c:pt idx="838">
                  <c:v>9</c:v>
                </c:pt>
                <c:pt idx="839">
                  <c:v>8</c:v>
                </c:pt>
                <c:pt idx="840">
                  <c:v>8</c:v>
                </c:pt>
                <c:pt idx="841">
                  <c:v>9</c:v>
                </c:pt>
                <c:pt idx="842">
                  <c:v>7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10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10</c:v>
                </c:pt>
                <c:pt idx="854">
                  <c:v>10</c:v>
                </c:pt>
                <c:pt idx="855">
                  <c:v>9</c:v>
                </c:pt>
                <c:pt idx="856">
                  <c:v>9</c:v>
                </c:pt>
                <c:pt idx="857">
                  <c:v>10</c:v>
                </c:pt>
                <c:pt idx="858">
                  <c:v>9</c:v>
                </c:pt>
                <c:pt idx="859">
                  <c:v>10</c:v>
                </c:pt>
                <c:pt idx="860">
                  <c:v>10</c:v>
                </c:pt>
                <c:pt idx="861">
                  <c:v>9</c:v>
                </c:pt>
                <c:pt idx="862">
                  <c:v>11</c:v>
                </c:pt>
                <c:pt idx="863">
                  <c:v>11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8</c:v>
                </c:pt>
                <c:pt idx="871">
                  <c:v>7</c:v>
                </c:pt>
                <c:pt idx="872">
                  <c:v>6</c:v>
                </c:pt>
                <c:pt idx="873">
                  <c:v>7</c:v>
                </c:pt>
                <c:pt idx="874">
                  <c:v>7</c:v>
                </c:pt>
                <c:pt idx="875">
                  <c:v>8</c:v>
                </c:pt>
                <c:pt idx="876">
                  <c:v>7</c:v>
                </c:pt>
                <c:pt idx="877">
                  <c:v>7</c:v>
                </c:pt>
                <c:pt idx="878">
                  <c:v>7</c:v>
                </c:pt>
                <c:pt idx="879">
                  <c:v>8</c:v>
                </c:pt>
                <c:pt idx="880">
                  <c:v>9</c:v>
                </c:pt>
                <c:pt idx="881">
                  <c:v>7</c:v>
                </c:pt>
                <c:pt idx="882">
                  <c:v>8</c:v>
                </c:pt>
                <c:pt idx="883">
                  <c:v>9</c:v>
                </c:pt>
                <c:pt idx="884">
                  <c:v>9</c:v>
                </c:pt>
                <c:pt idx="885">
                  <c:v>10</c:v>
                </c:pt>
                <c:pt idx="886">
                  <c:v>9</c:v>
                </c:pt>
                <c:pt idx="887">
                  <c:v>9</c:v>
                </c:pt>
                <c:pt idx="888">
                  <c:v>9</c:v>
                </c:pt>
                <c:pt idx="889">
                  <c:v>10</c:v>
                </c:pt>
                <c:pt idx="890">
                  <c:v>9</c:v>
                </c:pt>
                <c:pt idx="891">
                  <c:v>9</c:v>
                </c:pt>
                <c:pt idx="892">
                  <c:v>9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6</c:v>
                </c:pt>
                <c:pt idx="900">
                  <c:v>7</c:v>
                </c:pt>
                <c:pt idx="901">
                  <c:v>6</c:v>
                </c:pt>
                <c:pt idx="902">
                  <c:v>6</c:v>
                </c:pt>
                <c:pt idx="903">
                  <c:v>7</c:v>
                </c:pt>
                <c:pt idx="904">
                  <c:v>6</c:v>
                </c:pt>
                <c:pt idx="905">
                  <c:v>6</c:v>
                </c:pt>
                <c:pt idx="906">
                  <c:v>5</c:v>
                </c:pt>
                <c:pt idx="907">
                  <c:v>7</c:v>
                </c:pt>
                <c:pt idx="908">
                  <c:v>7</c:v>
                </c:pt>
                <c:pt idx="909">
                  <c:v>8</c:v>
                </c:pt>
                <c:pt idx="910">
                  <c:v>6</c:v>
                </c:pt>
                <c:pt idx="911">
                  <c:v>7</c:v>
                </c:pt>
                <c:pt idx="912">
                  <c:v>7</c:v>
                </c:pt>
                <c:pt idx="913">
                  <c:v>8</c:v>
                </c:pt>
                <c:pt idx="914">
                  <c:v>7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7</c:v>
                </c:pt>
                <c:pt idx="919">
                  <c:v>8</c:v>
                </c:pt>
                <c:pt idx="920">
                  <c:v>9</c:v>
                </c:pt>
                <c:pt idx="921">
                  <c:v>7</c:v>
                </c:pt>
                <c:pt idx="922">
                  <c:v>8</c:v>
                </c:pt>
                <c:pt idx="923">
                  <c:v>7</c:v>
                </c:pt>
                <c:pt idx="924">
                  <c:v>8</c:v>
                </c:pt>
                <c:pt idx="925">
                  <c:v>6</c:v>
                </c:pt>
                <c:pt idx="926">
                  <c:v>6</c:v>
                </c:pt>
                <c:pt idx="927">
                  <c:v>7</c:v>
                </c:pt>
                <c:pt idx="928">
                  <c:v>7</c:v>
                </c:pt>
                <c:pt idx="929">
                  <c:v>6</c:v>
                </c:pt>
                <c:pt idx="930">
                  <c:v>5</c:v>
                </c:pt>
                <c:pt idx="931">
                  <c:v>7</c:v>
                </c:pt>
                <c:pt idx="932">
                  <c:v>4</c:v>
                </c:pt>
                <c:pt idx="933">
                  <c:v>4</c:v>
                </c:pt>
                <c:pt idx="934">
                  <c:v>5</c:v>
                </c:pt>
                <c:pt idx="935">
                  <c:v>5</c:v>
                </c:pt>
                <c:pt idx="936">
                  <c:v>4</c:v>
                </c:pt>
                <c:pt idx="937">
                  <c:v>6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7</c:v>
                </c:pt>
                <c:pt idx="945">
                  <c:v>6</c:v>
                </c:pt>
                <c:pt idx="946">
                  <c:v>5</c:v>
                </c:pt>
                <c:pt idx="947">
                  <c:v>6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6</c:v>
                </c:pt>
                <c:pt idx="953">
                  <c:v>8</c:v>
                </c:pt>
                <c:pt idx="954">
                  <c:v>6</c:v>
                </c:pt>
                <c:pt idx="955">
                  <c:v>7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5</c:v>
                </c:pt>
                <c:pt idx="961">
                  <c:v>6</c:v>
                </c:pt>
                <c:pt idx="962">
                  <c:v>5</c:v>
                </c:pt>
                <c:pt idx="963">
                  <c:v>5</c:v>
                </c:pt>
                <c:pt idx="964">
                  <c:v>4</c:v>
                </c:pt>
                <c:pt idx="965">
                  <c:v>5</c:v>
                </c:pt>
                <c:pt idx="966">
                  <c:v>4</c:v>
                </c:pt>
                <c:pt idx="967">
                  <c:v>6</c:v>
                </c:pt>
                <c:pt idx="968">
                  <c:v>4</c:v>
                </c:pt>
                <c:pt idx="969">
                  <c:v>3</c:v>
                </c:pt>
                <c:pt idx="970">
                  <c:v>5</c:v>
                </c:pt>
                <c:pt idx="971">
                  <c:v>4</c:v>
                </c:pt>
                <c:pt idx="972">
                  <c:v>6</c:v>
                </c:pt>
                <c:pt idx="973">
                  <c:v>5</c:v>
                </c:pt>
                <c:pt idx="974">
                  <c:v>5</c:v>
                </c:pt>
                <c:pt idx="975">
                  <c:v>4</c:v>
                </c:pt>
                <c:pt idx="976">
                  <c:v>5</c:v>
                </c:pt>
                <c:pt idx="977">
                  <c:v>4</c:v>
                </c:pt>
                <c:pt idx="978">
                  <c:v>5</c:v>
                </c:pt>
                <c:pt idx="979">
                  <c:v>7</c:v>
                </c:pt>
                <c:pt idx="980">
                  <c:v>7</c:v>
                </c:pt>
                <c:pt idx="981">
                  <c:v>6</c:v>
                </c:pt>
                <c:pt idx="982">
                  <c:v>5</c:v>
                </c:pt>
                <c:pt idx="983">
                  <c:v>6</c:v>
                </c:pt>
                <c:pt idx="984">
                  <c:v>6</c:v>
                </c:pt>
                <c:pt idx="985">
                  <c:v>5</c:v>
                </c:pt>
                <c:pt idx="986">
                  <c:v>7</c:v>
                </c:pt>
                <c:pt idx="987">
                  <c:v>6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3</c:v>
                </c:pt>
                <c:pt idx="992">
                  <c:v>4</c:v>
                </c:pt>
                <c:pt idx="993">
                  <c:v>4</c:v>
                </c:pt>
                <c:pt idx="994">
                  <c:v>3</c:v>
                </c:pt>
                <c:pt idx="995">
                  <c:v>4</c:v>
                </c:pt>
                <c:pt idx="996">
                  <c:v>5</c:v>
                </c:pt>
                <c:pt idx="997">
                  <c:v>4</c:v>
                </c:pt>
                <c:pt idx="998">
                  <c:v>4</c:v>
                </c:pt>
                <c:pt idx="999">
                  <c:v>4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4</c:v>
                </c:pt>
                <c:pt idx="1004">
                  <c:v>5</c:v>
                </c:pt>
                <c:pt idx="1005">
                  <c:v>5</c:v>
                </c:pt>
                <c:pt idx="1006">
                  <c:v>6</c:v>
                </c:pt>
                <c:pt idx="1007">
                  <c:v>6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7</c:v>
                </c:pt>
                <c:pt idx="1013">
                  <c:v>5</c:v>
                </c:pt>
                <c:pt idx="1014">
                  <c:v>7</c:v>
                </c:pt>
                <c:pt idx="1015">
                  <c:v>6</c:v>
                </c:pt>
                <c:pt idx="1016">
                  <c:v>5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5</c:v>
                </c:pt>
                <c:pt idx="1021">
                  <c:v>4</c:v>
                </c:pt>
                <c:pt idx="1022">
                  <c:v>4</c:v>
                </c:pt>
                <c:pt idx="1023">
                  <c:v>6</c:v>
                </c:pt>
                <c:pt idx="1024">
                  <c:v>5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5</c:v>
                </c:pt>
                <c:pt idx="1029">
                  <c:v>3</c:v>
                </c:pt>
                <c:pt idx="1030">
                  <c:v>4</c:v>
                </c:pt>
                <c:pt idx="1031">
                  <c:v>3</c:v>
                </c:pt>
                <c:pt idx="1032">
                  <c:v>5</c:v>
                </c:pt>
                <c:pt idx="1033">
                  <c:v>5</c:v>
                </c:pt>
                <c:pt idx="1034">
                  <c:v>5</c:v>
                </c:pt>
                <c:pt idx="1035">
                  <c:v>7</c:v>
                </c:pt>
                <c:pt idx="1036">
                  <c:v>5</c:v>
                </c:pt>
                <c:pt idx="1037">
                  <c:v>5</c:v>
                </c:pt>
                <c:pt idx="1038">
                  <c:v>6</c:v>
                </c:pt>
                <c:pt idx="1039">
                  <c:v>7</c:v>
                </c:pt>
                <c:pt idx="1040">
                  <c:v>8</c:v>
                </c:pt>
                <c:pt idx="1041">
                  <c:v>6</c:v>
                </c:pt>
                <c:pt idx="1042">
                  <c:v>7</c:v>
                </c:pt>
                <c:pt idx="1043">
                  <c:v>6</c:v>
                </c:pt>
                <c:pt idx="1044">
                  <c:v>6</c:v>
                </c:pt>
                <c:pt idx="1045">
                  <c:v>7</c:v>
                </c:pt>
                <c:pt idx="1046">
                  <c:v>7</c:v>
                </c:pt>
                <c:pt idx="1047">
                  <c:v>5</c:v>
                </c:pt>
                <c:pt idx="1048">
                  <c:v>7</c:v>
                </c:pt>
                <c:pt idx="1049">
                  <c:v>7</c:v>
                </c:pt>
                <c:pt idx="1050">
                  <c:v>5</c:v>
                </c:pt>
                <c:pt idx="1051">
                  <c:v>6</c:v>
                </c:pt>
                <c:pt idx="1052">
                  <c:v>5</c:v>
                </c:pt>
                <c:pt idx="1053">
                  <c:v>5</c:v>
                </c:pt>
                <c:pt idx="1054">
                  <c:v>4</c:v>
                </c:pt>
                <c:pt idx="1055">
                  <c:v>4</c:v>
                </c:pt>
                <c:pt idx="1056">
                  <c:v>5</c:v>
                </c:pt>
                <c:pt idx="1057">
                  <c:v>6</c:v>
                </c:pt>
                <c:pt idx="1058">
                  <c:v>5</c:v>
                </c:pt>
                <c:pt idx="1059">
                  <c:v>5</c:v>
                </c:pt>
                <c:pt idx="1060">
                  <c:v>6</c:v>
                </c:pt>
                <c:pt idx="1061">
                  <c:v>3</c:v>
                </c:pt>
                <c:pt idx="1062">
                  <c:v>6</c:v>
                </c:pt>
                <c:pt idx="1063">
                  <c:v>4</c:v>
                </c:pt>
                <c:pt idx="1064">
                  <c:v>6</c:v>
                </c:pt>
                <c:pt idx="1065">
                  <c:v>5</c:v>
                </c:pt>
                <c:pt idx="1066">
                  <c:v>5</c:v>
                </c:pt>
                <c:pt idx="1067">
                  <c:v>7</c:v>
                </c:pt>
                <c:pt idx="1068">
                  <c:v>7</c:v>
                </c:pt>
                <c:pt idx="1069">
                  <c:v>7</c:v>
                </c:pt>
                <c:pt idx="1070">
                  <c:v>7</c:v>
                </c:pt>
                <c:pt idx="1071">
                  <c:v>8</c:v>
                </c:pt>
                <c:pt idx="1072">
                  <c:v>7</c:v>
                </c:pt>
                <c:pt idx="1073">
                  <c:v>6</c:v>
                </c:pt>
                <c:pt idx="1074">
                  <c:v>8</c:v>
                </c:pt>
                <c:pt idx="1075">
                  <c:v>7</c:v>
                </c:pt>
                <c:pt idx="1076">
                  <c:v>6</c:v>
                </c:pt>
                <c:pt idx="1077">
                  <c:v>7</c:v>
                </c:pt>
                <c:pt idx="1078">
                  <c:v>8</c:v>
                </c:pt>
                <c:pt idx="1079">
                  <c:v>7</c:v>
                </c:pt>
                <c:pt idx="1080">
                  <c:v>6</c:v>
                </c:pt>
                <c:pt idx="1081">
                  <c:v>6</c:v>
                </c:pt>
                <c:pt idx="1082">
                  <c:v>6</c:v>
                </c:pt>
                <c:pt idx="1083">
                  <c:v>7</c:v>
                </c:pt>
                <c:pt idx="1084">
                  <c:v>6</c:v>
                </c:pt>
                <c:pt idx="1085">
                  <c:v>6</c:v>
                </c:pt>
                <c:pt idx="1086">
                  <c:v>6</c:v>
                </c:pt>
                <c:pt idx="1087">
                  <c:v>6</c:v>
                </c:pt>
                <c:pt idx="1088">
                  <c:v>6</c:v>
                </c:pt>
                <c:pt idx="1089">
                  <c:v>6</c:v>
                </c:pt>
                <c:pt idx="1090">
                  <c:v>6</c:v>
                </c:pt>
                <c:pt idx="1091">
                  <c:v>6</c:v>
                </c:pt>
                <c:pt idx="1092">
                  <c:v>7</c:v>
                </c:pt>
                <c:pt idx="1093">
                  <c:v>7</c:v>
                </c:pt>
                <c:pt idx="1094">
                  <c:v>7</c:v>
                </c:pt>
                <c:pt idx="1095">
                  <c:v>7</c:v>
                </c:pt>
                <c:pt idx="1096">
                  <c:v>7</c:v>
                </c:pt>
                <c:pt idx="1097">
                  <c:v>6</c:v>
                </c:pt>
                <c:pt idx="1098">
                  <c:v>9</c:v>
                </c:pt>
                <c:pt idx="1099">
                  <c:v>8</c:v>
                </c:pt>
                <c:pt idx="1100">
                  <c:v>9</c:v>
                </c:pt>
                <c:pt idx="1101">
                  <c:v>6</c:v>
                </c:pt>
                <c:pt idx="1102">
                  <c:v>10</c:v>
                </c:pt>
                <c:pt idx="1103">
                  <c:v>8</c:v>
                </c:pt>
                <c:pt idx="1104">
                  <c:v>9</c:v>
                </c:pt>
                <c:pt idx="1105">
                  <c:v>8</c:v>
                </c:pt>
                <c:pt idx="1106">
                  <c:v>9</c:v>
                </c:pt>
                <c:pt idx="1107">
                  <c:v>8</c:v>
                </c:pt>
                <c:pt idx="1108">
                  <c:v>8</c:v>
                </c:pt>
                <c:pt idx="1109">
                  <c:v>9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7</c:v>
                </c:pt>
                <c:pt idx="1115">
                  <c:v>7</c:v>
                </c:pt>
                <c:pt idx="1116">
                  <c:v>9</c:v>
                </c:pt>
                <c:pt idx="1117">
                  <c:v>7</c:v>
                </c:pt>
                <c:pt idx="1118">
                  <c:v>7</c:v>
                </c:pt>
                <c:pt idx="1119">
                  <c:v>8</c:v>
                </c:pt>
                <c:pt idx="1120">
                  <c:v>8</c:v>
                </c:pt>
                <c:pt idx="1121">
                  <c:v>8</c:v>
                </c:pt>
                <c:pt idx="1122">
                  <c:v>8</c:v>
                </c:pt>
                <c:pt idx="1123">
                  <c:v>7</c:v>
                </c:pt>
                <c:pt idx="1124">
                  <c:v>9</c:v>
                </c:pt>
                <c:pt idx="1125">
                  <c:v>7</c:v>
                </c:pt>
                <c:pt idx="1126">
                  <c:v>9</c:v>
                </c:pt>
                <c:pt idx="1127">
                  <c:v>8</c:v>
                </c:pt>
                <c:pt idx="1128">
                  <c:v>9</c:v>
                </c:pt>
                <c:pt idx="1129">
                  <c:v>9</c:v>
                </c:pt>
                <c:pt idx="1130">
                  <c:v>10</c:v>
                </c:pt>
                <c:pt idx="1131">
                  <c:v>10</c:v>
                </c:pt>
                <c:pt idx="1132">
                  <c:v>11</c:v>
                </c:pt>
                <c:pt idx="1133">
                  <c:v>10</c:v>
                </c:pt>
                <c:pt idx="1134">
                  <c:v>9</c:v>
                </c:pt>
                <c:pt idx="1135">
                  <c:v>10</c:v>
                </c:pt>
                <c:pt idx="1136">
                  <c:v>10</c:v>
                </c:pt>
                <c:pt idx="1137">
                  <c:v>8</c:v>
                </c:pt>
                <c:pt idx="1138">
                  <c:v>10</c:v>
                </c:pt>
                <c:pt idx="1139">
                  <c:v>10</c:v>
                </c:pt>
                <c:pt idx="1140">
                  <c:v>9</c:v>
                </c:pt>
                <c:pt idx="1141">
                  <c:v>10</c:v>
                </c:pt>
                <c:pt idx="1142">
                  <c:v>8</c:v>
                </c:pt>
                <c:pt idx="1143">
                  <c:v>8</c:v>
                </c:pt>
                <c:pt idx="1144">
                  <c:v>8</c:v>
                </c:pt>
                <c:pt idx="1145">
                  <c:v>8</c:v>
                </c:pt>
                <c:pt idx="1146">
                  <c:v>7</c:v>
                </c:pt>
                <c:pt idx="1147">
                  <c:v>7</c:v>
                </c:pt>
                <c:pt idx="1148">
                  <c:v>9</c:v>
                </c:pt>
                <c:pt idx="1149">
                  <c:v>7</c:v>
                </c:pt>
                <c:pt idx="1150">
                  <c:v>7</c:v>
                </c:pt>
                <c:pt idx="1151">
                  <c:v>7</c:v>
                </c:pt>
                <c:pt idx="1152">
                  <c:v>8</c:v>
                </c:pt>
                <c:pt idx="1153">
                  <c:v>7</c:v>
                </c:pt>
                <c:pt idx="1154">
                  <c:v>10</c:v>
                </c:pt>
                <c:pt idx="1155">
                  <c:v>10</c:v>
                </c:pt>
                <c:pt idx="1156">
                  <c:v>9</c:v>
                </c:pt>
                <c:pt idx="1157">
                  <c:v>11</c:v>
                </c:pt>
                <c:pt idx="1158">
                  <c:v>10</c:v>
                </c:pt>
                <c:pt idx="1159">
                  <c:v>10</c:v>
                </c:pt>
                <c:pt idx="1160">
                  <c:v>8</c:v>
                </c:pt>
                <c:pt idx="1161">
                  <c:v>12</c:v>
                </c:pt>
                <c:pt idx="1162">
                  <c:v>9</c:v>
                </c:pt>
                <c:pt idx="1163">
                  <c:v>9</c:v>
                </c:pt>
                <c:pt idx="1164">
                  <c:v>11</c:v>
                </c:pt>
                <c:pt idx="1165">
                  <c:v>12</c:v>
                </c:pt>
                <c:pt idx="1166">
                  <c:v>11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9</c:v>
                </c:pt>
                <c:pt idx="1173">
                  <c:v>9</c:v>
                </c:pt>
                <c:pt idx="1174">
                  <c:v>8</c:v>
                </c:pt>
                <c:pt idx="1175">
                  <c:v>8</c:v>
                </c:pt>
                <c:pt idx="1176">
                  <c:v>7</c:v>
                </c:pt>
                <c:pt idx="1177">
                  <c:v>8</c:v>
                </c:pt>
                <c:pt idx="1178">
                  <c:v>8</c:v>
                </c:pt>
                <c:pt idx="1179">
                  <c:v>7</c:v>
                </c:pt>
                <c:pt idx="1180">
                  <c:v>8</c:v>
                </c:pt>
                <c:pt idx="1181">
                  <c:v>9</c:v>
                </c:pt>
                <c:pt idx="1182">
                  <c:v>9</c:v>
                </c:pt>
                <c:pt idx="1183">
                  <c:v>8</c:v>
                </c:pt>
                <c:pt idx="1184">
                  <c:v>8</c:v>
                </c:pt>
                <c:pt idx="1185">
                  <c:v>10</c:v>
                </c:pt>
                <c:pt idx="1186">
                  <c:v>9</c:v>
                </c:pt>
                <c:pt idx="1187">
                  <c:v>9</c:v>
                </c:pt>
                <c:pt idx="1188">
                  <c:v>10</c:v>
                </c:pt>
                <c:pt idx="1189">
                  <c:v>9</c:v>
                </c:pt>
                <c:pt idx="1190">
                  <c:v>10</c:v>
                </c:pt>
                <c:pt idx="1191">
                  <c:v>9</c:v>
                </c:pt>
                <c:pt idx="1192">
                  <c:v>10</c:v>
                </c:pt>
                <c:pt idx="1193">
                  <c:v>11</c:v>
                </c:pt>
                <c:pt idx="1194">
                  <c:v>9</c:v>
                </c:pt>
                <c:pt idx="1195">
                  <c:v>11</c:v>
                </c:pt>
                <c:pt idx="1196">
                  <c:v>10</c:v>
                </c:pt>
                <c:pt idx="1197">
                  <c:v>11</c:v>
                </c:pt>
                <c:pt idx="1198">
                  <c:v>10</c:v>
                </c:pt>
                <c:pt idx="1199">
                  <c:v>11</c:v>
                </c:pt>
                <c:pt idx="1200">
                  <c:v>10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8</c:v>
                </c:pt>
                <c:pt idx="1207">
                  <c:v>8</c:v>
                </c:pt>
                <c:pt idx="1208">
                  <c:v>7</c:v>
                </c:pt>
                <c:pt idx="1209">
                  <c:v>9</c:v>
                </c:pt>
                <c:pt idx="1210">
                  <c:v>7</c:v>
                </c:pt>
                <c:pt idx="1211">
                  <c:v>8</c:v>
                </c:pt>
                <c:pt idx="1212">
                  <c:v>8</c:v>
                </c:pt>
                <c:pt idx="1213">
                  <c:v>9</c:v>
                </c:pt>
                <c:pt idx="1214">
                  <c:v>8</c:v>
                </c:pt>
                <c:pt idx="1215">
                  <c:v>10</c:v>
                </c:pt>
                <c:pt idx="1216">
                  <c:v>9</c:v>
                </c:pt>
                <c:pt idx="1217">
                  <c:v>9</c:v>
                </c:pt>
                <c:pt idx="1218">
                  <c:v>9</c:v>
                </c:pt>
                <c:pt idx="1219">
                  <c:v>11</c:v>
                </c:pt>
                <c:pt idx="1220">
                  <c:v>9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11</c:v>
                </c:pt>
                <c:pt idx="1230">
                  <c:v>9</c:v>
                </c:pt>
                <c:pt idx="1231">
                  <c:v>8</c:v>
                </c:pt>
                <c:pt idx="1232">
                  <c:v>9</c:v>
                </c:pt>
                <c:pt idx="1233">
                  <c:v>10</c:v>
                </c:pt>
                <c:pt idx="1234">
                  <c:v>8</c:v>
                </c:pt>
                <c:pt idx="1235">
                  <c:v>9</c:v>
                </c:pt>
                <c:pt idx="1236">
                  <c:v>9</c:v>
                </c:pt>
                <c:pt idx="1237">
                  <c:v>7</c:v>
                </c:pt>
                <c:pt idx="1238">
                  <c:v>8</c:v>
                </c:pt>
                <c:pt idx="1239">
                  <c:v>9</c:v>
                </c:pt>
                <c:pt idx="1240">
                  <c:v>7</c:v>
                </c:pt>
                <c:pt idx="1241">
                  <c:v>7</c:v>
                </c:pt>
                <c:pt idx="1242">
                  <c:v>7</c:v>
                </c:pt>
                <c:pt idx="1243">
                  <c:v>7</c:v>
                </c:pt>
                <c:pt idx="1244">
                  <c:v>7</c:v>
                </c:pt>
                <c:pt idx="1245">
                  <c:v>7</c:v>
                </c:pt>
                <c:pt idx="1246">
                  <c:v>8</c:v>
                </c:pt>
                <c:pt idx="1247">
                  <c:v>8</c:v>
                </c:pt>
                <c:pt idx="1248">
                  <c:v>9</c:v>
                </c:pt>
                <c:pt idx="1249">
                  <c:v>8</c:v>
                </c:pt>
                <c:pt idx="1250">
                  <c:v>9</c:v>
                </c:pt>
                <c:pt idx="1251">
                  <c:v>10</c:v>
                </c:pt>
                <c:pt idx="1252">
                  <c:v>8</c:v>
                </c:pt>
                <c:pt idx="1253">
                  <c:v>9</c:v>
                </c:pt>
                <c:pt idx="1254">
                  <c:v>10</c:v>
                </c:pt>
                <c:pt idx="1255">
                  <c:v>8</c:v>
                </c:pt>
                <c:pt idx="1256">
                  <c:v>10</c:v>
                </c:pt>
                <c:pt idx="1257">
                  <c:v>9</c:v>
                </c:pt>
                <c:pt idx="1258">
                  <c:v>8</c:v>
                </c:pt>
                <c:pt idx="1259">
                  <c:v>9</c:v>
                </c:pt>
                <c:pt idx="1260">
                  <c:v>9</c:v>
                </c:pt>
                <c:pt idx="1261">
                  <c:v>8</c:v>
                </c:pt>
                <c:pt idx="1262">
                  <c:v>8</c:v>
                </c:pt>
                <c:pt idx="1263">
                  <c:v>7</c:v>
                </c:pt>
                <c:pt idx="1264">
                  <c:v>8</c:v>
                </c:pt>
                <c:pt idx="1265">
                  <c:v>6</c:v>
                </c:pt>
                <c:pt idx="1266">
                  <c:v>7</c:v>
                </c:pt>
                <c:pt idx="1267">
                  <c:v>6</c:v>
                </c:pt>
                <c:pt idx="1268">
                  <c:v>6</c:v>
                </c:pt>
                <c:pt idx="1269">
                  <c:v>7</c:v>
                </c:pt>
                <c:pt idx="1270">
                  <c:v>7</c:v>
                </c:pt>
                <c:pt idx="1271">
                  <c:v>7</c:v>
                </c:pt>
                <c:pt idx="1272">
                  <c:v>6</c:v>
                </c:pt>
                <c:pt idx="1273">
                  <c:v>6</c:v>
                </c:pt>
                <c:pt idx="1274">
                  <c:v>8</c:v>
                </c:pt>
                <c:pt idx="1275">
                  <c:v>7</c:v>
                </c:pt>
                <c:pt idx="1276">
                  <c:v>9</c:v>
                </c:pt>
                <c:pt idx="1277">
                  <c:v>8</c:v>
                </c:pt>
                <c:pt idx="1278">
                  <c:v>8</c:v>
                </c:pt>
                <c:pt idx="1279">
                  <c:v>7</c:v>
                </c:pt>
                <c:pt idx="1280">
                  <c:v>8</c:v>
                </c:pt>
                <c:pt idx="1281">
                  <c:v>8</c:v>
                </c:pt>
                <c:pt idx="1282">
                  <c:v>9</c:v>
                </c:pt>
                <c:pt idx="1283">
                  <c:v>9</c:v>
                </c:pt>
                <c:pt idx="1284">
                  <c:v>8</c:v>
                </c:pt>
                <c:pt idx="1285">
                  <c:v>7</c:v>
                </c:pt>
                <c:pt idx="1286">
                  <c:v>7</c:v>
                </c:pt>
                <c:pt idx="1287">
                  <c:v>8</c:v>
                </c:pt>
                <c:pt idx="1288">
                  <c:v>7</c:v>
                </c:pt>
                <c:pt idx="1289">
                  <c:v>6</c:v>
                </c:pt>
                <c:pt idx="1290">
                  <c:v>8</c:v>
                </c:pt>
                <c:pt idx="1291">
                  <c:v>9</c:v>
                </c:pt>
                <c:pt idx="1292">
                  <c:v>7</c:v>
                </c:pt>
                <c:pt idx="1293">
                  <c:v>7</c:v>
                </c:pt>
                <c:pt idx="1294">
                  <c:v>6</c:v>
                </c:pt>
                <c:pt idx="1295">
                  <c:v>6</c:v>
                </c:pt>
                <c:pt idx="1296">
                  <c:v>7</c:v>
                </c:pt>
                <c:pt idx="1297">
                  <c:v>6</c:v>
                </c:pt>
                <c:pt idx="1298">
                  <c:v>6</c:v>
                </c:pt>
                <c:pt idx="1299">
                  <c:v>6</c:v>
                </c:pt>
                <c:pt idx="1300">
                  <c:v>2</c:v>
                </c:pt>
                <c:pt idx="1301">
                  <c:v>6</c:v>
                </c:pt>
                <c:pt idx="1302">
                  <c:v>1</c:v>
                </c:pt>
                <c:pt idx="1303">
                  <c:v>5</c:v>
                </c:pt>
                <c:pt idx="1304">
                  <c:v>6</c:v>
                </c:pt>
                <c:pt idx="1305">
                  <c:v>5</c:v>
                </c:pt>
                <c:pt idx="1306">
                  <c:v>6</c:v>
                </c:pt>
                <c:pt idx="1307">
                  <c:v>6</c:v>
                </c:pt>
                <c:pt idx="1308">
                  <c:v>7</c:v>
                </c:pt>
                <c:pt idx="1309">
                  <c:v>7</c:v>
                </c:pt>
                <c:pt idx="1310">
                  <c:v>7</c:v>
                </c:pt>
                <c:pt idx="1311">
                  <c:v>7</c:v>
                </c:pt>
                <c:pt idx="1312">
                  <c:v>8</c:v>
                </c:pt>
                <c:pt idx="1313">
                  <c:v>7</c:v>
                </c:pt>
                <c:pt idx="1314">
                  <c:v>7</c:v>
                </c:pt>
                <c:pt idx="1315">
                  <c:v>6</c:v>
                </c:pt>
                <c:pt idx="1316">
                  <c:v>6</c:v>
                </c:pt>
                <c:pt idx="1317">
                  <c:v>7</c:v>
                </c:pt>
                <c:pt idx="1318">
                  <c:v>6</c:v>
                </c:pt>
                <c:pt idx="1319">
                  <c:v>7</c:v>
                </c:pt>
                <c:pt idx="1320">
                  <c:v>7</c:v>
                </c:pt>
                <c:pt idx="1321">
                  <c:v>7</c:v>
                </c:pt>
                <c:pt idx="1322">
                  <c:v>6</c:v>
                </c:pt>
                <c:pt idx="1323">
                  <c:v>6</c:v>
                </c:pt>
                <c:pt idx="1324">
                  <c:v>6</c:v>
                </c:pt>
                <c:pt idx="1325">
                  <c:v>4</c:v>
                </c:pt>
                <c:pt idx="1326">
                  <c:v>4</c:v>
                </c:pt>
                <c:pt idx="1327">
                  <c:v>5</c:v>
                </c:pt>
                <c:pt idx="1328">
                  <c:v>4</c:v>
                </c:pt>
                <c:pt idx="1329">
                  <c:v>5</c:v>
                </c:pt>
                <c:pt idx="1330">
                  <c:v>6</c:v>
                </c:pt>
                <c:pt idx="1331">
                  <c:v>5</c:v>
                </c:pt>
                <c:pt idx="1332">
                  <c:v>4</c:v>
                </c:pt>
                <c:pt idx="1333">
                  <c:v>6</c:v>
                </c:pt>
                <c:pt idx="1334">
                  <c:v>5</c:v>
                </c:pt>
                <c:pt idx="1335">
                  <c:v>5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7</c:v>
                </c:pt>
                <c:pt idx="1343">
                  <c:v>7</c:v>
                </c:pt>
                <c:pt idx="1344">
                  <c:v>7</c:v>
                </c:pt>
                <c:pt idx="1345">
                  <c:v>5</c:v>
                </c:pt>
                <c:pt idx="1346">
                  <c:v>5</c:v>
                </c:pt>
                <c:pt idx="1347">
                  <c:v>7</c:v>
                </c:pt>
                <c:pt idx="1348">
                  <c:v>5</c:v>
                </c:pt>
                <c:pt idx="1349">
                  <c:v>6</c:v>
                </c:pt>
                <c:pt idx="1350">
                  <c:v>5</c:v>
                </c:pt>
                <c:pt idx="1351">
                  <c:v>5</c:v>
                </c:pt>
                <c:pt idx="1352">
                  <c:v>6</c:v>
                </c:pt>
                <c:pt idx="1353">
                  <c:v>6</c:v>
                </c:pt>
                <c:pt idx="1354">
                  <c:v>5</c:v>
                </c:pt>
                <c:pt idx="1355">
                  <c:v>3</c:v>
                </c:pt>
                <c:pt idx="1356">
                  <c:v>4</c:v>
                </c:pt>
                <c:pt idx="1357">
                  <c:v>5</c:v>
                </c:pt>
                <c:pt idx="1358">
                  <c:v>3</c:v>
                </c:pt>
                <c:pt idx="1359">
                  <c:v>4</c:v>
                </c:pt>
                <c:pt idx="1360">
                  <c:v>4</c:v>
                </c:pt>
                <c:pt idx="1361">
                  <c:v>5</c:v>
                </c:pt>
                <c:pt idx="1362">
                  <c:v>4</c:v>
                </c:pt>
                <c:pt idx="1363">
                  <c:v>4</c:v>
                </c:pt>
                <c:pt idx="1364">
                  <c:v>5</c:v>
                </c:pt>
                <c:pt idx="1365">
                  <c:v>4</c:v>
                </c:pt>
                <c:pt idx="1366">
                  <c:v>5</c:v>
                </c:pt>
                <c:pt idx="1367">
                  <c:v>4</c:v>
                </c:pt>
                <c:pt idx="1368">
                  <c:v>5</c:v>
                </c:pt>
                <c:pt idx="1369">
                  <c:v>5</c:v>
                </c:pt>
                <c:pt idx="1370">
                  <c:v>5</c:v>
                </c:pt>
                <c:pt idx="1371">
                  <c:v>7</c:v>
                </c:pt>
                <c:pt idx="1372">
                  <c:v>5</c:v>
                </c:pt>
                <c:pt idx="1373">
                  <c:v>5</c:v>
                </c:pt>
                <c:pt idx="1374">
                  <c:v>7</c:v>
                </c:pt>
                <c:pt idx="1375">
                  <c:v>6</c:v>
                </c:pt>
                <c:pt idx="1376">
                  <c:v>6</c:v>
                </c:pt>
                <c:pt idx="1377">
                  <c:v>7</c:v>
                </c:pt>
                <c:pt idx="1378">
                  <c:v>6</c:v>
                </c:pt>
                <c:pt idx="1379">
                  <c:v>8</c:v>
                </c:pt>
                <c:pt idx="1380">
                  <c:v>7</c:v>
                </c:pt>
                <c:pt idx="1381">
                  <c:v>6</c:v>
                </c:pt>
                <c:pt idx="1382">
                  <c:v>7</c:v>
                </c:pt>
                <c:pt idx="1383">
                  <c:v>5</c:v>
                </c:pt>
                <c:pt idx="1384">
                  <c:v>6</c:v>
                </c:pt>
                <c:pt idx="1385">
                  <c:v>5</c:v>
                </c:pt>
                <c:pt idx="1386">
                  <c:v>6</c:v>
                </c:pt>
                <c:pt idx="1387">
                  <c:v>6</c:v>
                </c:pt>
                <c:pt idx="1388">
                  <c:v>5</c:v>
                </c:pt>
                <c:pt idx="1389">
                  <c:v>4</c:v>
                </c:pt>
                <c:pt idx="1390">
                  <c:v>5</c:v>
                </c:pt>
                <c:pt idx="1391">
                  <c:v>4</c:v>
                </c:pt>
                <c:pt idx="1392">
                  <c:v>6</c:v>
                </c:pt>
                <c:pt idx="1393">
                  <c:v>5</c:v>
                </c:pt>
                <c:pt idx="1394">
                  <c:v>4</c:v>
                </c:pt>
                <c:pt idx="1395">
                  <c:v>5</c:v>
                </c:pt>
                <c:pt idx="1396">
                  <c:v>4</c:v>
                </c:pt>
                <c:pt idx="1397">
                  <c:v>4</c:v>
                </c:pt>
                <c:pt idx="1398">
                  <c:v>6</c:v>
                </c:pt>
                <c:pt idx="1399">
                  <c:v>5</c:v>
                </c:pt>
                <c:pt idx="1400">
                  <c:v>5</c:v>
                </c:pt>
                <c:pt idx="1401">
                  <c:v>6</c:v>
                </c:pt>
                <c:pt idx="1402">
                  <c:v>7</c:v>
                </c:pt>
                <c:pt idx="1403">
                  <c:v>7</c:v>
                </c:pt>
                <c:pt idx="1404">
                  <c:v>7</c:v>
                </c:pt>
                <c:pt idx="1405">
                  <c:v>6</c:v>
                </c:pt>
                <c:pt idx="1406">
                  <c:v>6</c:v>
                </c:pt>
                <c:pt idx="1407">
                  <c:v>8</c:v>
                </c:pt>
                <c:pt idx="1408">
                  <c:v>7</c:v>
                </c:pt>
                <c:pt idx="1409">
                  <c:v>7</c:v>
                </c:pt>
                <c:pt idx="1410">
                  <c:v>8</c:v>
                </c:pt>
                <c:pt idx="1411">
                  <c:v>7</c:v>
                </c:pt>
                <c:pt idx="1412">
                  <c:v>7</c:v>
                </c:pt>
                <c:pt idx="1413">
                  <c:v>8</c:v>
                </c:pt>
                <c:pt idx="1414">
                  <c:v>6</c:v>
                </c:pt>
                <c:pt idx="1415">
                  <c:v>6</c:v>
                </c:pt>
                <c:pt idx="1416">
                  <c:v>6</c:v>
                </c:pt>
                <c:pt idx="1417">
                  <c:v>6</c:v>
                </c:pt>
                <c:pt idx="1418">
                  <c:v>6</c:v>
                </c:pt>
                <c:pt idx="1419">
                  <c:v>6</c:v>
                </c:pt>
                <c:pt idx="1420">
                  <c:v>5</c:v>
                </c:pt>
                <c:pt idx="1421">
                  <c:v>6</c:v>
                </c:pt>
                <c:pt idx="1422">
                  <c:v>5</c:v>
                </c:pt>
                <c:pt idx="1423">
                  <c:v>5</c:v>
                </c:pt>
                <c:pt idx="1424">
                  <c:v>4</c:v>
                </c:pt>
                <c:pt idx="1425">
                  <c:v>4</c:v>
                </c:pt>
                <c:pt idx="1426">
                  <c:v>7</c:v>
                </c:pt>
                <c:pt idx="1427">
                  <c:v>5</c:v>
                </c:pt>
                <c:pt idx="1428">
                  <c:v>6</c:v>
                </c:pt>
                <c:pt idx="1429">
                  <c:v>6</c:v>
                </c:pt>
                <c:pt idx="1430">
                  <c:v>7</c:v>
                </c:pt>
                <c:pt idx="1431">
                  <c:v>7</c:v>
                </c:pt>
                <c:pt idx="1432">
                  <c:v>8</c:v>
                </c:pt>
                <c:pt idx="1433">
                  <c:v>7</c:v>
                </c:pt>
                <c:pt idx="1434">
                  <c:v>5</c:v>
                </c:pt>
                <c:pt idx="1435">
                  <c:v>8</c:v>
                </c:pt>
                <c:pt idx="1436">
                  <c:v>7</c:v>
                </c:pt>
                <c:pt idx="1437">
                  <c:v>9</c:v>
                </c:pt>
                <c:pt idx="1438">
                  <c:v>8</c:v>
                </c:pt>
                <c:pt idx="1439">
                  <c:v>8</c:v>
                </c:pt>
                <c:pt idx="1440">
                  <c:v>1</c:v>
                </c:pt>
                <c:pt idx="1441">
                  <c:v>8</c:v>
                </c:pt>
                <c:pt idx="1442">
                  <c:v>8</c:v>
                </c:pt>
                <c:pt idx="1443">
                  <c:v>6</c:v>
                </c:pt>
                <c:pt idx="1444">
                  <c:v>7</c:v>
                </c:pt>
                <c:pt idx="1445">
                  <c:v>6</c:v>
                </c:pt>
                <c:pt idx="1446">
                  <c:v>6</c:v>
                </c:pt>
                <c:pt idx="1447">
                  <c:v>7</c:v>
                </c:pt>
                <c:pt idx="1448">
                  <c:v>7</c:v>
                </c:pt>
                <c:pt idx="1449">
                  <c:v>6</c:v>
                </c:pt>
                <c:pt idx="1450">
                  <c:v>6</c:v>
                </c:pt>
                <c:pt idx="1451">
                  <c:v>7</c:v>
                </c:pt>
                <c:pt idx="1452">
                  <c:v>6</c:v>
                </c:pt>
                <c:pt idx="1453">
                  <c:v>8</c:v>
                </c:pt>
                <c:pt idx="1454">
                  <c:v>7</c:v>
                </c:pt>
                <c:pt idx="1455">
                  <c:v>5</c:v>
                </c:pt>
                <c:pt idx="1456">
                  <c:v>7</c:v>
                </c:pt>
                <c:pt idx="1457">
                  <c:v>7</c:v>
                </c:pt>
                <c:pt idx="1458">
                  <c:v>3</c:v>
                </c:pt>
                <c:pt idx="1459">
                  <c:v>8</c:v>
                </c:pt>
                <c:pt idx="1460">
                  <c:v>7</c:v>
                </c:pt>
                <c:pt idx="1461">
                  <c:v>7</c:v>
                </c:pt>
                <c:pt idx="1462">
                  <c:v>3</c:v>
                </c:pt>
                <c:pt idx="1463">
                  <c:v>6</c:v>
                </c:pt>
                <c:pt idx="1464">
                  <c:v>7</c:v>
                </c:pt>
                <c:pt idx="1465">
                  <c:v>7</c:v>
                </c:pt>
                <c:pt idx="1466">
                  <c:v>6</c:v>
                </c:pt>
                <c:pt idx="1467">
                  <c:v>6</c:v>
                </c:pt>
                <c:pt idx="1468">
                  <c:v>7</c:v>
                </c:pt>
                <c:pt idx="1469">
                  <c:v>6</c:v>
                </c:pt>
                <c:pt idx="1470">
                  <c:v>8</c:v>
                </c:pt>
                <c:pt idx="1471">
                  <c:v>7</c:v>
                </c:pt>
                <c:pt idx="1472">
                  <c:v>5</c:v>
                </c:pt>
                <c:pt idx="1473">
                  <c:v>7</c:v>
                </c:pt>
                <c:pt idx="1474">
                  <c:v>7</c:v>
                </c:pt>
                <c:pt idx="1475">
                  <c:v>8</c:v>
                </c:pt>
                <c:pt idx="1476">
                  <c:v>8</c:v>
                </c:pt>
                <c:pt idx="1477">
                  <c:v>7</c:v>
                </c:pt>
                <c:pt idx="1478">
                  <c:v>3</c:v>
                </c:pt>
                <c:pt idx="1479">
                  <c:v>1</c:v>
                </c:pt>
                <c:pt idx="1480">
                  <c:v>2</c:v>
                </c:pt>
                <c:pt idx="1481">
                  <c:v>6</c:v>
                </c:pt>
                <c:pt idx="1482">
                  <c:v>1</c:v>
                </c:pt>
                <c:pt idx="1483">
                  <c:v>1</c:v>
                </c:pt>
                <c:pt idx="1484">
                  <c:v>2</c:v>
                </c:pt>
                <c:pt idx="1485">
                  <c:v>5</c:v>
                </c:pt>
                <c:pt idx="1486">
                  <c:v>2</c:v>
                </c:pt>
                <c:pt idx="1487">
                  <c:v>4</c:v>
                </c:pt>
                <c:pt idx="1488">
                  <c:v>2</c:v>
                </c:pt>
                <c:pt idx="148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B-4FBF-9EF7-215DECC3B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118415"/>
        <c:axId val="1288118831"/>
      </c:lineChart>
      <c:dateAx>
        <c:axId val="12881184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88118831"/>
        <c:crosses val="autoZero"/>
        <c:auto val="0"/>
        <c:lblOffset val="100"/>
        <c:baseTimeUnit val="days"/>
      </c:dateAx>
      <c:valAx>
        <c:axId val="128811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11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Comparative Sales</a:t>
            </a:r>
            <a:r>
              <a:rPr lang="en-US" baseline="0"/>
              <a:t> Trend Of Pesticide Categories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'Computation &amp; Calculation(M)'!$D$3</c:f>
              <c:strCache>
                <c:ptCount val="1"/>
                <c:pt idx="0">
                  <c:v>Fungicide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'Computation &amp; Calculation(M)'!$B$4:$B$25</c:f>
              <c:strCache>
                <c:ptCount val="2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</c:strCache>
            </c:strRef>
          </c:cat>
          <c:val>
            <c:numRef>
              <c:f>'Computation &amp; Calculation(M)'!$D$4:$D$25</c:f>
              <c:numCache>
                <c:formatCode>General</c:formatCode>
                <c:ptCount val="22"/>
                <c:pt idx="0">
                  <c:v>106</c:v>
                </c:pt>
                <c:pt idx="1">
                  <c:v>160</c:v>
                </c:pt>
                <c:pt idx="2">
                  <c:v>122</c:v>
                </c:pt>
                <c:pt idx="3">
                  <c:v>96</c:v>
                </c:pt>
                <c:pt idx="4">
                  <c:v>80</c:v>
                </c:pt>
                <c:pt idx="5">
                  <c:v>153</c:v>
                </c:pt>
                <c:pt idx="6">
                  <c:v>119</c:v>
                </c:pt>
                <c:pt idx="7">
                  <c:v>240</c:v>
                </c:pt>
                <c:pt idx="8">
                  <c:v>98</c:v>
                </c:pt>
                <c:pt idx="9">
                  <c:v>104</c:v>
                </c:pt>
                <c:pt idx="10">
                  <c:v>178</c:v>
                </c:pt>
                <c:pt idx="11">
                  <c:v>126</c:v>
                </c:pt>
                <c:pt idx="12">
                  <c:v>146</c:v>
                </c:pt>
                <c:pt idx="13">
                  <c:v>119</c:v>
                </c:pt>
                <c:pt idx="14">
                  <c:v>168</c:v>
                </c:pt>
                <c:pt idx="15">
                  <c:v>121</c:v>
                </c:pt>
                <c:pt idx="16">
                  <c:v>214</c:v>
                </c:pt>
                <c:pt idx="17">
                  <c:v>126</c:v>
                </c:pt>
                <c:pt idx="18">
                  <c:v>54</c:v>
                </c:pt>
                <c:pt idx="19">
                  <c:v>69</c:v>
                </c:pt>
                <c:pt idx="20">
                  <c:v>58</c:v>
                </c:pt>
                <c:pt idx="2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FF-4061-812C-495195D23EB3}"/>
            </c:ext>
          </c:extLst>
        </c:ser>
        <c:ser>
          <c:idx val="1"/>
          <c:order val="1"/>
          <c:tx>
            <c:strRef>
              <c:f>'Computation &amp; Calculation(M)'!$E$3</c:f>
              <c:strCache>
                <c:ptCount val="1"/>
                <c:pt idx="0">
                  <c:v>Herbicide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'Computation &amp; Calculation(M)'!$B$4:$B$25</c:f>
              <c:strCache>
                <c:ptCount val="2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</c:strCache>
            </c:strRef>
          </c:cat>
          <c:val>
            <c:numRef>
              <c:f>'Computation &amp; Calculation(M)'!$E$4:$E$25</c:f>
              <c:numCache>
                <c:formatCode>General</c:formatCode>
                <c:ptCount val="22"/>
                <c:pt idx="0">
                  <c:v>58</c:v>
                </c:pt>
                <c:pt idx="1">
                  <c:v>142</c:v>
                </c:pt>
                <c:pt idx="2">
                  <c:v>125</c:v>
                </c:pt>
                <c:pt idx="3">
                  <c:v>113</c:v>
                </c:pt>
                <c:pt idx="4">
                  <c:v>59</c:v>
                </c:pt>
                <c:pt idx="5">
                  <c:v>95</c:v>
                </c:pt>
                <c:pt idx="6">
                  <c:v>93</c:v>
                </c:pt>
                <c:pt idx="7">
                  <c:v>167</c:v>
                </c:pt>
                <c:pt idx="8">
                  <c:v>135</c:v>
                </c:pt>
                <c:pt idx="9">
                  <c:v>76</c:v>
                </c:pt>
                <c:pt idx="10">
                  <c:v>109</c:v>
                </c:pt>
                <c:pt idx="11">
                  <c:v>208</c:v>
                </c:pt>
                <c:pt idx="12">
                  <c:v>168</c:v>
                </c:pt>
                <c:pt idx="13">
                  <c:v>80</c:v>
                </c:pt>
                <c:pt idx="14">
                  <c:v>94</c:v>
                </c:pt>
                <c:pt idx="15">
                  <c:v>105</c:v>
                </c:pt>
                <c:pt idx="16">
                  <c:v>143</c:v>
                </c:pt>
                <c:pt idx="17">
                  <c:v>194</c:v>
                </c:pt>
                <c:pt idx="18">
                  <c:v>59</c:v>
                </c:pt>
                <c:pt idx="19">
                  <c:v>73</c:v>
                </c:pt>
                <c:pt idx="20">
                  <c:v>98</c:v>
                </c:pt>
                <c:pt idx="2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FF-4061-812C-495195D23EB3}"/>
            </c:ext>
          </c:extLst>
        </c:ser>
        <c:ser>
          <c:idx val="2"/>
          <c:order val="2"/>
          <c:tx>
            <c:strRef>
              <c:f>'Computation &amp; Calculation(M)'!$F$3</c:f>
              <c:strCache>
                <c:ptCount val="1"/>
                <c:pt idx="0">
                  <c:v>Insecticide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'Computation &amp; Calculation(M)'!$B$4:$B$25</c:f>
              <c:strCache>
                <c:ptCount val="2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</c:strCache>
            </c:strRef>
          </c:cat>
          <c:val>
            <c:numRef>
              <c:f>'Computation &amp; Calculation(M)'!$F$4:$F$25</c:f>
              <c:numCache>
                <c:formatCode>General</c:formatCode>
                <c:ptCount val="22"/>
                <c:pt idx="0">
                  <c:v>197</c:v>
                </c:pt>
                <c:pt idx="1">
                  <c:v>187</c:v>
                </c:pt>
                <c:pt idx="2">
                  <c:v>139</c:v>
                </c:pt>
                <c:pt idx="3">
                  <c:v>102</c:v>
                </c:pt>
                <c:pt idx="4">
                  <c:v>91</c:v>
                </c:pt>
                <c:pt idx="5">
                  <c:v>123</c:v>
                </c:pt>
                <c:pt idx="6">
                  <c:v>99</c:v>
                </c:pt>
                <c:pt idx="7">
                  <c:v>166</c:v>
                </c:pt>
                <c:pt idx="8">
                  <c:v>75</c:v>
                </c:pt>
                <c:pt idx="9">
                  <c:v>124</c:v>
                </c:pt>
                <c:pt idx="10">
                  <c:v>241</c:v>
                </c:pt>
                <c:pt idx="11">
                  <c:v>183</c:v>
                </c:pt>
                <c:pt idx="12">
                  <c:v>178</c:v>
                </c:pt>
                <c:pt idx="13">
                  <c:v>102</c:v>
                </c:pt>
                <c:pt idx="14">
                  <c:v>103</c:v>
                </c:pt>
                <c:pt idx="15">
                  <c:v>198</c:v>
                </c:pt>
                <c:pt idx="16">
                  <c:v>194</c:v>
                </c:pt>
                <c:pt idx="17">
                  <c:v>205</c:v>
                </c:pt>
                <c:pt idx="18">
                  <c:v>107</c:v>
                </c:pt>
                <c:pt idx="19">
                  <c:v>88</c:v>
                </c:pt>
                <c:pt idx="20">
                  <c:v>124</c:v>
                </c:pt>
                <c:pt idx="21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FF-4061-812C-495195D23EB3}"/>
            </c:ext>
          </c:extLst>
        </c:ser>
        <c:ser>
          <c:idx val="3"/>
          <c:order val="3"/>
          <c:tx>
            <c:strRef>
              <c:f>'Computation &amp; Calculation(M)'!$G$3</c:f>
              <c:strCache>
                <c:ptCount val="1"/>
                <c:pt idx="0">
                  <c:v>Plant Nutrition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'Computation &amp; Calculation(M)'!$B$4:$B$25</c:f>
              <c:strCache>
                <c:ptCount val="22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</c:strCache>
            </c:strRef>
          </c:cat>
          <c:val>
            <c:numRef>
              <c:f>'Computation &amp; Calculation(M)'!$G$4:$G$25</c:f>
              <c:numCache>
                <c:formatCode>General</c:formatCode>
                <c:ptCount val="22"/>
                <c:pt idx="0">
                  <c:v>59</c:v>
                </c:pt>
                <c:pt idx="1">
                  <c:v>102</c:v>
                </c:pt>
                <c:pt idx="2">
                  <c:v>127</c:v>
                </c:pt>
                <c:pt idx="3">
                  <c:v>66</c:v>
                </c:pt>
                <c:pt idx="4">
                  <c:v>67</c:v>
                </c:pt>
                <c:pt idx="5">
                  <c:v>110</c:v>
                </c:pt>
                <c:pt idx="6">
                  <c:v>94</c:v>
                </c:pt>
                <c:pt idx="7">
                  <c:v>132</c:v>
                </c:pt>
                <c:pt idx="8">
                  <c:v>64</c:v>
                </c:pt>
                <c:pt idx="9">
                  <c:v>56</c:v>
                </c:pt>
                <c:pt idx="10">
                  <c:v>119</c:v>
                </c:pt>
                <c:pt idx="11">
                  <c:v>88</c:v>
                </c:pt>
                <c:pt idx="12">
                  <c:v>79</c:v>
                </c:pt>
                <c:pt idx="13">
                  <c:v>92</c:v>
                </c:pt>
                <c:pt idx="14">
                  <c:v>89</c:v>
                </c:pt>
                <c:pt idx="15">
                  <c:v>91</c:v>
                </c:pt>
                <c:pt idx="16">
                  <c:v>137</c:v>
                </c:pt>
                <c:pt idx="17">
                  <c:v>107</c:v>
                </c:pt>
                <c:pt idx="18">
                  <c:v>48</c:v>
                </c:pt>
                <c:pt idx="19">
                  <c:v>46</c:v>
                </c:pt>
                <c:pt idx="20">
                  <c:v>41</c:v>
                </c:pt>
                <c:pt idx="2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FF-4061-812C-495195D23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380367"/>
        <c:axId val="1288381199"/>
      </c:lineChart>
      <c:catAx>
        <c:axId val="128838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381199"/>
        <c:crosses val="autoZero"/>
        <c:auto val="1"/>
        <c:lblAlgn val="ctr"/>
        <c:lblOffset val="100"/>
        <c:noMultiLvlLbl val="0"/>
      </c:catAx>
      <c:valAx>
        <c:axId val="128838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38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All Four Category Product's </a:t>
            </a:r>
            <a:r>
              <a:rPr lang="en-US"/>
              <a:t>%Share On Overall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'Computation &amp; Calculation(M)'!$M$3</c:f>
              <c:strCache>
                <c:ptCount val="1"/>
                <c:pt idx="0">
                  <c:v>Overall %Share Revenue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840-40BD-98BF-4FC4B5271EC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840-40BD-98BF-4FC4B5271EC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840-40BD-98BF-4FC4B5271EC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DEF-4F16-B1E7-1A5016538428}"/>
              </c:ext>
            </c:extLst>
          </c:dPt>
          <c:dLbls>
            <c:dLbl>
              <c:idx val="3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EF-4F16-B1E7-1A5016538428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'Computation &amp; Calculation(M)'!$J$4:$J$7</c:f>
              <c:strCache>
                <c:ptCount val="4"/>
                <c:pt idx="0">
                  <c:v>Plant Nutrition</c:v>
                </c:pt>
                <c:pt idx="1">
                  <c:v>Herbicide</c:v>
                </c:pt>
                <c:pt idx="2">
                  <c:v>Fungicide</c:v>
                </c:pt>
                <c:pt idx="3">
                  <c:v>Insecticide</c:v>
                </c:pt>
              </c:strCache>
            </c:strRef>
          </c:cat>
          <c:val>
            <c:numRef>
              <c:f>'Computation &amp; Calculation(M)'!$M$4:$M$7</c:f>
              <c:numCache>
                <c:formatCode>General</c:formatCode>
                <c:ptCount val="4"/>
                <c:pt idx="0">
                  <c:v>1.5603801998642216E-2</c:v>
                </c:pt>
                <c:pt idx="1">
                  <c:v>0.52554610264933055</c:v>
                </c:pt>
                <c:pt idx="2">
                  <c:v>0.45375304595412286</c:v>
                </c:pt>
                <c:pt idx="3">
                  <c:v>5.0970493979044179E-3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F-4F16-B1E7-1A5016538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Descriptive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'Computation &amp; Calculation(M)'!$L$37</c:f>
              <c:strCache>
                <c:ptCount val="1"/>
                <c:pt idx="0">
                  <c:v>MinSale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'Computation &amp; Calculation(M)'!$J$38:$K$89</c15:sqref>
                  </c15:fullRef>
                  <c15:levelRef>
                    <c15:sqref>'Computation &amp; Calculation(M)'!$K$38:$K$89</c15:sqref>
                  </c15:levelRef>
                </c:ext>
              </c:extLst>
              <c:f>'Computation &amp; Calculation(M)'!$K$38:$K$89</c:f>
              <c:strCache>
                <c:ptCount val="52"/>
                <c:pt idx="0">
                  <c:v>Amister Top</c:v>
                </c:pt>
                <c:pt idx="1">
                  <c:v>Baan</c:v>
                </c:pt>
                <c:pt idx="2">
                  <c:v>Contaf Plus</c:v>
                </c:pt>
                <c:pt idx="3">
                  <c:v>Curzate</c:v>
                </c:pt>
                <c:pt idx="4">
                  <c:v>Indofil M45</c:v>
                </c:pt>
                <c:pt idx="5">
                  <c:v>Nativo</c:v>
                </c:pt>
                <c:pt idx="6">
                  <c:v>Ridomil Gold</c:v>
                </c:pt>
                <c:pt idx="7">
                  <c:v>Saaf</c:v>
                </c:pt>
                <c:pt idx="8">
                  <c:v>Sprint</c:v>
                </c:pt>
                <c:pt idx="9">
                  <c:v>Systiva</c:v>
                </c:pt>
                <c:pt idx="10">
                  <c:v>Tagron</c:v>
                </c:pt>
                <c:pt idx="11">
                  <c:v>V3</c:v>
                </c:pt>
                <c:pt idx="12">
                  <c:v>Xelora</c:v>
                </c:pt>
                <c:pt idx="13">
                  <c:v>2,4-D</c:v>
                </c:pt>
                <c:pt idx="14">
                  <c:v>Agil</c:v>
                </c:pt>
                <c:pt idx="15">
                  <c:v>Dezire</c:v>
                </c:pt>
                <c:pt idx="16">
                  <c:v>Iris</c:v>
                </c:pt>
                <c:pt idx="17">
                  <c:v>Krizin</c:v>
                </c:pt>
                <c:pt idx="18">
                  <c:v>Pogo</c:v>
                </c:pt>
                <c:pt idx="19">
                  <c:v>Safal 71</c:v>
                </c:pt>
                <c:pt idx="20">
                  <c:v>Sumi Max</c:v>
                </c:pt>
                <c:pt idx="21">
                  <c:v>Suspend</c:v>
                </c:pt>
                <c:pt idx="22">
                  <c:v>Tag Dabang</c:v>
                </c:pt>
                <c:pt idx="23">
                  <c:v>Tag Gun</c:v>
                </c:pt>
                <c:pt idx="24">
                  <c:v>Insecticide</c:v>
                </c:pt>
                <c:pt idx="25">
                  <c:v>Carbine</c:v>
                </c:pt>
                <c:pt idx="26">
                  <c:v>Coragen</c:v>
                </c:pt>
                <c:pt idx="27">
                  <c:v>Deligate</c:v>
                </c:pt>
                <c:pt idx="28">
                  <c:v>Dursban</c:v>
                </c:pt>
                <c:pt idx="29">
                  <c:v>Ekka</c:v>
                </c:pt>
                <c:pt idx="30">
                  <c:v>E-Mate</c:v>
                </c:pt>
                <c:pt idx="31">
                  <c:v>Exponus</c:v>
                </c:pt>
                <c:pt idx="32">
                  <c:v>Hamla 550</c:v>
                </c:pt>
                <c:pt idx="33">
                  <c:v>Nasa</c:v>
                </c:pt>
                <c:pt idx="34">
                  <c:v>Pegasus</c:v>
                </c:pt>
                <c:pt idx="35">
                  <c:v>Profex Super</c:v>
                </c:pt>
                <c:pt idx="36">
                  <c:v>Samrat 70</c:v>
                </c:pt>
                <c:pt idx="37">
                  <c:v>Simodis</c:v>
                </c:pt>
                <c:pt idx="38">
                  <c:v>Starthine</c:v>
                </c:pt>
                <c:pt idx="39">
                  <c:v>Sumiprint</c:v>
                </c:pt>
                <c:pt idx="40">
                  <c:v>Ultimare</c:v>
                </c:pt>
                <c:pt idx="41">
                  <c:v>Plant Nutrition</c:v>
                </c:pt>
                <c:pt idx="42">
                  <c:v>Biozyme Vegetable</c:v>
                </c:pt>
                <c:pt idx="43">
                  <c:v>Cultar</c:v>
                </c:pt>
                <c:pt idx="44">
                  <c:v>Double</c:v>
                </c:pt>
                <c:pt idx="45">
                  <c:v>El++</c:v>
                </c:pt>
                <c:pt idx="46">
                  <c:v>Isabion</c:v>
                </c:pt>
                <c:pt idx="47">
                  <c:v>Lihocin</c:v>
                </c:pt>
                <c:pt idx="48">
                  <c:v>Miraculan</c:v>
                </c:pt>
                <c:pt idx="49">
                  <c:v>Poushak</c:v>
                </c:pt>
                <c:pt idx="50">
                  <c:v>Tropicona</c:v>
                </c:pt>
                <c:pt idx="51">
                  <c:v>Grand Total</c:v>
                </c:pt>
              </c:strCache>
            </c:strRef>
          </c:cat>
          <c:val>
            <c:numRef>
              <c:f>'Computation &amp; Calculation(M)'!$L$38:$L$89</c:f>
              <c:numCache>
                <c:formatCode>General</c:formatCode>
                <c:ptCount val="5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7</c:v>
                </c:pt>
                <c:pt idx="25">
                  <c:v>4</c:v>
                </c:pt>
                <c:pt idx="26">
                  <c:v>6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1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2</c:v>
                </c:pt>
                <c:pt idx="37">
                  <c:v>1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2</c:v>
                </c:pt>
                <c:pt idx="42">
                  <c:v>4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0E-43C7-B1A9-5B93E3173935}"/>
            </c:ext>
          </c:extLst>
        </c:ser>
        <c:ser>
          <c:idx val="1"/>
          <c:order val="1"/>
          <c:tx>
            <c:strRef>
              <c:f>'Computation &amp; Calculation(M)'!$M$37</c:f>
              <c:strCache>
                <c:ptCount val="1"/>
                <c:pt idx="0">
                  <c:v>MaxSale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'Computation &amp; Calculation(M)'!$J$38:$K$89</c15:sqref>
                  </c15:fullRef>
                  <c15:levelRef>
                    <c15:sqref>'Computation &amp; Calculation(M)'!$K$38:$K$89</c15:sqref>
                  </c15:levelRef>
                </c:ext>
              </c:extLst>
              <c:f>'Computation &amp; Calculation(M)'!$K$38:$K$89</c:f>
              <c:strCache>
                <c:ptCount val="52"/>
                <c:pt idx="0">
                  <c:v>Amister Top</c:v>
                </c:pt>
                <c:pt idx="1">
                  <c:v>Baan</c:v>
                </c:pt>
                <c:pt idx="2">
                  <c:v>Contaf Plus</c:v>
                </c:pt>
                <c:pt idx="3">
                  <c:v>Curzate</c:v>
                </c:pt>
                <c:pt idx="4">
                  <c:v>Indofil M45</c:v>
                </c:pt>
                <c:pt idx="5">
                  <c:v>Nativo</c:v>
                </c:pt>
                <c:pt idx="6">
                  <c:v>Ridomil Gold</c:v>
                </c:pt>
                <c:pt idx="7">
                  <c:v>Saaf</c:v>
                </c:pt>
                <c:pt idx="8">
                  <c:v>Sprint</c:v>
                </c:pt>
                <c:pt idx="9">
                  <c:v>Systiva</c:v>
                </c:pt>
                <c:pt idx="10">
                  <c:v>Tagron</c:v>
                </c:pt>
                <c:pt idx="11">
                  <c:v>V3</c:v>
                </c:pt>
                <c:pt idx="12">
                  <c:v>Xelora</c:v>
                </c:pt>
                <c:pt idx="13">
                  <c:v>2,4-D</c:v>
                </c:pt>
                <c:pt idx="14">
                  <c:v>Agil</c:v>
                </c:pt>
                <c:pt idx="15">
                  <c:v>Dezire</c:v>
                </c:pt>
                <c:pt idx="16">
                  <c:v>Iris</c:v>
                </c:pt>
                <c:pt idx="17">
                  <c:v>Krizin</c:v>
                </c:pt>
                <c:pt idx="18">
                  <c:v>Pogo</c:v>
                </c:pt>
                <c:pt idx="19">
                  <c:v>Safal 71</c:v>
                </c:pt>
                <c:pt idx="20">
                  <c:v>Sumi Max</c:v>
                </c:pt>
                <c:pt idx="21">
                  <c:v>Suspend</c:v>
                </c:pt>
                <c:pt idx="22">
                  <c:v>Tag Dabang</c:v>
                </c:pt>
                <c:pt idx="23">
                  <c:v>Tag Gun</c:v>
                </c:pt>
                <c:pt idx="24">
                  <c:v>Insecticide</c:v>
                </c:pt>
                <c:pt idx="25">
                  <c:v>Carbine</c:v>
                </c:pt>
                <c:pt idx="26">
                  <c:v>Coragen</c:v>
                </c:pt>
                <c:pt idx="27">
                  <c:v>Deligate</c:v>
                </c:pt>
                <c:pt idx="28">
                  <c:v>Dursban</c:v>
                </c:pt>
                <c:pt idx="29">
                  <c:v>Ekka</c:v>
                </c:pt>
                <c:pt idx="30">
                  <c:v>E-Mate</c:v>
                </c:pt>
                <c:pt idx="31">
                  <c:v>Exponus</c:v>
                </c:pt>
                <c:pt idx="32">
                  <c:v>Hamla 550</c:v>
                </c:pt>
                <c:pt idx="33">
                  <c:v>Nasa</c:v>
                </c:pt>
                <c:pt idx="34">
                  <c:v>Pegasus</c:v>
                </c:pt>
                <c:pt idx="35">
                  <c:v>Profex Super</c:v>
                </c:pt>
                <c:pt idx="36">
                  <c:v>Samrat 70</c:v>
                </c:pt>
                <c:pt idx="37">
                  <c:v>Simodis</c:v>
                </c:pt>
                <c:pt idx="38">
                  <c:v>Starthine</c:v>
                </c:pt>
                <c:pt idx="39">
                  <c:v>Sumiprint</c:v>
                </c:pt>
                <c:pt idx="40">
                  <c:v>Ultimare</c:v>
                </c:pt>
                <c:pt idx="41">
                  <c:v>Plant Nutrition</c:v>
                </c:pt>
                <c:pt idx="42">
                  <c:v>Biozyme Vegetable</c:v>
                </c:pt>
                <c:pt idx="43">
                  <c:v>Cultar</c:v>
                </c:pt>
                <c:pt idx="44">
                  <c:v>Double</c:v>
                </c:pt>
                <c:pt idx="45">
                  <c:v>El++</c:v>
                </c:pt>
                <c:pt idx="46">
                  <c:v>Isabion</c:v>
                </c:pt>
                <c:pt idx="47">
                  <c:v>Lihocin</c:v>
                </c:pt>
                <c:pt idx="48">
                  <c:v>Miraculan</c:v>
                </c:pt>
                <c:pt idx="49">
                  <c:v>Poushak</c:v>
                </c:pt>
                <c:pt idx="50">
                  <c:v>Tropicona</c:v>
                </c:pt>
                <c:pt idx="51">
                  <c:v>Grand Total</c:v>
                </c:pt>
              </c:strCache>
            </c:strRef>
          </c:cat>
          <c:val>
            <c:numRef>
              <c:f>'Computation &amp; Calculation(M)'!$M$38:$M$89</c:f>
              <c:numCache>
                <c:formatCode>General</c:formatCode>
                <c:ptCount val="52"/>
                <c:pt idx="0">
                  <c:v>12</c:v>
                </c:pt>
                <c:pt idx="1">
                  <c:v>10</c:v>
                </c:pt>
                <c:pt idx="2">
                  <c:v>11</c:v>
                </c:pt>
                <c:pt idx="3">
                  <c:v>11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13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8</c:v>
                </c:pt>
                <c:pt idx="25">
                  <c:v>10</c:v>
                </c:pt>
                <c:pt idx="26">
                  <c:v>12</c:v>
                </c:pt>
                <c:pt idx="27">
                  <c:v>11</c:v>
                </c:pt>
                <c:pt idx="28">
                  <c:v>9</c:v>
                </c:pt>
                <c:pt idx="29">
                  <c:v>11</c:v>
                </c:pt>
                <c:pt idx="30">
                  <c:v>21</c:v>
                </c:pt>
                <c:pt idx="31">
                  <c:v>10</c:v>
                </c:pt>
                <c:pt idx="32">
                  <c:v>10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10</c:v>
                </c:pt>
                <c:pt idx="37">
                  <c:v>22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12</c:v>
                </c:pt>
                <c:pt idx="5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0E-43C7-B1A9-5B93E3173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90286207"/>
        <c:axId val="490285791"/>
      </c:barChart>
      <c:catAx>
        <c:axId val="49028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85791"/>
        <c:crosses val="autoZero"/>
        <c:auto val="1"/>
        <c:lblAlgn val="ctr"/>
        <c:lblOffset val="100"/>
        <c:noMultiLvlLbl val="0"/>
      </c:catAx>
      <c:valAx>
        <c:axId val="49028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8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Contribution on %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'Computation &amp; Calculation(M)'!$K$3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'Computation &amp; Calculation(M)'!$J$4:$J$7</c:f>
              <c:strCache>
                <c:ptCount val="4"/>
                <c:pt idx="0">
                  <c:v>Plant Nutrition</c:v>
                </c:pt>
                <c:pt idx="1">
                  <c:v>Herbicide</c:v>
                </c:pt>
                <c:pt idx="2">
                  <c:v>Fungicide</c:v>
                </c:pt>
                <c:pt idx="3">
                  <c:v>Insecticide</c:v>
                </c:pt>
              </c:strCache>
            </c:strRef>
          </c:cat>
          <c:val>
            <c:numRef>
              <c:f>'Computation &amp; Calculation(M)'!$K$4:$K$7</c:f>
              <c:numCache>
                <c:formatCode>General</c:formatCode>
                <c:ptCount val="4"/>
                <c:pt idx="0">
                  <c:v>1842</c:v>
                </c:pt>
                <c:pt idx="1">
                  <c:v>2459</c:v>
                </c:pt>
                <c:pt idx="2">
                  <c:v>2709</c:v>
                </c:pt>
                <c:pt idx="3">
                  <c:v>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C-4F02-AA32-B011C795C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4261456"/>
        <c:axId val="1414250640"/>
      </c:barChart>
      <c:lineChart>
        <c:grouping val="standard"/>
        <c:varyColors val="0"/>
        <c:ser>
          <c:idx val="1"/>
          <c:order val="1"/>
          <c:tx>
            <c:strRef>
              <c:f>'Computation &amp; Calculation(M)'!$N$3</c:f>
              <c:strCache>
                <c:ptCount val="1"/>
                <c:pt idx="0">
                  <c:v>Cumulative %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'Computation &amp; Calculation(M)'!$J$4:$J$7</c:f>
              <c:strCache>
                <c:ptCount val="4"/>
                <c:pt idx="0">
                  <c:v>Plant Nutrition</c:v>
                </c:pt>
                <c:pt idx="1">
                  <c:v>Herbicide</c:v>
                </c:pt>
                <c:pt idx="2">
                  <c:v>Fungicide</c:v>
                </c:pt>
                <c:pt idx="3">
                  <c:v>Insecticide</c:v>
                </c:pt>
              </c:strCache>
            </c:strRef>
          </c:cat>
          <c:val>
            <c:numRef>
              <c:f>'Computation &amp; Calculation(M)'!$N$4:$N$7</c:f>
              <c:numCache>
                <c:formatCode>0%</c:formatCode>
                <c:ptCount val="4"/>
                <c:pt idx="0">
                  <c:v>1.5603801998642216E-2</c:v>
                </c:pt>
                <c:pt idx="1">
                  <c:v>0.54114990464797275</c:v>
                </c:pt>
                <c:pt idx="2">
                  <c:v>0.99490295060209566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BC-4F02-AA32-B011C795C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255632"/>
        <c:axId val="1414259792"/>
      </c:lineChart>
      <c:catAx>
        <c:axId val="141426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50640"/>
        <c:crosses val="autoZero"/>
        <c:auto val="1"/>
        <c:lblAlgn val="ctr"/>
        <c:lblOffset val="100"/>
        <c:noMultiLvlLbl val="0"/>
      </c:catAx>
      <c:valAx>
        <c:axId val="141425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61456"/>
        <c:crosses val="autoZero"/>
        <c:crossBetween val="between"/>
      </c:valAx>
      <c:valAx>
        <c:axId val="141425979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55632"/>
        <c:crosses val="max"/>
        <c:crossBetween val="between"/>
      </c:valAx>
      <c:catAx>
        <c:axId val="1414255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14259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Five Product's %Share on Overall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'Computation &amp; Calculation(M)'!$F$61</c:f>
              <c:strCache>
                <c:ptCount val="1"/>
                <c:pt idx="0">
                  <c:v>Profit</c:v>
                </c:pt>
              </c:strCache>
            </c:strRef>
          </c:tx>
          <c:dPt>
            <c:idx val="0"/>
            <c:bubble3D val="0"/>
            <c:explosion val="13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66-473F-984B-03C4D2C8CD1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66-473F-984B-03C4D2C8CD1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366-473F-984B-03C4D2C8CD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366-473F-984B-03C4D2C8CD1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366-473F-984B-03C4D2C8CD1E}"/>
              </c:ext>
            </c:extLst>
          </c:dPt>
          <c:dLbls>
            <c:dLbl>
              <c:idx val="0"/>
              <c:layout>
                <c:manualLayout>
                  <c:x val="2.7233115468409588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66-473F-984B-03C4D2C8CD1E}"/>
                </c:ext>
              </c:extLst>
            </c:dLbl>
            <c:dLbl>
              <c:idx val="1"/>
              <c:layout>
                <c:manualLayout>
                  <c:x val="3.2679738562091401E-2"/>
                  <c:y val="4.38596491228054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366-473F-984B-03C4D2C8CD1E}"/>
                </c:ext>
              </c:extLst>
            </c:dLbl>
            <c:dLbl>
              <c:idx val="2"/>
              <c:layout>
                <c:manualLayout>
                  <c:x val="-5.7189542483660129E-2"/>
                  <c:y val="-3.508771929824561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366-473F-984B-03C4D2C8CD1E}"/>
                </c:ext>
              </c:extLst>
            </c:dLbl>
            <c:dLbl>
              <c:idx val="3"/>
              <c:layout>
                <c:manualLayout>
                  <c:x val="-1.633986928104576E-2"/>
                  <c:y val="-3.947368421052631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366-473F-984B-03C4D2C8CD1E}"/>
                </c:ext>
              </c:extLst>
            </c:dLbl>
            <c:dLbl>
              <c:idx val="4"/>
              <c:layout>
                <c:manualLayout>
                  <c:x val="-6.2636165577342043E-2"/>
                  <c:y val="1.75438596491228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366-473F-984B-03C4D2C8CD1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'Computation &amp; Calculation(M)'!$E$62:$E$66</c:f>
              <c:strCache>
                <c:ptCount val="5"/>
                <c:pt idx="0">
                  <c:v>Grand Total</c:v>
                </c:pt>
                <c:pt idx="1">
                  <c:v>Ridomil Gold</c:v>
                </c:pt>
                <c:pt idx="2">
                  <c:v>Sumiprint</c:v>
                </c:pt>
                <c:pt idx="3">
                  <c:v>Exponus</c:v>
                </c:pt>
                <c:pt idx="4">
                  <c:v>Curzate</c:v>
                </c:pt>
              </c:strCache>
            </c:strRef>
          </c:cat>
          <c:val>
            <c:numRef>
              <c:f>'Computation &amp; Calculation(M)'!$F$62:$F$66</c:f>
              <c:numCache>
                <c:formatCode>General</c:formatCode>
                <c:ptCount val="5"/>
                <c:pt idx="0">
                  <c:v>844368</c:v>
                </c:pt>
                <c:pt idx="1">
                  <c:v>205030</c:v>
                </c:pt>
                <c:pt idx="2">
                  <c:v>118987</c:v>
                </c:pt>
                <c:pt idx="3">
                  <c:v>54816</c:v>
                </c:pt>
                <c:pt idx="4">
                  <c:v>48270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66-473F-984B-03C4D2C8C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Five Product's %Share on Overall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311750422772815"/>
          <c:y val="0.22268153980752406"/>
          <c:w val="0.39501049868766402"/>
          <c:h val="0.62018556557241944"/>
        </c:manualLayout>
      </c:layout>
      <c:pieChart>
        <c:varyColors val="1"/>
        <c:ser>
          <c:idx val="0"/>
          <c:order val="0"/>
          <c:tx>
            <c:strRef>
              <c:f>'Computation &amp; Calculation(M)'!$F$37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explosion val="11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1AF-4FF2-9A7B-EB3ED9219CB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1AF-4FF2-9A7B-EB3ED9219CB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1AF-4FF2-9A7B-EB3ED9219CB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1AF-4FF2-9A7B-EB3ED9219CB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1AF-4FF2-9A7B-EB3ED9219CB4}"/>
              </c:ext>
            </c:extLst>
          </c:dPt>
          <c:dLbls>
            <c:dLbl>
              <c:idx val="0"/>
              <c:layout>
                <c:manualLayout>
                  <c:x val="5.3846153846153752E-2"/>
                  <c:y val="8.353221957040574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AF-4FF2-9A7B-EB3ED9219CB4}"/>
                </c:ext>
              </c:extLst>
            </c:dLbl>
            <c:dLbl>
              <c:idx val="1"/>
              <c:layout>
                <c:manualLayout>
                  <c:x val="2.5641025641025641E-3"/>
                  <c:y val="6.36435958631662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1AF-4FF2-9A7B-EB3ED9219CB4}"/>
                </c:ext>
              </c:extLst>
            </c:dLbl>
            <c:dLbl>
              <c:idx val="2"/>
              <c:layout>
                <c:manualLayout>
                  <c:x val="-7.948717948717951E-2"/>
                  <c:y val="-3.977724741447906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1AF-4FF2-9A7B-EB3ED9219CB4}"/>
                </c:ext>
              </c:extLst>
            </c:dLbl>
            <c:dLbl>
              <c:idx val="3"/>
              <c:layout>
                <c:manualLayout>
                  <c:x val="-4.3841643429516707E-2"/>
                  <c:y val="2.930439854438477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4198553768922412"/>
                      <c:h val="0.184306490674172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A1AF-4FF2-9A7B-EB3ED9219CB4}"/>
                </c:ext>
              </c:extLst>
            </c:dLbl>
            <c:dLbl>
              <c:idx val="4"/>
              <c:layout>
                <c:manualLayout>
                  <c:x val="-8.1474295979713229E-2"/>
                  <c:y val="0.10311398471424336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6389069736017786"/>
                      <c:h val="0.168570504773859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A1AF-4FF2-9A7B-EB3ED9219CB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'Computation &amp; Calculation(M)'!$E$38:$E$42</c:f>
              <c:strCache>
                <c:ptCount val="5"/>
                <c:pt idx="0">
                  <c:v>Ridomil Gold (Fungicide)</c:v>
                </c:pt>
                <c:pt idx="1">
                  <c:v>Sumiprint (Insecticide)</c:v>
                </c:pt>
                <c:pt idx="2">
                  <c:v>Simodis (Insecticide)</c:v>
                </c:pt>
                <c:pt idx="3">
                  <c:v>Systiva (Fungicide)</c:v>
                </c:pt>
                <c:pt idx="4">
                  <c:v>Exponus (Insecticide)</c:v>
                </c:pt>
              </c:strCache>
            </c:strRef>
          </c:cat>
          <c:val>
            <c:numRef>
              <c:f>'Computation &amp; Calculation(M)'!$F$38:$F$42</c:f>
              <c:numCache>
                <c:formatCode>0</c:formatCode>
                <c:ptCount val="5"/>
                <c:pt idx="0">
                  <c:v>466900</c:v>
                </c:pt>
                <c:pt idx="1">
                  <c:v>333286.40476190473</c:v>
                </c:pt>
                <c:pt idx="2">
                  <c:v>239553.84615384616</c:v>
                </c:pt>
                <c:pt idx="3">
                  <c:v>227850</c:v>
                </c:pt>
                <c:pt idx="4">
                  <c:v>216644.11764705883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AF-4FF2-9A7B-EB3ED9219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[Krishna Agritech Sales Data.xlsx]Calculations &amp; Computation 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</a:t>
            </a:r>
            <a:r>
              <a:rPr lang="en-US" baseline="0"/>
              <a:t> Revenue vs Sales</a:t>
            </a:r>
            <a:endParaRPr lang="en-US"/>
          </a:p>
        </c:rich>
      </c:tx>
      <c:layout>
        <c:manualLayout>
          <c:xMode val="edge"/>
          <c:yMode val="edge"/>
          <c:x val="0.33441211479466354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-4.7687172150692337E-3"/>
              <c:y val="-8.796296296296296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2.3843586075344859E-3"/>
              <c:y val="-6.4814814814814811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2.3843586075345733E-2"/>
              <c:y val="-0.1018518518518518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'Calculations &amp; Computation 2'!$C$4</c:f>
              <c:strCache>
                <c:ptCount val="1"/>
                <c:pt idx="0">
                  <c:v>Weekly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50-4912-8205-3E59B6F91713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B550-4912-8205-3E59B6F91713}"/>
              </c:ext>
            </c:extLst>
          </c:dPt>
          <c:dLbls>
            <c:dLbl>
              <c:idx val="7"/>
              <c:layout>
                <c:manualLayout>
                  <c:x val="-9.7758702908917541E-2"/>
                  <c:y val="-9.259259259259258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550-4912-8205-3E59B6F91713}"/>
                </c:ext>
              </c:extLst>
            </c:dLbl>
            <c:dLbl>
              <c:idx val="21"/>
              <c:layout>
                <c:manualLayout>
                  <c:x val="-3.8149737720553169E-2"/>
                  <c:y val="-9.259259259259258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550-4912-8205-3E59B6F9171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'Calculations &amp; Computation 2'!$B$5:$B$27</c:f>
              <c:strCache>
                <c:ptCount val="2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</c:strCache>
            </c:strRef>
          </c:cat>
          <c:val>
            <c:numRef>
              <c:f>'Calculations &amp; Computation 2'!$C$5:$C$27</c:f>
              <c:numCache>
                <c:formatCode>General</c:formatCode>
                <c:ptCount val="22"/>
                <c:pt idx="0">
                  <c:v>420</c:v>
                </c:pt>
                <c:pt idx="1">
                  <c:v>591</c:v>
                </c:pt>
                <c:pt idx="2">
                  <c:v>513</c:v>
                </c:pt>
                <c:pt idx="3">
                  <c:v>377</c:v>
                </c:pt>
                <c:pt idx="4">
                  <c:v>297</c:v>
                </c:pt>
                <c:pt idx="5">
                  <c:v>481</c:v>
                </c:pt>
                <c:pt idx="6">
                  <c:v>405</c:v>
                </c:pt>
                <c:pt idx="7">
                  <c:v>705</c:v>
                </c:pt>
                <c:pt idx="8">
                  <c:v>372</c:v>
                </c:pt>
                <c:pt idx="9">
                  <c:v>360</c:v>
                </c:pt>
                <c:pt idx="10">
                  <c:v>647</c:v>
                </c:pt>
                <c:pt idx="11">
                  <c:v>605</c:v>
                </c:pt>
                <c:pt idx="12">
                  <c:v>571</c:v>
                </c:pt>
                <c:pt idx="13">
                  <c:v>393</c:v>
                </c:pt>
                <c:pt idx="14">
                  <c:v>454</c:v>
                </c:pt>
                <c:pt idx="15">
                  <c:v>515</c:v>
                </c:pt>
                <c:pt idx="16">
                  <c:v>688</c:v>
                </c:pt>
                <c:pt idx="17">
                  <c:v>632</c:v>
                </c:pt>
                <c:pt idx="18">
                  <c:v>268</c:v>
                </c:pt>
                <c:pt idx="19">
                  <c:v>276</c:v>
                </c:pt>
                <c:pt idx="20">
                  <c:v>321</c:v>
                </c:pt>
                <c:pt idx="21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50-4912-8205-3E59B6F91713}"/>
            </c:ext>
          </c:extLst>
        </c:ser>
        <c:ser>
          <c:idx val="1"/>
          <c:order val="1"/>
          <c:tx>
            <c:strRef>
              <c:f>'Calculations &amp; Computation 2'!$D$4</c:f>
              <c:strCache>
                <c:ptCount val="1"/>
                <c:pt idx="0">
                  <c:v>Weekly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50-4912-8205-3E59B6F91713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50-4912-8205-3E59B6F91713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50-4912-8205-3E59B6F91713}"/>
              </c:ext>
            </c:extLst>
          </c:dPt>
          <c:dLbls>
            <c:dLbl>
              <c:idx val="7"/>
              <c:layout>
                <c:manualLayout>
                  <c:x val="-4.7687172150692337E-3"/>
                  <c:y val="-8.796296296296296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50-4912-8205-3E59B6F91713}"/>
                </c:ext>
              </c:extLst>
            </c:dLbl>
            <c:dLbl>
              <c:idx val="12"/>
              <c:layout>
                <c:manualLayout>
                  <c:x val="2.3843586075344859E-3"/>
                  <c:y val="-6.481481481481481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50-4912-8205-3E59B6F91713}"/>
                </c:ext>
              </c:extLst>
            </c:dLbl>
            <c:dLbl>
              <c:idx val="16"/>
              <c:layout>
                <c:manualLayout>
                  <c:x val="2.3843586075345733E-2"/>
                  <c:y val="-0.1018518518518518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550-4912-8205-3E59B6F9171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28575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'Calculations &amp; Computation 2'!$B$5:$B$27</c:f>
              <c:strCache>
                <c:ptCount val="2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</c:strCache>
            </c:strRef>
          </c:cat>
          <c:val>
            <c:numRef>
              <c:f>'Calculations &amp; Computation 2'!$D$5:$D$27</c:f>
              <c:numCache>
                <c:formatCode>General</c:formatCode>
                <c:ptCount val="22"/>
                <c:pt idx="0">
                  <c:v>124560</c:v>
                </c:pt>
                <c:pt idx="1">
                  <c:v>277936</c:v>
                </c:pt>
                <c:pt idx="2">
                  <c:v>255463</c:v>
                </c:pt>
                <c:pt idx="3">
                  <c:v>168150</c:v>
                </c:pt>
                <c:pt idx="4">
                  <c:v>136590</c:v>
                </c:pt>
                <c:pt idx="5">
                  <c:v>253055</c:v>
                </c:pt>
                <c:pt idx="6">
                  <c:v>246900</c:v>
                </c:pt>
                <c:pt idx="7">
                  <c:v>362015</c:v>
                </c:pt>
                <c:pt idx="8">
                  <c:v>128810</c:v>
                </c:pt>
                <c:pt idx="9">
                  <c:v>168985</c:v>
                </c:pt>
                <c:pt idx="10">
                  <c:v>319936</c:v>
                </c:pt>
                <c:pt idx="11">
                  <c:v>257720</c:v>
                </c:pt>
                <c:pt idx="12">
                  <c:v>378875</c:v>
                </c:pt>
                <c:pt idx="13">
                  <c:v>193025</c:v>
                </c:pt>
                <c:pt idx="14">
                  <c:v>237150</c:v>
                </c:pt>
                <c:pt idx="15">
                  <c:v>181865</c:v>
                </c:pt>
                <c:pt idx="16">
                  <c:v>347084</c:v>
                </c:pt>
                <c:pt idx="17">
                  <c:v>268906</c:v>
                </c:pt>
                <c:pt idx="18">
                  <c:v>108048</c:v>
                </c:pt>
                <c:pt idx="19">
                  <c:v>139465</c:v>
                </c:pt>
                <c:pt idx="20">
                  <c:v>147745</c:v>
                </c:pt>
                <c:pt idx="21">
                  <c:v>112357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50-4912-8205-3E59B6F91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847008"/>
        <c:axId val="995846592"/>
      </c:lineChart>
      <c:catAx>
        <c:axId val="99584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846592"/>
        <c:crosses val="autoZero"/>
        <c:auto val="1"/>
        <c:lblAlgn val="ctr"/>
        <c:lblOffset val="100"/>
        <c:noMultiLvlLbl val="0"/>
      </c:catAx>
      <c:valAx>
        <c:axId val="9958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Sales(Units) \ Revenue (Rs)</a:t>
                </a:r>
              </a:p>
            </c:rich>
          </c:tx>
          <c:layout>
            <c:manualLayout>
              <c:xMode val="edge"/>
              <c:yMode val="edge"/>
              <c:x val="1.6690510252742013E-2"/>
              <c:y val="0.17171296296296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84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Preferences %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52E-4F8B-9BF3-FBB10677828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52E-4F8B-9BF3-FBB10677828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52E-4F8B-9BF3-FBB106778280}"/>
              </c:ext>
            </c:extLst>
          </c:dPt>
          <c:dLbls>
            <c:dLbl>
              <c:idx val="0"/>
              <c:layout>
                <c:manualLayout>
                  <c:x val="5.8333333333333334E-2"/>
                  <c:y val="-6.018518518518518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52E-4F8B-9BF3-FBB106778280}"/>
                </c:ext>
              </c:extLst>
            </c:dLbl>
            <c:dLbl>
              <c:idx val="1"/>
              <c:layout>
                <c:manualLayout>
                  <c:x val="0.21388888888888888"/>
                  <c:y val="-6.94444444444444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2E-4F8B-9BF3-FBB106778280}"/>
                </c:ext>
              </c:extLst>
            </c:dLbl>
            <c:dLbl>
              <c:idx val="2"/>
              <c:layout>
                <c:manualLayout>
                  <c:x val="3.3333333333333333E-2"/>
                  <c:y val="-0.1018518518518518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52E-4F8B-9BF3-FBB10677828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Survey_Data_analysis!$A$7:$C$7</c:f>
              <c:strCache>
                <c:ptCount val="3"/>
                <c:pt idx="0">
                  <c:v>Krishna Agritech Industries</c:v>
                </c:pt>
                <c:pt idx="1">
                  <c:v>Online</c:v>
                </c:pt>
                <c:pt idx="2">
                  <c:v>Other Store</c:v>
                </c:pt>
              </c:strCache>
            </c:strRef>
          </c:cat>
          <c:val>
            <c:numRef>
              <c:f>Survey_Data_analysis!$A$8:$C$8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E-4F8B-9BF3-FBB106778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[Krishna Agritech Sales Data.xlsx]Survey_Data_analysis!PivotTable13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Reason Comparion for</a:t>
            </a:r>
            <a:r>
              <a:rPr lang="en-US" baseline="0"/>
              <a:t> Preferences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888114349195852E-2"/>
          <c:y val="0.12877913421585244"/>
          <c:w val="0.85326642328028868"/>
          <c:h val="0.573683460180290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Survey_Data_analysis!$J$2:$J$3</c:f>
              <c:strCache>
                <c:ptCount val="1"/>
                <c:pt idx="0">
                  <c:v>Krishna Agritech Industries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Survey_Data_analysis!$I$4:$I$10</c:f>
              <c:strCache>
                <c:ptCount val="7"/>
                <c:pt idx="0">
                  <c:v>Availability</c:v>
                </c:pt>
                <c:pt idx="1">
                  <c:v>Better quality</c:v>
                </c:pt>
                <c:pt idx="2">
                  <c:v>Easy to buy</c:v>
                </c:pt>
                <c:pt idx="3">
                  <c:v>Home delivery</c:v>
                </c:pt>
                <c:pt idx="4">
                  <c:v>Lower price</c:v>
                </c:pt>
                <c:pt idx="5">
                  <c:v>Offer</c:v>
                </c:pt>
                <c:pt idx="6">
                  <c:v>Trust</c:v>
                </c:pt>
              </c:strCache>
            </c:strRef>
          </c:cat>
          <c:val>
            <c:numRef>
              <c:f>Survey_Data_analysis!$J$4:$J$10</c:f>
              <c:numCache>
                <c:formatCode>General</c:formatCode>
                <c:ptCount val="7"/>
                <c:pt idx="1">
                  <c:v>1</c:v>
                </c:pt>
                <c:pt idx="4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F-4A2B-8E79-EF6C956564CD}"/>
            </c:ext>
          </c:extLst>
        </c:ser>
        <c:ser>
          <c:idx val="1"/>
          <c:order val="1"/>
          <c:tx>
            <c:strRef>
              <c:f>Survey_Data_analysis!$K$2:$K$3</c:f>
              <c:strCache>
                <c:ptCount val="1"/>
                <c:pt idx="0">
                  <c:v>Online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Survey_Data_analysis!$I$4:$I$10</c:f>
              <c:strCache>
                <c:ptCount val="7"/>
                <c:pt idx="0">
                  <c:v>Availability</c:v>
                </c:pt>
                <c:pt idx="1">
                  <c:v>Better quality</c:v>
                </c:pt>
                <c:pt idx="2">
                  <c:v>Easy to buy</c:v>
                </c:pt>
                <c:pt idx="3">
                  <c:v>Home delivery</c:v>
                </c:pt>
                <c:pt idx="4">
                  <c:v>Lower price</c:v>
                </c:pt>
                <c:pt idx="5">
                  <c:v>Offer</c:v>
                </c:pt>
                <c:pt idx="6">
                  <c:v>Trust</c:v>
                </c:pt>
              </c:strCache>
            </c:strRef>
          </c:cat>
          <c:val>
            <c:numRef>
              <c:f>Survey_Data_analysis!$K$4:$K$10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2F-4A2B-8E79-EF6C956564CD}"/>
            </c:ext>
          </c:extLst>
        </c:ser>
        <c:ser>
          <c:idx val="2"/>
          <c:order val="2"/>
          <c:tx>
            <c:strRef>
              <c:f>Survey_Data_analysis!$L$2:$L$3</c:f>
              <c:strCache>
                <c:ptCount val="1"/>
                <c:pt idx="0">
                  <c:v>Other Store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Survey_Data_analysis!$I$4:$I$10</c:f>
              <c:strCache>
                <c:ptCount val="7"/>
                <c:pt idx="0">
                  <c:v>Availability</c:v>
                </c:pt>
                <c:pt idx="1">
                  <c:v>Better quality</c:v>
                </c:pt>
                <c:pt idx="2">
                  <c:v>Easy to buy</c:v>
                </c:pt>
                <c:pt idx="3">
                  <c:v>Home delivery</c:v>
                </c:pt>
                <c:pt idx="4">
                  <c:v>Lower price</c:v>
                </c:pt>
                <c:pt idx="5">
                  <c:v>Offer</c:v>
                </c:pt>
                <c:pt idx="6">
                  <c:v>Trust</c:v>
                </c:pt>
              </c:strCache>
            </c:strRef>
          </c:cat>
          <c:val>
            <c:numRef>
              <c:f>Survey_Data_analysis!$L$4:$L$10</c:f>
              <c:numCache>
                <c:formatCode>General</c:formatCode>
                <c:ptCount val="7"/>
                <c:pt idx="1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2F-4A2B-8E79-EF6C95656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2999295"/>
        <c:axId val="542999711"/>
      </c:barChart>
      <c:catAx>
        <c:axId val="542999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Preference</a:t>
                </a:r>
                <a:r>
                  <a:rPr lang="en-US" baseline="0"/>
                  <a:t> Reasons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999711"/>
        <c:crosses val="autoZero"/>
        <c:auto val="1"/>
        <c:lblAlgn val="ctr"/>
        <c:lblOffset val="100"/>
        <c:noMultiLvlLbl val="0"/>
      </c:catAx>
      <c:valAx>
        <c:axId val="54299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99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201620597102262"/>
          <c:y val="0.89611662983543949"/>
          <c:w val="0.7421170798722857"/>
          <c:h val="7.6635413761290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All Products' Revenue Contribution Treemap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All Products' Revenue Contribution Treemap</a:t>
          </a:r>
        </a:p>
      </cx:txPr>
    </cx:title>
    <cx:plotArea>
      <cx:plotAreaRegion>
        <cx:series layoutId="treemap" uniqueId="{BDB955D1-5CD6-4DC9-96D0-12A27EF08DFF}">
          <cx:tx>
            <cx:txData>
              <cx:f>_xlchart.v1.1</cx:f>
              <cx:v>Revenue(%)</cx:v>
            </cx:txData>
          </cx:tx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" lastClr="FFFFFF"/>
                  </a:solidFill>
                  <a:latin typeface="Calibri"/>
                </a:endParaRPr>
              </a:p>
            </cx:txPr>
            <cx:visibility seriesName="0" categoryName="1" value="1"/>
            <cx:separator>
</cx:separator>
            <cx:dataLabelHidden idx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1112520</xdr:colOff>
      <xdr:row>0</xdr:row>
      <xdr:rowOff>68580</xdr:rowOff>
    </xdr:from>
    <xdr:to>
      <xdr:col>16</xdr:col>
      <xdr:colOff>365760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DB26E5-2B8C-40B5-9861-765BEFADB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0.35219</cdr:x>
      <cdr:y>0.94372</cdr:y>
    </cdr:from>
    <cdr:to>
      <cdr:x>0.36606</cdr:x>
      <cdr:y>0.9632</cdr:y>
    </cdr:to>
    <cdr:sp macro="" textlink="">
      <cdr:nvSpPr>
        <cdr:cNvPr id="7" name="Rectangle 6">
          <a:extLst xmlns:a="http://schemas.openxmlformats.org/drawingml/2006/main">
            <a:ext uri="{FF2B5EF4-FFF2-40B4-BE49-F238E27FC236}">
              <a16:creationId xmlns:a16="http://schemas.microsoft.com/office/drawing/2014/main" id="{2138EA20-535A-447C-9B4A-8BEC81D2DC44}"/>
            </a:ext>
          </a:extLst>
        </cdr:cNvPr>
        <cdr:cNvSpPr/>
      </cdr:nvSpPr>
      <cdr:spPr>
        <a:xfrm xmlns:a="http://schemas.openxmlformats.org/drawingml/2006/main">
          <a:off x="2514600" y="3322320"/>
          <a:ext cx="99060" cy="6858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/>
        </a:solidFill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0.45784</cdr:x>
      <cdr:y>0.94589</cdr:y>
    </cdr:from>
    <cdr:to>
      <cdr:x>0.47065</cdr:x>
      <cdr:y>0.9632</cdr:y>
    </cdr:to>
    <cdr:sp macro="" textlink="">
      <cdr:nvSpPr>
        <cdr:cNvPr id="8" name="Rectangle 7">
          <a:extLst xmlns:a="http://schemas.openxmlformats.org/drawingml/2006/main">
            <a:ext uri="{FF2B5EF4-FFF2-40B4-BE49-F238E27FC236}">
              <a16:creationId xmlns:a16="http://schemas.microsoft.com/office/drawing/2014/main" id="{7C3583D8-B176-4EA7-B737-96F8A401DC68}"/>
            </a:ext>
          </a:extLst>
        </cdr:cNvPr>
        <cdr:cNvSpPr/>
      </cdr:nvSpPr>
      <cdr:spPr>
        <a:xfrm xmlns:a="http://schemas.openxmlformats.org/drawingml/2006/main">
          <a:off x="3268980" y="3329940"/>
          <a:ext cx="91440" cy="6096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0.347</cdr:x>
      <cdr:y>0.91881</cdr:y>
    </cdr:from>
    <cdr:to>
      <cdr:x>0.70873</cdr:x>
      <cdr:y>0.97822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700C00E-21CC-4FD2-BE0E-FCF6CBB32E2A}"/>
            </a:ext>
          </a:extLst>
        </cdr:cNvPr>
        <cdr:cNvSpPr txBox="1"/>
      </cdr:nvSpPr>
      <cdr:spPr>
        <a:xfrm xmlns:a="http://schemas.openxmlformats.org/drawingml/2006/main">
          <a:off x="2514600" y="3535680"/>
          <a:ext cx="262128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   Revenue        Profit      Profit</a:t>
          </a:r>
          <a:r>
            <a:rPr lang="en-US" sz="1100" baseline="0"/>
            <a:t> Margin(%)</a:t>
          </a:r>
          <a:endParaRPr lang="en-US" sz="1100"/>
        </a:p>
      </cdr:txBody>
    </cdr:sp>
  </cdr:relSizeAnchor>
  <cdr:relSizeAnchor xmlns:cdr="http://schemas.openxmlformats.org/drawingml/2006/chartDrawing">
    <cdr:from>
      <cdr:x>0.52681</cdr:x>
      <cdr:y>0.94851</cdr:y>
    </cdr:from>
    <cdr:to>
      <cdr:x>0.53838</cdr:x>
      <cdr:y>0.9604</cdr:y>
    </cdr:to>
    <cdr:sp macro="" textlink="">
      <cdr:nvSpPr>
        <cdr:cNvPr id="10" name="Rectangle 9">
          <a:extLst xmlns:a="http://schemas.openxmlformats.org/drawingml/2006/main">
            <a:ext uri="{FF2B5EF4-FFF2-40B4-BE49-F238E27FC236}">
              <a16:creationId xmlns:a16="http://schemas.microsoft.com/office/drawing/2014/main" id="{0797D02B-1848-4E2A-A3BF-71B0D4901CAA}"/>
            </a:ext>
          </a:extLst>
        </cdr:cNvPr>
        <cdr:cNvSpPr/>
      </cdr:nvSpPr>
      <cdr:spPr>
        <a:xfrm xmlns:a="http://schemas.openxmlformats.org/drawingml/2006/main" flipV="1">
          <a:off x="3817620" y="3649980"/>
          <a:ext cx="83820" cy="45719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76199</xdr:colOff>
      <xdr:row>0</xdr:row>
      <xdr:rowOff>95251</xdr:rowOff>
    </xdr:from>
    <xdr:to>
      <xdr:col>17</xdr:col>
      <xdr:colOff>190500</xdr:colOff>
      <xdr:row>15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05F5F0-D5A6-4347-8DF4-BC12562A6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350521</xdr:colOff>
      <xdr:row>0</xdr:row>
      <xdr:rowOff>95251</xdr:rowOff>
    </xdr:from>
    <xdr:to>
      <xdr:col>17</xdr:col>
      <xdr:colOff>426721</xdr:colOff>
      <xdr:row>15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BD615D-09B0-48DB-B982-4C1DDAE8A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160020</xdr:colOff>
      <xdr:row>1</xdr:row>
      <xdr:rowOff>11431</xdr:rowOff>
    </xdr:from>
    <xdr:to>
      <xdr:col>17</xdr:col>
      <xdr:colOff>419100</xdr:colOff>
      <xdr:row>14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5C406-A60A-4A4A-B067-5842B9198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0</xdr:row>
      <xdr:rowOff>102871</xdr:rowOff>
    </xdr:from>
    <xdr:to>
      <xdr:col>18</xdr:col>
      <xdr:colOff>91440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1B291-1CE9-4BB7-B07B-CB691B1AB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53340</xdr:rowOff>
    </xdr:from>
    <xdr:to>
      <xdr:col>15</xdr:col>
      <xdr:colOff>556260</xdr:colOff>
      <xdr:row>18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36CFB2-F4A1-4242-B439-4867398E2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18</xdr:row>
      <xdr:rowOff>156210</xdr:rowOff>
    </xdr:from>
    <xdr:to>
      <xdr:col>8</xdr:col>
      <xdr:colOff>342900</xdr:colOff>
      <xdr:row>33</xdr:row>
      <xdr:rowOff>156210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D31972-F7F3-4E05-8312-8C6A4F2CB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548640</xdr:colOff>
      <xdr:row>18</xdr:row>
      <xdr:rowOff>171450</xdr:rowOff>
    </xdr:from>
    <xdr:to>
      <xdr:col>16</xdr:col>
      <xdr:colOff>198120</xdr:colOff>
      <xdr:row>33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D0CF8E-41A4-4EB0-AABD-4678B5A43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289560</xdr:colOff>
      <xdr:row>34</xdr:row>
      <xdr:rowOff>175260</xdr:rowOff>
    </xdr:from>
    <xdr:to>
      <xdr:col>14</xdr:col>
      <xdr:colOff>533400</xdr:colOff>
      <xdr:row>54</xdr:row>
      <xdr:rowOff>163830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740F0D6-FF47-4DD7-92F4-6864BB909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19</xdr:row>
      <xdr:rowOff>0</xdr:rowOff>
    </xdr:from>
    <xdr:to>
      <xdr:col>25</xdr:col>
      <xdr:colOff>304800</xdr:colOff>
      <xdr:row>34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A571E1A-ABA9-46C8-A4BC-0F1642E35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518160</xdr:colOff>
      <xdr:row>37</xdr:row>
      <xdr:rowOff>30480</xdr:rowOff>
    </xdr:from>
    <xdr:to>
      <xdr:col>25</xdr:col>
      <xdr:colOff>304800</xdr:colOff>
      <xdr:row>53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C648341-8511-435C-A11D-67FEB3DBC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83820</xdr:colOff>
      <xdr:row>1</xdr:row>
      <xdr:rowOff>0</xdr:rowOff>
    </xdr:from>
    <xdr:to>
      <xdr:col>25</xdr:col>
      <xdr:colOff>160020</xdr:colOff>
      <xdr:row>18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3EA3840-7445-444A-9421-473C6FBAC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0.04087</cdr:x>
      <cdr:y>0.90424</cdr:y>
    </cdr:from>
    <cdr:to>
      <cdr:x>0.97516</cdr:x>
      <cdr:y>0.9697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919BD63-F809-46D0-8B3E-6D07411CF7B0}"/>
            </a:ext>
          </a:extLst>
        </cdr:cNvPr>
        <cdr:cNvSpPr txBox="1"/>
      </cdr:nvSpPr>
      <cdr:spPr>
        <a:xfrm xmlns:a="http://schemas.openxmlformats.org/drawingml/2006/main">
          <a:off x="388620" y="2842260"/>
          <a:ext cx="8884920" cy="20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0.04888</cdr:x>
      <cdr:y>0.89212</cdr:y>
    </cdr:from>
    <cdr:to>
      <cdr:x>0.97756</cdr:x>
      <cdr:y>0.97455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74C27A8-D13E-4FD5-ACF7-C5D14406613B}"/>
            </a:ext>
          </a:extLst>
        </cdr:cNvPr>
        <cdr:cNvSpPr txBox="1"/>
      </cdr:nvSpPr>
      <cdr:spPr>
        <a:xfrm xmlns:a="http://schemas.openxmlformats.org/drawingml/2006/main">
          <a:off x="464820" y="2804160"/>
          <a:ext cx="883158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	Nov'24		Dec'24		Jan'25		Feb'25		Mar'25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0.03125</cdr:x>
      <cdr:y>0.83177</cdr:y>
    </cdr:from>
    <cdr:to>
      <cdr:x>1</cdr:x>
      <cdr:y>0.91536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2040BCC-6592-4F64-AF6C-42AED16D20A3}"/>
            </a:ext>
          </a:extLst>
        </cdr:cNvPr>
        <cdr:cNvSpPr txBox="1"/>
      </cdr:nvSpPr>
      <cdr:spPr>
        <a:xfrm xmlns:a="http://schemas.openxmlformats.org/drawingml/2006/main">
          <a:off x="274320" y="3032760"/>
          <a:ext cx="850392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	Fungicide		Herbicide		Insecticide		</a:t>
          </a:r>
          <a:r>
            <a:rPr lang="en-US" sz="1100" baseline="0"/>
            <a:t>                    Plant Nutrition</a:t>
          </a:r>
          <a:endParaRPr lang="en-US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449580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106B02-B1C5-4E25-9D8C-24CAA8EAF8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1</xdr:row>
      <xdr:rowOff>91440</xdr:rowOff>
    </xdr:from>
    <xdr:to>
      <xdr:col>21</xdr:col>
      <xdr:colOff>0</xdr:colOff>
      <xdr:row>18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C55EB28-DB5F-4C81-903C-7BF30DDE4E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8400" y="274320"/>
              <a:ext cx="6553200" cy="3177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9</xdr:row>
      <xdr:rowOff>140970</xdr:rowOff>
    </xdr:from>
    <xdr:to>
      <xdr:col>1</xdr:col>
      <xdr:colOff>1135380</xdr:colOff>
      <xdr:row>24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7E86B9-3960-4509-A272-162297A9C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289560</xdr:colOff>
      <xdr:row>10</xdr:row>
      <xdr:rowOff>60960</xdr:rowOff>
    </xdr:from>
    <xdr:to>
      <xdr:col>8</xdr:col>
      <xdr:colOff>1706880</xdr:colOff>
      <xdr:row>25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F5CA2B-487A-4CBB-9A44-916F62C0A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ranab" refreshedDate="45871.916401504626" backgroundQuery="1" createdVersion="7" refreshedVersion="7" minRefreshableVersion="3" recordCount="0" supportSubquery="1" supportAdvancedDrill="1" xr:uid="{A1B18309-FB75-4AB7-A97F-37C6EFEEE72D}">
  <cacheSource type="external" connectionId="1"/>
  <cacheFields count="6">
    <cacheField name="[Range].[Product_Name].[Product_Name]" caption="Product_Name" numFmtId="0" hierarchy="6" level="1">
      <sharedItems count="51">
        <s v="Amister Top"/>
        <s v="Baan"/>
        <s v="Contaf Plus"/>
        <s v="Curzate"/>
        <s v="Indofil M45"/>
        <s v="Nativo"/>
        <s v="Ridomil Gold"/>
        <s v="Saaf"/>
        <s v="Sprint"/>
        <s v="Systiva"/>
        <s v="Tagron"/>
        <s v="V3"/>
        <s v="Xelora"/>
        <s v="2,4-D"/>
        <s v="Agil"/>
        <s v="Dezire"/>
        <s v="Iris"/>
        <s v="Krizin"/>
        <s v="Pogo"/>
        <s v="Safal 71"/>
        <s v="Sumi Max"/>
        <s v="Suspend"/>
        <s v="Tag Dabang"/>
        <s v="Tag Gun"/>
        <s v="Boxer"/>
        <s v="Carbine"/>
        <s v="Coragen"/>
        <s v="Deligate"/>
        <s v="Dursban"/>
        <s v="Ekka"/>
        <s v="E-Mate"/>
        <s v="Exponus"/>
        <s v="Hamla 550"/>
        <s v="Nasa"/>
        <s v="Pegasus"/>
        <s v="Profex Super"/>
        <s v="Samrat 70"/>
        <s v="Simodis"/>
        <s v="Starthine"/>
        <s v="Sumiprint"/>
        <s v="Ultimare"/>
        <s v="Agromin Gold"/>
        <s v="Biozyme Vegetable"/>
        <s v="Cultar"/>
        <s v="Double"/>
        <s v="El++"/>
        <s v="Isabion"/>
        <s v="Lihocin"/>
        <s v="Miraculan"/>
        <s v="Poushak"/>
        <s v="Tropicona"/>
      </sharedItems>
    </cacheField>
    <cacheField name="[Range].[Package_Quantity].[Package_Quantity]" caption="Package_Quantity" numFmtId="0" hierarchy="7" level="1">
      <sharedItems containsNonDate="0" count="3">
        <s v="100ml"/>
        <s v="250ml"/>
        <s v="500ml"/>
      </sharedItems>
    </cacheField>
    <cacheField name="[Measures].[Sum of Sale_Quantity]" caption="Sum of Sale_Quantity" numFmtId="0" hierarchy="16" level="32767"/>
    <cacheField name="[Range].[Category].[Category]" caption="Category" numFmtId="0" hierarchy="13" level="1">
      <sharedItems count="4">
        <s v="Fungicide"/>
        <s v="Herbicide"/>
        <s v="Insecticide"/>
        <s v="Plant Nutrition"/>
      </sharedItems>
    </cacheField>
    <cacheField name="[Measures].[Average of Sale_Price]" caption="Average of Sale_Price" numFmtId="0" hierarchy="24" level="32767"/>
    <cacheField name="[Measures].[Sum of Profit]" caption="Sum of Profit" numFmtId="0" hierarchy="25" level="32767"/>
  </cacheFields>
  <cacheHierarchies count="26">
    <cacheHierarchy uniqueName="[Range].[Transaction_ID]" caption="Transaction_ID" attribute="1" defaultMemberUniqueName="[Range].[Transaction_ID].[All]" allUniqueName="[Range].[Transaction_ID].[All]" dimensionUniqueName="[Range]" displayFolder="" count="0" memberValueDatatype="130" unbalanced="0"/>
    <cacheHierarchy uniqueName="[Range].[Sales_Date]" caption="Sales_Date" attribute="1" defaultMemberUniqueName="[Range].[Sales_Date].[All]" allUniqueName="[Range].[Sales_Date].[All]" dimensionUniqueName="[Range]" displayFolder="" count="0" memberValueDatatype="130" unbalanced="0"/>
    <cacheHierarchy uniqueName="[Range].[Weeks]" caption="Weeks" attribute="1" defaultMemberUniqueName="[Range].[Weeks].[All]" allUniqueName="[Range].[Weeks].[All]" dimensionUniqueName="[Range]" displayFolder="" count="0" memberValueDatatype="130" unbalanced="0"/>
    <cacheHierarchy uniqueName="[Range].[Customer_Name]" caption="Customer_Name" attribute="1" defaultMemberUniqueName="[Range].[Customer_Name].[All]" allUniqueName="[Range].[Customer_Name].[All]" dimensionUniqueName="[Range]" displayFolder="" count="0" memberValueDatatype="130" unbalanced="0"/>
    <cacheHierarchy uniqueName="[Range].[Customer_Type]" caption="Customer_Type" attribute="1" defaultMemberUniqueName="[Range].[Customer_Type].[All]" allUniqueName="[Range].[Customer_Type].[All]" dimensionUniqueName="[Range]" displayFolder="" count="0" memberValueDatatype="130" unbalanced="0"/>
    <cacheHierarchy uniqueName="[Range].[Region]" caption="Region" attribute="1" defaultMemberUniqueName="[Range].[Region].[All]" allUniqueName="[Range].[Region].[All]" dimensionUniqueName="[Range]" displayFolder="" count="0" memberValueDatatype="130" unbalanced="0"/>
    <cacheHierarchy uniqueName="[Range].[Product_Name]" caption="Product_Name" attribute="1" defaultMemberUniqueName="[Range].[Product_Name].[All]" allUniqueName="[Range].[Product_Na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ckage_Quantity]" caption="Package_Quantity" attribute="1" defaultMemberUniqueName="[Range].[Package_Quantity].[All]" allUniqueName="[Range].[Package_Quantit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ale_Price]" caption="Sale_Price" attribute="1" defaultMemberUniqueName="[Range].[Sale_Price].[All]" allUniqueName="[Range].[Sale_Price].[All]" dimensionUniqueName="[Range]" displayFolder="" count="0" memberValueDatatype="20" unbalanced="0"/>
    <cacheHierarchy uniqueName="[Range].[Sale_Quantity]" caption="Sale_Quantity" attribute="1" defaultMemberUniqueName="[Range].[Sale_Quantity].[All]" allUniqueName="[Range].[Sale_Quantity].[All]" dimensionUniqueName="[Range]" displayFolder="" count="0" memberValueDatatype="20" unbalanced="0"/>
    <cacheHierarchy uniqueName="[Range].[Profit]" caption="Profit" attribute="1" defaultMemberUniqueName="[Range].[Profit].[All]" allUniqueName="[Range].[Profit].[All]" dimensionUniqueName="[Range]" displayFolder="" count="0" memberValueDatatype="20" unbalanced="0"/>
    <cacheHierarchy uniqueName="[Range].[Revenue]" caption="Revenue" attribute="1" defaultMemberUniqueName="[Range].[Revenue].[All]" allUniqueName="[Range].[Revenue].[All]" dimensionUniqueName="[Range]" displayFolder="" count="0" memberValueDatatype="20" unbalanced="0"/>
    <cacheHierarchy uniqueName="[Range].[Season]" caption="Season" attribute="1" defaultMemberUniqueName="[Range].[Season].[All]" allUniqueName="[Range].[Season].[All]" dimensionUniqueName="[Range]" displayFolder="" count="0" memberValueDatatype="130" unbalanced="0"/>
    <cacheHierarchy uniqueName="[Range].[Category]" caption="Category" attribute="1" defaultMemberUniqueName="[Range].[Category].[All]" allUniqueName="[Range].[Category].[All]" dimensionUniqueName="[Range]" displayFolder="" count="2" memberValueDatatype="130" unbalanced="0">
      <fieldsUsage count="2">
        <fieldUsage x="-1"/>
        <fieldUsage x="3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Sale_Quantity]" caption="Sum of Sale_Quantity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Sale_Quantity]" caption="Average of Sale_Quantity" measure="1" displayFolder="" measureGroup="Rang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Sale_Quantity]" caption="Min of Sale_Quantity" measure="1" displayFolder="" measureGroup="Rang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Sale_Quantity]" caption="Max of Sale_Quantity" measure="1" displayFolder="" measureGroup="Rang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tdDev of Sale_Quantity]" caption="StdDev of Sale_Quantity" measure="1" displayFolder="" measureGroup="Rang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Var of Sale_Quantity]" caption="Var of Sale_Quantity" measure="1" displayFolder="" measureGroup="Rang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Sale_Price]" caption="Sum of Sale_Price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Sale_Price]" caption="Count of Sale_Price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Sale_Price]" caption="Average of Sale_Pric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rofit]" caption="Sum of Profit" measure="1" displayFolder="" measureGroup="Rang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ranab" refreshedDate="45871.916402546296" backgroundQuery="1" createdVersion="7" refreshedVersion="7" minRefreshableVersion="3" recordCount="0" supportSubquery="1" supportAdvancedDrill="1" xr:uid="{00EB43B9-0BA6-4C18-8C5F-340A916B76C9}">
  <cacheSource type="external" connectionId="1"/>
  <cacheFields count="8">
    <cacheField name="[Measures].[Sum of Sale_Quantity]" caption="Sum of Sale_Quantity" numFmtId="0" hierarchy="16" level="32767"/>
    <cacheField name="[Measures].[Average of Sale_Quantity]" caption="Average of Sale_Quantity" numFmtId="0" hierarchy="17" level="32767"/>
    <cacheField name="[Measures].[Min of Sale_Quantity]" caption="Min of Sale_Quantity" numFmtId="0" hierarchy="18" level="32767"/>
    <cacheField name="[Measures].[Max of Sale_Quantity]" caption="Max of Sale_Quantity" numFmtId="0" hierarchy="19" level="32767"/>
    <cacheField name="[Measures].[StdDev of Sale_Quantity]" caption="StdDev of Sale_Quantity" numFmtId="0" hierarchy="20" level="32767"/>
    <cacheField name="[Measures].[Var of Sale_Quantity]" caption="Var of Sale_Quantity" numFmtId="0" hierarchy="21" level="32767"/>
    <cacheField name="[Range].[Category].[Category]" caption="Category" numFmtId="0" hierarchy="13" level="1">
      <sharedItems count="4">
        <s v="Fungicide"/>
        <s v="Herbicide"/>
        <s v="Insecticide"/>
        <s v="Plant Nutrition"/>
      </sharedItems>
    </cacheField>
    <cacheField name="[Range].[Product_Name].[Product_Name]" caption="Product_Name" numFmtId="0" hierarchy="6" level="1">
      <sharedItems count="51">
        <s v="Amister Top"/>
        <s v="Baan"/>
        <s v="Contaf Plus"/>
        <s v="Curzate"/>
        <s v="Indofil M45"/>
        <s v="Nativo"/>
        <s v="Ridomil Gold"/>
        <s v="Saaf"/>
        <s v="Sprint"/>
        <s v="Systiva"/>
        <s v="Tagron"/>
        <s v="V3"/>
        <s v="Xelora"/>
        <s v="2,4-D"/>
        <s v="Agil"/>
        <s v="Dezire"/>
        <s v="Iris"/>
        <s v="Krizin"/>
        <s v="Pogo"/>
        <s v="Safal 71"/>
        <s v="Sumi Max"/>
        <s v="Suspend"/>
        <s v="Tag Dabang"/>
        <s v="Tag Gun"/>
        <s v="Boxer"/>
        <s v="Carbine"/>
        <s v="Coragen"/>
        <s v="Deligate"/>
        <s v="Dursban"/>
        <s v="Ekka"/>
        <s v="E-Mate"/>
        <s v="Exponus"/>
        <s v="Hamla 550"/>
        <s v="Nasa"/>
        <s v="Pegasus"/>
        <s v="Profex Super"/>
        <s v="Samrat 70"/>
        <s v="Simodis"/>
        <s v="Starthine"/>
        <s v="Sumiprint"/>
        <s v="Ultimare"/>
        <s v="Agromin Gold"/>
        <s v="Biozyme Vegetable"/>
        <s v="Cultar"/>
        <s v="Double"/>
        <s v="El++"/>
        <s v="Isabion"/>
        <s v="Lihocin"/>
        <s v="Miraculan"/>
        <s v="Poushak"/>
        <s v="Tropicona"/>
      </sharedItems>
    </cacheField>
  </cacheFields>
  <cacheHierarchies count="26">
    <cacheHierarchy uniqueName="[Range].[Transaction_ID]" caption="Transaction_ID" attribute="1" defaultMemberUniqueName="[Range].[Transaction_ID].[All]" allUniqueName="[Range].[Transaction_ID].[All]" dimensionUniqueName="[Range]" displayFolder="" count="0" memberValueDatatype="130" unbalanced="0"/>
    <cacheHierarchy uniqueName="[Range].[Sales_Date]" caption="Sales_Date" attribute="1" defaultMemberUniqueName="[Range].[Sales_Date].[All]" allUniqueName="[Range].[Sales_Date].[All]" dimensionUniqueName="[Range]" displayFolder="" count="0" memberValueDatatype="130" unbalanced="0"/>
    <cacheHierarchy uniqueName="[Range].[Weeks]" caption="Weeks" attribute="1" defaultMemberUniqueName="[Range].[Weeks].[All]" allUniqueName="[Range].[Weeks].[All]" dimensionUniqueName="[Range]" displayFolder="" count="0" memberValueDatatype="130" unbalanced="0"/>
    <cacheHierarchy uniqueName="[Range].[Customer_Name]" caption="Customer_Name" attribute="1" defaultMemberUniqueName="[Range].[Customer_Name].[All]" allUniqueName="[Range].[Customer_Name].[All]" dimensionUniqueName="[Range]" displayFolder="" count="0" memberValueDatatype="130" unbalanced="0"/>
    <cacheHierarchy uniqueName="[Range].[Customer_Type]" caption="Customer_Type" attribute="1" defaultMemberUniqueName="[Range].[Customer_Type].[All]" allUniqueName="[Range].[Customer_Type].[All]" dimensionUniqueName="[Range]" displayFolder="" count="0" memberValueDatatype="130" unbalanced="0"/>
    <cacheHierarchy uniqueName="[Range].[Region]" caption="Region" attribute="1" defaultMemberUniqueName="[Range].[Region].[All]" allUniqueName="[Range].[Region].[All]" dimensionUniqueName="[Range]" displayFolder="" count="0" memberValueDatatype="130" unbalanced="0"/>
    <cacheHierarchy uniqueName="[Range].[Product_Name]" caption="Product_Name" attribute="1" defaultMemberUniqueName="[Range].[Product_Name].[All]" allUniqueName="[Range].[Product_Name].[All]" dimensionUniqueName="[Range]" displayFolder="" count="2" memberValueDatatype="130" unbalanced="0">
      <fieldsUsage count="2">
        <fieldUsage x="-1"/>
        <fieldUsage x="7"/>
      </fieldsUsage>
    </cacheHierarchy>
    <cacheHierarchy uniqueName="[Range].[Package_Quantity]" caption="Package_Quantity" attribute="1" defaultMemberUniqueName="[Range].[Package_Quantity].[All]" allUniqueName="[Range].[Package_Quantity].[All]" dimensionUniqueName="[Range]" displayFolder="" count="0" memberValueDatatype="130" unbalanced="0"/>
    <cacheHierarchy uniqueName="[Range].[Sale_Price]" caption="Sale_Price" attribute="1" defaultMemberUniqueName="[Range].[Sale_Price].[All]" allUniqueName="[Range].[Sale_Price].[All]" dimensionUniqueName="[Range]" displayFolder="" count="0" memberValueDatatype="20" unbalanced="0"/>
    <cacheHierarchy uniqueName="[Range].[Sale_Quantity]" caption="Sale_Quantity" attribute="1" defaultMemberUniqueName="[Range].[Sale_Quantity].[All]" allUniqueName="[Range].[Sale_Quantity].[All]" dimensionUniqueName="[Range]" displayFolder="" count="0" memberValueDatatype="20" unbalanced="0"/>
    <cacheHierarchy uniqueName="[Range].[Profit]" caption="Profit" attribute="1" defaultMemberUniqueName="[Range].[Profit].[All]" allUniqueName="[Range].[Profit].[All]" dimensionUniqueName="[Range]" displayFolder="" count="0" memberValueDatatype="20" unbalanced="0"/>
    <cacheHierarchy uniqueName="[Range].[Revenue]" caption="Revenue" attribute="1" defaultMemberUniqueName="[Range].[Revenue].[All]" allUniqueName="[Range].[Revenue].[All]" dimensionUniqueName="[Range]" displayFolder="" count="0" memberValueDatatype="20" unbalanced="0"/>
    <cacheHierarchy uniqueName="[Range].[Season]" caption="Season" attribute="1" defaultMemberUniqueName="[Range].[Season].[All]" allUniqueName="[Range].[Season].[All]" dimensionUniqueName="[Range]" displayFolder="" count="0" memberValueDatatype="130" unbalanced="0"/>
    <cacheHierarchy uniqueName="[Range].[Category]" caption="Category" attribute="1" defaultMemberUniqueName="[Range].[Category].[All]" allUniqueName="[Range].[Category].[All]" dimensionUniqueName="[Range]" displayFolder="" count="2" memberValueDatatype="130" unbalanced="0">
      <fieldsUsage count="2">
        <fieldUsage x="-1"/>
        <fieldUsage x="6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Sale_Quantity]" caption="Sum of Sale_Quantity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Sale_Quantity]" caption="Average of Sale_Quantity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Sale_Quantity]" caption="Min of Sale_Quantity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Sale_Quantity]" caption="Max of Sale_Quantity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tdDev of Sale_Quantity]" caption="StdDev of Sale_Quantity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Var of Sale_Quantity]" caption="Var of Sale_Quantity" measure="1" displayFolder="" measureGroup="Rang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Sale_Price]" caption="Sum of Sale_Price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Sale_Price]" caption="Count of Sale_Price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Sale_Price]" caption="Average of Sale_Price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rofit]" caption="Sum of Profit" measure="1" displayFolder="" measureGroup="Rang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b" refreshedDate="45871.916403124997" createdVersion="7" refreshedVersion="7" minRefreshableVersion="3" recordCount="20" xr:uid="{590774AF-9E60-4310-B41B-B5A7000BBB90}">
  <cacheSource type="worksheet">
    <worksheetSource ref="B33:E53" sheet="Calculations &amp; Computation 2"/>
  </cacheSource>
  <cacheFields count="5">
    <cacheField name="Category" numFmtId="0">
      <sharedItems count="4">
        <s v="Fungicide"/>
        <s v="Insecticide"/>
        <s v="Herbicide"/>
        <s v="Plant Nutrition"/>
      </sharedItems>
    </cacheField>
    <cacheField name="Product Name" numFmtId="1">
      <sharedItems count="20">
        <s v="Ridomil Gold"/>
        <s v="Systiva"/>
        <s v="Xelora"/>
        <s v="Curzate"/>
        <s v="Amister Top"/>
        <s v="Agil"/>
        <s v="Iris"/>
        <s v="Tag Gun"/>
        <s v="2,4-D"/>
        <s v="Pogo"/>
        <s v="Sumiprint"/>
        <s v="Simodis"/>
        <s v="Exponus"/>
        <s v="Ultimare"/>
        <s v="Dursban"/>
        <s v="Double"/>
        <s v="Isabion"/>
        <s v="Poushak"/>
        <s v="Lihocin"/>
        <s v="Agromin Gold"/>
      </sharedItems>
    </cacheField>
    <cacheField name="Total Revenue" numFmtId="1">
      <sharedItems containsSemiMixedTypes="0" containsString="0" containsNumber="1" minValue="46882.051282051281" maxValue="466900"/>
    </cacheField>
    <cacheField name="Total Profit" numFmtId="0">
      <sharedItems containsSemiMixedTypes="0" containsString="0" containsNumber="1" containsInteger="1" minValue="7108" maxValue="205030"/>
    </cacheField>
    <cacheField name="Profit Margin" numFmtId="0" formula="'Total Profit'/'Total Revenu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b" refreshedDate="45871.916403356481" createdVersion="7" refreshedVersion="7" minRefreshableVersion="3" recordCount="1490" xr:uid="{EB1EF849-481F-4469-A335-DED37A17F820}">
  <cacheSource type="worksheet">
    <worksheetSource name="Table1"/>
  </cacheSource>
  <cacheFields count="15">
    <cacheField name="Transaction_ID" numFmtId="0">
      <sharedItems/>
    </cacheField>
    <cacheField name="Sales_Date" numFmtId="0">
      <sharedItems/>
    </cacheField>
    <cacheField name="Weeks" numFmtId="0">
      <sharedItems count="22">
        <s v="W01"/>
        <s v="W02"/>
        <s v="W03"/>
        <s v="W04"/>
        <s v="W05"/>
        <s v="W06"/>
        <s v="W07"/>
        <s v="W08"/>
        <s v="W09"/>
        <s v="W10"/>
        <s v="W11"/>
        <s v="W12"/>
        <s v="W13"/>
        <s v="W14"/>
        <s v="W15"/>
        <s v="W16"/>
        <s v="W17"/>
        <s v="W18"/>
        <s v="W19"/>
        <s v="W20"/>
        <s v="W21"/>
        <s v="W22"/>
      </sharedItems>
    </cacheField>
    <cacheField name="Customer_Name" numFmtId="0">
      <sharedItems/>
    </cacheField>
    <cacheField name="Customer_Type" numFmtId="0">
      <sharedItems/>
    </cacheField>
    <cacheField name="Region" numFmtId="0">
      <sharedItems/>
    </cacheField>
    <cacheField name="Product_Name" numFmtId="0">
      <sharedItems/>
    </cacheField>
    <cacheField name="Package_Quantity" numFmtId="0">
      <sharedItems/>
    </cacheField>
    <cacheField name="Sale_Price" numFmtId="0">
      <sharedItems containsSemiMixedTypes="0" containsString="0" containsNumber="1" containsInteger="1" minValue="20" maxValue="2300"/>
    </cacheField>
    <cacheField name="Sale_Quantity" numFmtId="0">
      <sharedItems containsSemiMixedTypes="0" containsString="0" containsNumber="1" containsInteger="1" minValue="1" maxValue="22"/>
    </cacheField>
    <cacheField name="Profit" numFmtId="0">
      <sharedItems containsSemiMixedTypes="0" containsString="0" containsNumber="1" containsInteger="1" minValue="7" maxValue="11110"/>
    </cacheField>
    <cacheField name="Revenue" numFmtId="0">
      <sharedItems containsSemiMixedTypes="0" containsString="0" containsNumber="1" containsInteger="1" minValue="20" maxValue="25300"/>
    </cacheField>
    <cacheField name="Season" numFmtId="0">
      <sharedItems/>
    </cacheField>
    <cacheField name="Category" numFmtId="0">
      <sharedItems count="4">
        <s v="Plant Nutrition"/>
        <s v="Fungicide"/>
        <s v="Herbicide"/>
        <s v="Insecticide"/>
      </sharedItems>
    </cacheField>
    <cacheField name="Moving_Avg" numFmtId="0" formula="SUM(Sale_Quantity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b" refreshedDate="45871.916403703704" createdVersion="7" refreshedVersion="7" minRefreshableVersion="3" recordCount="1490" xr:uid="{771B1FFB-942A-4C79-BB77-B72D35CDA6D8}">
  <cacheSource type="worksheet">
    <worksheetSource ref="B7:O1497" sheet="Sales_Data"/>
  </cacheSource>
  <cacheFields count="14">
    <cacheField name="Transaction_ID" numFmtId="0">
      <sharedItems/>
    </cacheField>
    <cacheField name="Sales_Date" numFmtId="0">
      <sharedItems/>
    </cacheField>
    <cacheField name="Weeks" numFmtId="0">
      <sharedItems/>
    </cacheField>
    <cacheField name="Customer_Name" numFmtId="0">
      <sharedItems/>
    </cacheField>
    <cacheField name="Customer_Type" numFmtId="0">
      <sharedItems/>
    </cacheField>
    <cacheField name="Region" numFmtId="0">
      <sharedItems/>
    </cacheField>
    <cacheField name="Product_Name" numFmtId="0">
      <sharedItems/>
    </cacheField>
    <cacheField name="Package_Quantity" numFmtId="0">
      <sharedItems/>
    </cacheField>
    <cacheField name="Sale_Price" numFmtId="0">
      <sharedItems containsSemiMixedTypes="0" containsString="0" containsNumber="1" containsInteger="1" minValue="20" maxValue="2300"/>
    </cacheField>
    <cacheField name="Sale_Quantity" numFmtId="0">
      <sharedItems containsSemiMixedTypes="0" containsString="0" containsNumber="1" containsInteger="1" minValue="1" maxValue="22"/>
    </cacheField>
    <cacheField name="Profit" numFmtId="0">
      <sharedItems containsSemiMixedTypes="0" containsString="0" containsNumber="1" containsInteger="1" minValue="7" maxValue="11110"/>
    </cacheField>
    <cacheField name="Revenue" numFmtId="0">
      <sharedItems containsSemiMixedTypes="0" containsString="0" containsNumber="1" containsInteger="1" minValue="20" maxValue="25300"/>
    </cacheField>
    <cacheField name="Season" numFmtId="0">
      <sharedItems/>
    </cacheField>
    <cacheField name="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b" refreshedDate="45871.91659212963" createdVersion="7" refreshedVersion="7" minRefreshableVersion="3" recordCount="17" xr:uid="{A58FDC03-0589-4593-A7DE-810D711C08F7}">
  <cacheSource type="worksheet">
    <worksheetSource ref="A1:H18" sheet="Survey Data"/>
  </cacheSource>
  <cacheFields count="8">
    <cacheField name="Timestamp" numFmtId="166">
      <sharedItems containsSemiMixedTypes="0" containsNonDate="0" containsDate="1" containsString="0" minDate="2025-07-12T10:22:50" maxDate="2025-08-03T10:26:00"/>
    </cacheField>
    <cacheField name="Your Name" numFmtId="0">
      <sharedItems/>
    </cacheField>
    <cacheField name="Location" numFmtId="0">
      <sharedItems/>
    </cacheField>
    <cacheField name="From where you like to purchase your pesticides needs" numFmtId="0">
      <sharedItems count="3">
        <s v="Krishna Agritech Industries"/>
        <s v="Online"/>
        <s v="Other Store"/>
      </sharedItems>
    </cacheField>
    <cacheField name="Any two reasons for your above choice.*" numFmtId="0">
      <sharedItems/>
    </cacheField>
    <cacheField name="Email Address" numFmtId="0">
      <sharedItems containsBlank="1"/>
    </cacheField>
    <cacheField name="Keys" numFmtId="0">
      <sharedItems/>
    </cacheField>
    <cacheField name="Refined Keys" numFmtId="0">
      <sharedItems count="7">
        <s v="Better quality"/>
        <s v="Easy to buy"/>
        <s v="Home delivery"/>
        <s v="Lower price"/>
        <s v="Availability"/>
        <s v="Offer"/>
        <s v="Tru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466900"/>
    <n v="205030"/>
  </r>
  <r>
    <x v="0"/>
    <x v="1"/>
    <n v="227850"/>
    <n v="36890"/>
  </r>
  <r>
    <x v="0"/>
    <x v="2"/>
    <n v="196100"/>
    <n v="41930"/>
  </r>
  <r>
    <x v="0"/>
    <x v="3"/>
    <n v="195974.39999999999"/>
    <n v="48270"/>
  </r>
  <r>
    <x v="0"/>
    <x v="4"/>
    <n v="174460"/>
    <n v="24300"/>
  </r>
  <r>
    <x v="1"/>
    <x v="5"/>
    <n v="206727.77777777778"/>
    <n v="36100"/>
  </r>
  <r>
    <x v="1"/>
    <x v="6"/>
    <n v="184098.59999999998"/>
    <n v="28396"/>
  </r>
  <r>
    <x v="1"/>
    <x v="7"/>
    <n v="120540"/>
    <n v="14350"/>
  </r>
  <r>
    <x v="1"/>
    <x v="8"/>
    <n v="77440"/>
    <n v="8800"/>
  </r>
  <r>
    <x v="1"/>
    <x v="9"/>
    <n v="46882.051282051281"/>
    <n v="8140"/>
  </r>
  <r>
    <x v="2"/>
    <x v="10"/>
    <n v="333286.40476190473"/>
    <n v="118987"/>
  </r>
  <r>
    <x v="2"/>
    <x v="11"/>
    <n v="239553.84615384616"/>
    <n v="42094"/>
  </r>
  <r>
    <x v="2"/>
    <x v="12"/>
    <n v="216644.11764705883"/>
    <n v="54816"/>
  </r>
  <r>
    <x v="2"/>
    <x v="13"/>
    <n v="193720"/>
    <n v="13900"/>
  </r>
  <r>
    <x v="2"/>
    <x v="14"/>
    <n v="63720"/>
    <n v="7108"/>
  </r>
  <r>
    <x v="3"/>
    <x v="15"/>
    <n v="111691.42857142858"/>
    <n v="8588"/>
  </r>
  <r>
    <x v="3"/>
    <x v="16"/>
    <n v="105351.72413793103"/>
    <n v="8614"/>
  </r>
  <r>
    <x v="3"/>
    <x v="17"/>
    <n v="90534.117647058825"/>
    <n v="9124"/>
  </r>
  <r>
    <x v="3"/>
    <x v="18"/>
    <n v="82923.428571428565"/>
    <n v="7698"/>
  </r>
  <r>
    <x v="3"/>
    <x v="19"/>
    <n v="66474.814814814818"/>
    <n v="80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0">
  <r>
    <s v="T0001"/>
    <s v="(05-Nov-24 - 09-Nov-24)"/>
    <x v="0"/>
    <s v="SUBRATA DEY"/>
    <s v="Retail"/>
    <s v="Falta"/>
    <s v="Biozyme Vegetable"/>
    <s v="100ml"/>
    <n v="130"/>
    <n v="2"/>
    <n v="40"/>
    <n v="260"/>
    <s v="Pre-Winter"/>
    <x v="0"/>
  </r>
  <r>
    <s v="T0002"/>
    <s v="(05-Nov-24 - 09-Nov-24)"/>
    <x v="0"/>
    <s v="SUBRATA DEY"/>
    <s v="Retail"/>
    <s v="Falta"/>
    <s v="Indofil M45"/>
    <s v="500gm"/>
    <n v="200"/>
    <n v="6"/>
    <n v="132"/>
    <n v="1200"/>
    <s v="Pre-Winter"/>
    <x v="1"/>
  </r>
  <r>
    <s v="T0003"/>
    <s v="(05-Nov-24 - 09-Nov-24)"/>
    <x v="0"/>
    <s v="SHANKAR MONDAL"/>
    <s v="Retail"/>
    <s v="Amtala"/>
    <s v="Saaf"/>
    <s v="1kg"/>
    <n v="730"/>
    <n v="4"/>
    <n v="100"/>
    <n v="2920"/>
    <s v="Pre-Winter"/>
    <x v="1"/>
  </r>
  <r>
    <s v="T0004"/>
    <s v="(05-Nov-24 - 09-Nov-24)"/>
    <x v="0"/>
    <s v="SHANKAR MONDAL"/>
    <s v="Retail"/>
    <s v="Amtala"/>
    <s v="Double"/>
    <s v="100ml"/>
    <n v="450"/>
    <n v="2"/>
    <n v="100"/>
    <n v="900"/>
    <s v="Pre-Winter"/>
    <x v="0"/>
  </r>
  <r>
    <s v="T0005"/>
    <s v="(05-Nov-24 - 09-Nov-24)"/>
    <x v="0"/>
    <s v="RABINDRA NASKAR"/>
    <s v="Large Farmer"/>
    <s v="Usthi"/>
    <s v="Suspend"/>
    <s v="500gm"/>
    <n v="270"/>
    <n v="7"/>
    <n v="350"/>
    <n v="1890"/>
    <s v="Pre-Winter"/>
    <x v="2"/>
  </r>
  <r>
    <s v="T0006"/>
    <s v="(05-Nov-24 - 09-Nov-24)"/>
    <x v="0"/>
    <s v="PRABIR ROY"/>
    <s v="Large Farmer"/>
    <s v="Falta"/>
    <s v="Ekka"/>
    <s v="20gm"/>
    <n v="30"/>
    <n v="7"/>
    <n v="35"/>
    <n v="210"/>
    <s v="Pre-Winter"/>
    <x v="3"/>
  </r>
  <r>
    <s v="T0007"/>
    <s v="(05-Nov-24 - 09-Nov-24)"/>
    <x v="0"/>
    <s v="SEKH ANAMUL"/>
    <s v="Large Farmer"/>
    <s v="Bishnupur"/>
    <s v="Iris"/>
    <s v="200ml"/>
    <n v="410"/>
    <n v="9"/>
    <n v="1188"/>
    <n v="3690"/>
    <s v="Pre-Winter"/>
    <x v="2"/>
  </r>
  <r>
    <s v="T0008"/>
    <s v="(05-Nov-24 - 09-Nov-24)"/>
    <x v="0"/>
    <s v="SUMAN DASGUPTA"/>
    <s v="Retail"/>
    <s v="Amtala"/>
    <s v="Poushak"/>
    <s v="500ml"/>
    <n v="420"/>
    <n v="1"/>
    <n v="40"/>
    <n v="420"/>
    <s v="Pre-Winter"/>
    <x v="0"/>
  </r>
  <r>
    <s v="T0009"/>
    <s v="(05-Nov-24 - 09-Nov-24)"/>
    <x v="0"/>
    <s v="SUBRATA NASKAR"/>
    <s v="Large Farmer"/>
    <s v="D.Harbour"/>
    <s v="Dursban"/>
    <s v="1L"/>
    <n v="350"/>
    <n v="7"/>
    <n v="280"/>
    <n v="2450"/>
    <s v="Pre-Winter"/>
    <x v="3"/>
  </r>
  <r>
    <s v="T0010"/>
    <s v="(05-Nov-24 - 09-Nov-24)"/>
    <x v="0"/>
    <s v="KANAI GHOSH"/>
    <s v="Retail"/>
    <s v="Bishnupur"/>
    <s v="Safal 71"/>
    <s v="100gm"/>
    <n v="70"/>
    <n v="3"/>
    <n v="18"/>
    <n v="210"/>
    <s v="Pre-Winter"/>
    <x v="2"/>
  </r>
  <r>
    <s v="T0011"/>
    <s v="(05-Nov-24 - 09-Nov-24)"/>
    <x v="0"/>
    <s v="ADIN MOLLA"/>
    <s v="Large Farmer"/>
    <s v="Amtala"/>
    <s v="Tagron"/>
    <s v="10gm"/>
    <n v="30"/>
    <n v="7"/>
    <n v="35"/>
    <n v="210"/>
    <s v="Pre-Winter"/>
    <x v="1"/>
  </r>
  <r>
    <s v="T0012"/>
    <s v="(05-Nov-24 - 09-Nov-24)"/>
    <x v="0"/>
    <s v="ADIN MOLLA"/>
    <s v="Large Farmer"/>
    <s v="Amtala"/>
    <s v="Samrat 70"/>
    <s v="2gm"/>
    <n v="20"/>
    <n v="7"/>
    <n v="49"/>
    <n v="140"/>
    <s v="Pre-Winter"/>
    <x v="3"/>
  </r>
  <r>
    <s v="T0013"/>
    <s v="(05-Nov-24 - 09-Nov-24)"/>
    <x v="0"/>
    <s v="ADIN MOLLA"/>
    <s v="Large Farmer"/>
    <s v="Amtala"/>
    <s v="Pegasus"/>
    <s v="10gm"/>
    <n v="100"/>
    <n v="7"/>
    <n v="84"/>
    <n v="700"/>
    <s v="Pre-Winter"/>
    <x v="3"/>
  </r>
  <r>
    <s v="T0014"/>
    <s v="(05-Nov-24 - 09-Nov-24)"/>
    <x v="0"/>
    <s v="ADIN MOLLA"/>
    <s v="Large Farmer"/>
    <s v="Amtala"/>
    <s v="Agromin Gold"/>
    <s v="100ml"/>
    <n v="130"/>
    <n v="5"/>
    <n v="100"/>
    <n v="650"/>
    <s v="Pre-Winter"/>
    <x v="0"/>
  </r>
  <r>
    <s v="T0015"/>
    <s v="(05-Nov-24 - 09-Nov-24)"/>
    <x v="0"/>
    <s v="BIJAY PAUL"/>
    <s v="Large Farmer"/>
    <s v="Amtala"/>
    <s v="Samrat 70"/>
    <s v="2gm"/>
    <n v="20"/>
    <n v="14"/>
    <n v="98"/>
    <n v="280"/>
    <s v="Pre-Winter"/>
    <x v="3"/>
  </r>
  <r>
    <s v="T0016"/>
    <s v="(05-Nov-24 - 09-Nov-24)"/>
    <x v="0"/>
    <s v="JAYANTA SARKAR"/>
    <s v="Large Farmer"/>
    <s v="Bishnupur"/>
    <s v="Ridomil Gold"/>
    <s v="1kg (1 pouch: 80)"/>
    <n v="2300"/>
    <n v="4"/>
    <n v="4040"/>
    <n v="9200"/>
    <s v="Pre-Winter"/>
    <x v="1"/>
  </r>
  <r>
    <s v="T0017"/>
    <s v="(05-Nov-24 - 09-Nov-24)"/>
    <x v="0"/>
    <s v="GOPAL CHATTERJEE"/>
    <s v="Large Farmer"/>
    <s v="D.Harbour"/>
    <s v="Samrat 70"/>
    <s v="2gm"/>
    <n v="20"/>
    <n v="22"/>
    <n v="154"/>
    <n v="440"/>
    <s v="Pre-Winter"/>
    <x v="3"/>
  </r>
  <r>
    <s v="T0018"/>
    <s v="(05-Nov-24 - 09-Nov-24)"/>
    <x v="0"/>
    <s v="RATHIN MUKHERJEE"/>
    <s v="Retail"/>
    <s v="D.Harbour"/>
    <s v="Saaf"/>
    <s v="1kg"/>
    <n v="730"/>
    <n v="6"/>
    <n v="150"/>
    <n v="4380"/>
    <s v="Pre-Winter"/>
    <x v="1"/>
  </r>
  <r>
    <s v="T0019"/>
    <s v="(05-Nov-24 - 09-Nov-24)"/>
    <x v="0"/>
    <s v="SANTOSH BISWAS"/>
    <s v="Retail"/>
    <s v="Amtala"/>
    <s v="Contaf Plus"/>
    <s v="500ml"/>
    <n v="290"/>
    <n v="5"/>
    <n v="90"/>
    <n v="1450"/>
    <s v="Pre-Winter"/>
    <x v="1"/>
  </r>
  <r>
    <s v="T0020"/>
    <s v="(05-Nov-24 - 09-Nov-24)"/>
    <x v="0"/>
    <s v="ASIS IQBAL"/>
    <s v="Retail"/>
    <s v="D.Harbour"/>
    <s v="Nasa"/>
    <s v="1kg"/>
    <n v="200"/>
    <n v="5"/>
    <n v="110"/>
    <n v="1000"/>
    <s v="Pre-Winter"/>
    <x v="3"/>
  </r>
  <r>
    <s v="T0021"/>
    <s v="(05-Nov-24 - 09-Nov-24)"/>
    <x v="0"/>
    <s v="DEBASIS PAL"/>
    <s v="Retail"/>
    <s v="Bishnupur"/>
    <s v="Dursban"/>
    <s v="500ml"/>
    <n v="190"/>
    <n v="10"/>
    <n v="180"/>
    <n v="1900"/>
    <s v="Pre-Winter"/>
    <x v="3"/>
  </r>
  <r>
    <s v="T0022"/>
    <s v="(05-Nov-24 - 09-Nov-24)"/>
    <x v="0"/>
    <s v="SUBRATA NASKAR"/>
    <s v="Large Farmer"/>
    <s v="D.Harbour"/>
    <s v="Nativo"/>
    <s v="100gm"/>
    <n v="700"/>
    <n v="6"/>
    <n v="168"/>
    <n v="4200"/>
    <s v="Pre-Winter"/>
    <x v="1"/>
  </r>
  <r>
    <s v="T0023"/>
    <s v="(05-Nov-24 - 09-Nov-24)"/>
    <x v="0"/>
    <s v="ADIN MOLLA"/>
    <s v="Large Farmer"/>
    <s v="Amtala"/>
    <s v="Samrat 70"/>
    <s v="2gm"/>
    <n v="20"/>
    <n v="6"/>
    <n v="42"/>
    <n v="120"/>
    <s v="Pre-Winter"/>
    <x v="3"/>
  </r>
  <r>
    <s v="T0024"/>
    <s v="(05-Nov-24 - 09-Nov-24)"/>
    <x v="0"/>
    <s v="ADIN MOLLA"/>
    <s v="Large Farmer"/>
    <s v="Amtala"/>
    <s v="Ekka"/>
    <s v="20gm"/>
    <n v="30"/>
    <n v="21"/>
    <n v="105"/>
    <n v="630"/>
    <s v="Pre-Winter"/>
    <x v="3"/>
  </r>
  <r>
    <s v="T0025"/>
    <s v="(05-Nov-24 - 09-Nov-24)"/>
    <x v="0"/>
    <s v="ASIS IQBAL"/>
    <s v="Retail"/>
    <s v="D.Harbour"/>
    <s v="Ekka"/>
    <s v="20gm"/>
    <n v="30"/>
    <n v="18"/>
    <n v="90"/>
    <n v="540"/>
    <s v="Pre-Winter"/>
    <x v="3"/>
  </r>
  <r>
    <s v="T0026"/>
    <s v="(05-Nov-24 - 09-Nov-24)"/>
    <x v="0"/>
    <s v="ASIS IQBAL"/>
    <s v="Retail"/>
    <s v="D.Harbour"/>
    <s v="Samrat 70"/>
    <s v="2gm"/>
    <n v="20"/>
    <n v="6"/>
    <n v="42"/>
    <n v="120"/>
    <s v="Pre-Winter"/>
    <x v="3"/>
  </r>
  <r>
    <s v="T0027"/>
    <s v="(05-Nov-24 - 09-Nov-24)"/>
    <x v="0"/>
    <s v="RABINDRANATH DAS"/>
    <s v="Retail"/>
    <s v="Bishnupur"/>
    <s v="Isabion"/>
    <s v="100ml"/>
    <n v="140"/>
    <n v="6"/>
    <n v="108"/>
    <n v="840"/>
    <s v="Pre-Winter"/>
    <x v="0"/>
  </r>
  <r>
    <s v="T0028"/>
    <s v="(05-Nov-24 - 09-Nov-24)"/>
    <x v="0"/>
    <s v="RAMJAN MOLLA"/>
    <s v="Large Farmer"/>
    <s v="D.Harbour"/>
    <s v="Simodis"/>
    <s v="240ml"/>
    <n v="2020"/>
    <n v="7"/>
    <n v="2485"/>
    <n v="14140"/>
    <s v="Pre-Winter"/>
    <x v="3"/>
  </r>
  <r>
    <s v="T0029"/>
    <s v="(05-Nov-24 - 09-Nov-24)"/>
    <x v="0"/>
    <s v="DEBASIS PAL"/>
    <s v="Retail"/>
    <s v="Bishnupur"/>
    <s v="Agil"/>
    <s v="100ml"/>
    <n v="210"/>
    <n v="6"/>
    <n v="300"/>
    <n v="1260"/>
    <s v="Pre-Winter"/>
    <x v="2"/>
  </r>
  <r>
    <s v="T0030"/>
    <s v="(05-Nov-24 - 09-Nov-24)"/>
    <x v="0"/>
    <s v="SUBRATA NASKAR"/>
    <s v="Large Farmer"/>
    <s v="D.Harbour"/>
    <s v="Indofil M45"/>
    <s v="500gm"/>
    <n v="200"/>
    <n v="7"/>
    <n v="154"/>
    <n v="1400"/>
    <s v="Pre-Winter"/>
    <x v="1"/>
  </r>
  <r>
    <s v="T0031"/>
    <s v="(05-Nov-24 - 09-Nov-24)"/>
    <x v="0"/>
    <s v="SANTANU PAUL"/>
    <s v="Retail"/>
    <s v="Usthi"/>
    <s v="El++"/>
    <s v="500ml"/>
    <n v="320"/>
    <n v="7"/>
    <n v="168"/>
    <n v="2240"/>
    <s v="Pre-Winter"/>
    <x v="0"/>
  </r>
  <r>
    <s v="T0032"/>
    <s v="(05-Nov-24 - 09-Nov-24)"/>
    <x v="0"/>
    <s v="DIPAK BANERJEE"/>
    <s v="Retail"/>
    <s v="Amtala"/>
    <s v="Baan"/>
    <s v="120gm"/>
    <n v="230"/>
    <n v="9"/>
    <n v="180"/>
    <n v="2070"/>
    <s v="Pre-Winter"/>
    <x v="1"/>
  </r>
  <r>
    <s v="T0033"/>
    <s v="(05-Nov-24 - 09-Nov-24)"/>
    <x v="0"/>
    <s v="MANOJ SAHA"/>
    <s v="Retail"/>
    <s v="Bishnupur"/>
    <s v="2,4-D"/>
    <s v="500gm"/>
    <n v="220"/>
    <n v="8"/>
    <n v="200"/>
    <n v="1760"/>
    <s v="Pre-Winter"/>
    <x v="2"/>
  </r>
  <r>
    <s v="T0034"/>
    <s v="(05-Nov-24 - 09-Nov-24)"/>
    <x v="0"/>
    <s v="JAYANTA SARKAR"/>
    <s v="Large Farmer"/>
    <s v="Bishnupur"/>
    <s v="Samrat 70"/>
    <s v="2gm"/>
    <n v="20"/>
    <n v="7"/>
    <n v="49"/>
    <n v="140"/>
    <s v="Pre-Winter"/>
    <x v="3"/>
  </r>
  <r>
    <s v="T0035"/>
    <s v="(05-Nov-24 - 09-Nov-24)"/>
    <x v="0"/>
    <s v="TAPAS KUMAR"/>
    <s v="Retail"/>
    <s v="Falta"/>
    <s v="Ridomil Gold"/>
    <s v="1kg (1 pouch: 80)"/>
    <n v="2300"/>
    <n v="9"/>
    <n v="9090"/>
    <n v="20700"/>
    <s v="Pre-Winter"/>
    <x v="1"/>
  </r>
  <r>
    <s v="T0036"/>
    <s v="(05-Nov-24 - 09-Nov-24)"/>
    <x v="0"/>
    <s v="TAPAS KUMAR"/>
    <s v="Retail"/>
    <s v="Falta"/>
    <s v="El++"/>
    <s v="500ml"/>
    <n v="320"/>
    <n v="7"/>
    <n v="168"/>
    <n v="2240"/>
    <s v="Pre-Winter"/>
    <x v="0"/>
  </r>
  <r>
    <s v="T0037"/>
    <s v="(05-Nov-24 - 09-Nov-24)"/>
    <x v="0"/>
    <s v="SUBHAS CHATTERJEE"/>
    <s v="Large Farmer"/>
    <s v="D.Harbour"/>
    <s v="Profex Super"/>
    <s v="500ml"/>
    <n v="370"/>
    <n v="9"/>
    <n v="360"/>
    <n v="3330"/>
    <s v="Pre-Winter"/>
    <x v="3"/>
  </r>
  <r>
    <s v="T0038"/>
    <s v="(05-Nov-24 - 09-Nov-24)"/>
    <x v="0"/>
    <s v="SUBHAS CHATTERJEE"/>
    <s v="Large Farmer"/>
    <s v="D.Harbour"/>
    <s v="Sprint"/>
    <s v="1kg"/>
    <n v="1220"/>
    <n v="7"/>
    <n v="140"/>
    <n v="8540"/>
    <s v="Pre-Winter"/>
    <x v="1"/>
  </r>
  <r>
    <s v="T0039"/>
    <s v="(05-Nov-24 - 09-Nov-24)"/>
    <x v="0"/>
    <s v="BABLU MAITY"/>
    <s v="Retail"/>
    <s v="D.Harbour"/>
    <s v="Ekka"/>
    <s v="100gm"/>
    <n v="120"/>
    <n v="8"/>
    <n v="48"/>
    <n v="960"/>
    <s v="Pre-Winter"/>
    <x v="3"/>
  </r>
  <r>
    <s v="T0040"/>
    <s v="(05-Nov-24 - 09-Nov-24)"/>
    <x v="0"/>
    <s v="SEKH RAHAMAT"/>
    <s v="Large Farmer"/>
    <s v="Bishnupur"/>
    <s v="Tropicona"/>
    <s v="100ml"/>
    <n v="70"/>
    <n v="9"/>
    <n v="72"/>
    <n v="630"/>
    <s v="Pre-Winter"/>
    <x v="0"/>
  </r>
  <r>
    <s v="T0041"/>
    <s v="(05-Nov-24 - 09-Nov-24)"/>
    <x v="0"/>
    <s v="ASIM PAUL"/>
    <s v="Large Farmer"/>
    <s v="Bishnupur"/>
    <s v="Sumi Max"/>
    <s v="10ml"/>
    <n v="120"/>
    <n v="9"/>
    <n v="180"/>
    <n v="1080"/>
    <s v="Pre-Winter"/>
    <x v="2"/>
  </r>
  <r>
    <s v="T0042"/>
    <s v="(05-Nov-24 - 09-Nov-24)"/>
    <x v="0"/>
    <s v="BIKRAM SARKAR"/>
    <s v="Large Farmer"/>
    <s v="Bishnupur"/>
    <s v="2,4-D"/>
    <s v="500gm"/>
    <n v="220"/>
    <n v="8"/>
    <n v="200"/>
    <n v="1760"/>
    <s v="Pre-Winter"/>
    <x v="2"/>
  </r>
  <r>
    <s v="T0043"/>
    <s v="(05-Nov-24 - 09-Nov-24)"/>
    <x v="0"/>
    <s v="SEKH ANSARI"/>
    <s v="Retail"/>
    <s v="Usthi"/>
    <s v="Saaf"/>
    <s v="250gm"/>
    <n v="200"/>
    <n v="8"/>
    <n v="416"/>
    <n v="1600"/>
    <s v="Pre-Winter"/>
    <x v="1"/>
  </r>
  <r>
    <s v="T0044"/>
    <s v="(05-Nov-24 - 09-Nov-24)"/>
    <x v="0"/>
    <s v="NABIN CHAKRABORTY"/>
    <s v="Large Farmer"/>
    <s v="Usthi"/>
    <s v="Ekka"/>
    <s v="100gm"/>
    <n v="120"/>
    <n v="8"/>
    <n v="48"/>
    <n v="960"/>
    <s v="Pre-Winter"/>
    <x v="3"/>
  </r>
  <r>
    <s v="T0045"/>
    <s v="(05-Nov-24 - 09-Nov-24)"/>
    <x v="0"/>
    <s v="ASIM PAUL"/>
    <s v="Large Farmer"/>
    <s v="Bishnupur"/>
    <s v="Ekka"/>
    <s v="20gm"/>
    <n v="30"/>
    <n v="7"/>
    <n v="35"/>
    <n v="210"/>
    <s v="Pre-Winter"/>
    <x v="3"/>
  </r>
  <r>
    <s v="T0046"/>
    <s v="(05-Nov-24 - 09-Nov-24)"/>
    <x v="0"/>
    <s v="NABIN CHAKRABORTY"/>
    <s v="Large Farmer"/>
    <s v="Usthi"/>
    <s v="Ekka"/>
    <s v="100gm"/>
    <n v="120"/>
    <n v="7"/>
    <n v="42"/>
    <n v="840"/>
    <s v="Pre-Winter"/>
    <x v="3"/>
  </r>
  <r>
    <s v="T0047"/>
    <s v="(05-Nov-24 - 09-Nov-24)"/>
    <x v="0"/>
    <s v="NABIN CHAKRABORTY"/>
    <s v="Large Farmer"/>
    <s v="Usthi"/>
    <s v="Nativo"/>
    <s v="100gm"/>
    <n v="700"/>
    <n v="7"/>
    <n v="196"/>
    <n v="4900"/>
    <s v="Pre-Winter"/>
    <x v="1"/>
  </r>
  <r>
    <s v="T0048"/>
    <s v="(05-Nov-24 - 09-Nov-24)"/>
    <x v="0"/>
    <s v="PRANAB HALDER"/>
    <s v="Retail"/>
    <s v="Bishnupur"/>
    <s v="Dursban"/>
    <s v="1L"/>
    <n v="350"/>
    <n v="8"/>
    <n v="320"/>
    <n v="2800"/>
    <s v="Pre-Winter"/>
    <x v="3"/>
  </r>
  <r>
    <s v="T0049"/>
    <s v="(05-Nov-24 - 09-Nov-24)"/>
    <x v="0"/>
    <s v="PRANAB HALDER"/>
    <s v="Retail"/>
    <s v="Bishnupur"/>
    <s v="Poushak"/>
    <s v="1L"/>
    <n v="820"/>
    <n v="7"/>
    <n v="560"/>
    <n v="5740"/>
    <s v="Pre-Winter"/>
    <x v="0"/>
  </r>
  <r>
    <s v="T0050"/>
    <s v="(05-Nov-24 - 09-Nov-24)"/>
    <x v="0"/>
    <s v="SUNIL HAZRA"/>
    <s v="Retail"/>
    <s v="Amtala"/>
    <s v="Pegasus"/>
    <s v="10gm"/>
    <n v="100"/>
    <n v="6"/>
    <n v="72"/>
    <n v="600"/>
    <s v="Pre-Winter"/>
    <x v="3"/>
  </r>
  <r>
    <s v="T0051"/>
    <s v="(05-Nov-24 - 09-Nov-24)"/>
    <x v="0"/>
    <s v="NABIN CHAKRABORTY"/>
    <s v="Large Farmer"/>
    <s v="Usthi"/>
    <s v="Double"/>
    <s v="50ml"/>
    <n v="240"/>
    <n v="7"/>
    <n v="84"/>
    <n v="1680"/>
    <s v="Pre-Winter"/>
    <x v="0"/>
  </r>
  <r>
    <s v="T0052"/>
    <s v="(05-Nov-24 - 09-Nov-24)"/>
    <x v="0"/>
    <s v="RABI GHOSH"/>
    <s v="Retail"/>
    <s v="Amtala"/>
    <s v="Tagron"/>
    <s v="10gm"/>
    <n v="30"/>
    <n v="6"/>
    <n v="30"/>
    <n v="180"/>
    <s v="Pre-Winter"/>
    <x v="1"/>
  </r>
  <r>
    <s v="T0053"/>
    <s v="(05-Nov-24 - 09-Nov-24)"/>
    <x v="0"/>
    <s v="DIPANKAR GHOSH"/>
    <s v="Retail"/>
    <s v="Falta"/>
    <s v="Double"/>
    <s v="20ml"/>
    <n v="140"/>
    <n v="6"/>
    <n v="144"/>
    <n v="840"/>
    <s v="Pre-Winter"/>
    <x v="0"/>
  </r>
  <r>
    <s v="T0011"/>
    <s v="(05-Nov-24 - 09-Nov-24)"/>
    <x v="0"/>
    <s v="ADIN MOLLA"/>
    <s v="Large Farmer"/>
    <s v="Amtala"/>
    <s v="Tagron"/>
    <s v="10gm"/>
    <n v="30"/>
    <n v="7"/>
    <n v="35"/>
    <n v="210"/>
    <s v="Pre-Winter"/>
    <x v="1"/>
  </r>
  <r>
    <s v="T0054"/>
    <s v="(05-Nov-24 - 09-Nov-24)"/>
    <x v="0"/>
    <s v="LALTU MIRI"/>
    <s v="Large Farmer"/>
    <s v="Amtala"/>
    <s v="Safal 71"/>
    <s v="100gm"/>
    <n v="70"/>
    <n v="8"/>
    <n v="48"/>
    <n v="560"/>
    <s v="Pre-Winter"/>
    <x v="2"/>
  </r>
  <r>
    <s v="T0055"/>
    <s v="(05-Nov-24 - 09-Nov-24)"/>
    <x v="0"/>
    <s v="RAMESH HALDER"/>
    <s v="Large Farmer"/>
    <s v="Bishnupur"/>
    <s v="Tagron"/>
    <s v="10gm"/>
    <n v="30"/>
    <n v="8"/>
    <n v="40"/>
    <n v="240"/>
    <s v="Pre-Winter"/>
    <x v="1"/>
  </r>
  <r>
    <s v="T0056"/>
    <s v="(10-Nov-24 - 16-Nov-24)"/>
    <x v="1"/>
    <s v="SUBHAS CHATTERJEE"/>
    <s v="Large Farmer"/>
    <s v="D.Harbour"/>
    <s v="V3"/>
    <s v="100ml"/>
    <n v="60"/>
    <n v="7"/>
    <n v="70"/>
    <n v="420"/>
    <s v="Pre-Winter"/>
    <x v="1"/>
  </r>
  <r>
    <s v="T0057"/>
    <s v="(10-Nov-24 - 16-Nov-24)"/>
    <x v="1"/>
    <s v="SUBHAS CHATTERJEE"/>
    <s v="Large Farmer"/>
    <s v="D.Harbour"/>
    <s v="Tagron"/>
    <s v="10gm"/>
    <n v="30"/>
    <n v="7"/>
    <n v="35"/>
    <n v="210"/>
    <s v="Pre-Winter"/>
    <x v="1"/>
  </r>
  <r>
    <s v="T0058"/>
    <s v="(10-Nov-24 - 16-Nov-24)"/>
    <x v="1"/>
    <s v="SUBRATA NASKAR"/>
    <s v="Large Farmer"/>
    <s v="D.Harbour"/>
    <s v="Tagron"/>
    <s v="10gm"/>
    <n v="30"/>
    <n v="8"/>
    <n v="40"/>
    <n v="240"/>
    <s v="Pre-Winter"/>
    <x v="1"/>
  </r>
  <r>
    <s v="T0059"/>
    <s v="(10-Nov-24 - 16-Nov-24)"/>
    <x v="1"/>
    <s v="SUBRATA NASKAR"/>
    <s v="Large Farmer"/>
    <s v="D.Harbour"/>
    <s v="Simodis"/>
    <s v="80ml"/>
    <n v="700"/>
    <n v="8"/>
    <n v="656"/>
    <n v="5600"/>
    <s v="Pre-Winter"/>
    <x v="3"/>
  </r>
  <r>
    <s v="T0060"/>
    <s v="(10-Nov-24 - 16-Nov-24)"/>
    <x v="1"/>
    <s v="RAMJAN MOLLA"/>
    <s v="Large Farmer"/>
    <s v="D.Harbour"/>
    <s v="Sumiprint"/>
    <s v="100ml"/>
    <n v="190"/>
    <n v="8"/>
    <n v="320"/>
    <n v="1520"/>
    <s v="Pre-Winter"/>
    <x v="3"/>
  </r>
  <r>
    <s v="T0061"/>
    <s v="(10-Nov-24 - 16-Nov-24)"/>
    <x v="1"/>
    <s v="GOPAL SILE"/>
    <s v="Retail"/>
    <s v="Usthi"/>
    <s v="Pogo"/>
    <s v="250ml"/>
    <n v="90"/>
    <n v="8"/>
    <n v="80"/>
    <n v="720"/>
    <s v="Pre-Winter"/>
    <x v="2"/>
  </r>
  <r>
    <s v="T0062"/>
    <s v="(10-Nov-24 - 16-Nov-24)"/>
    <x v="1"/>
    <s v="PRADIP MONDAL"/>
    <s v="Large Farmer"/>
    <s v="Bishnupur"/>
    <s v="Sprint"/>
    <s v="100gm"/>
    <n v="130"/>
    <n v="8"/>
    <n v="96"/>
    <n v="1040"/>
    <s v="Pre-Winter"/>
    <x v="1"/>
  </r>
  <r>
    <s v="T0063"/>
    <s v="(10-Nov-24 - 16-Nov-24)"/>
    <x v="1"/>
    <s v="SACHIN HALDER"/>
    <s v="Retail"/>
    <s v="Falta"/>
    <s v="Sprint"/>
    <s v="100gm"/>
    <n v="130"/>
    <n v="8"/>
    <n v="96"/>
    <n v="1040"/>
    <s v="Pre-Winter"/>
    <x v="1"/>
  </r>
  <r>
    <s v="T0064"/>
    <s v="(10-Nov-24 - 16-Nov-24)"/>
    <x v="1"/>
    <s v="SEKH ANSARI"/>
    <s v="Retail"/>
    <s v="Usthi"/>
    <s v="Exponus"/>
    <s v="8.5ml"/>
    <n v="480"/>
    <n v="9"/>
    <n v="270"/>
    <n v="4320"/>
    <s v="Pre-Winter"/>
    <x v="3"/>
  </r>
  <r>
    <s v="T0065"/>
    <s v="(10-Nov-24 - 16-Nov-24)"/>
    <x v="1"/>
    <s v="KUNTAL JANA"/>
    <s v="Retail"/>
    <s v="Bishnupur"/>
    <s v="Pogo"/>
    <s v="1L"/>
    <n v="250"/>
    <n v="10"/>
    <n v="400"/>
    <n v="2500"/>
    <s v="Pre-Winter"/>
    <x v="2"/>
  </r>
  <r>
    <s v="T0066"/>
    <s v="(10-Nov-24 - 16-Nov-24)"/>
    <x v="1"/>
    <s v="ARUN GHOSH"/>
    <s v="Large Farmer"/>
    <s v="D.Harbour"/>
    <s v="Ridomil Gold"/>
    <s v="1kg (1 pouch: 80)"/>
    <n v="2300"/>
    <n v="9"/>
    <n v="9090"/>
    <n v="20700"/>
    <s v="Pre-Winter"/>
    <x v="1"/>
  </r>
  <r>
    <s v="T0067"/>
    <s v="(10-Nov-24 - 16-Nov-24)"/>
    <x v="1"/>
    <s v="ARUN GHOSH"/>
    <s v="Large Farmer"/>
    <s v="D.Harbour"/>
    <s v="Miraculan"/>
    <s v="250ml"/>
    <n v="120"/>
    <n v="10"/>
    <n v="80"/>
    <n v="1200"/>
    <s v="Pre-Winter"/>
    <x v="0"/>
  </r>
  <r>
    <s v="T0068"/>
    <s v="(10-Nov-24 - 16-Nov-24)"/>
    <x v="1"/>
    <s v="SUDHAMOY BANERJEE"/>
    <s v="Retail"/>
    <s v="Falta"/>
    <s v="Saaf"/>
    <s v="250gm"/>
    <n v="200"/>
    <n v="9"/>
    <n v="468"/>
    <n v="1800"/>
    <s v="Pre-Winter"/>
    <x v="1"/>
  </r>
  <r>
    <s v="T0069"/>
    <s v="(10-Nov-24 - 16-Nov-24)"/>
    <x v="1"/>
    <s v="SUDHAMOY BANERJEE"/>
    <s v="Retail"/>
    <s v="Falta"/>
    <s v="Xelora"/>
    <s v="200ml"/>
    <n v="950"/>
    <n v="9"/>
    <n v="684"/>
    <n v="8550"/>
    <s v="Pre-Winter"/>
    <x v="1"/>
  </r>
  <r>
    <s v="T0070"/>
    <s v="(10-Nov-24 - 16-Nov-24)"/>
    <x v="1"/>
    <s v="ASIM PAUL"/>
    <s v="Large Farmer"/>
    <s v="Bishnupur"/>
    <s v="Agromin Gold"/>
    <s v="1L"/>
    <n v="1100"/>
    <n v="9"/>
    <n v="1440"/>
    <n v="9900"/>
    <s v="Pre-Winter"/>
    <x v="0"/>
  </r>
  <r>
    <s v="T0071"/>
    <s v="(10-Nov-24 - 16-Nov-24)"/>
    <x v="1"/>
    <s v="GOPAL SILE"/>
    <s v="Retail"/>
    <s v="Usthi"/>
    <s v="Agil"/>
    <s v="500ml"/>
    <n v="930"/>
    <n v="10"/>
    <n v="1100"/>
    <n v="9300"/>
    <s v="Pre-Winter"/>
    <x v="2"/>
  </r>
  <r>
    <s v="T0072"/>
    <s v="(10-Nov-24 - 16-Nov-24)"/>
    <x v="1"/>
    <s v="DIPAK BANERJEE"/>
    <s v="Retail"/>
    <s v="Amtala"/>
    <s v="Biozyme Vegetable"/>
    <s v="250ml"/>
    <n v="290"/>
    <n v="9"/>
    <n v="225"/>
    <n v="2610"/>
    <s v="Pre-Winter"/>
    <x v="0"/>
  </r>
  <r>
    <s v="T0073"/>
    <s v="(10-Nov-24 - 16-Nov-24)"/>
    <x v="1"/>
    <s v="ANUPAM MAJUMDAR"/>
    <s v="Retail"/>
    <s v="Amtala"/>
    <s v="Suspend"/>
    <s v="500gm"/>
    <n v="270"/>
    <n v="10"/>
    <n v="500"/>
    <n v="2700"/>
    <s v="Pre-Winter"/>
    <x v="2"/>
  </r>
  <r>
    <s v="T0074"/>
    <s v="(10-Nov-24 - 16-Nov-24)"/>
    <x v="1"/>
    <s v="TAPAS KUMAR"/>
    <s v="Retail"/>
    <s v="Falta"/>
    <s v="Double"/>
    <s v="200ml"/>
    <n v="890"/>
    <n v="7"/>
    <n v="336"/>
    <n v="6230"/>
    <s v="Pre-Winter"/>
    <x v="0"/>
  </r>
  <r>
    <s v="T0075"/>
    <s v="(10-Nov-24 - 16-Nov-24)"/>
    <x v="1"/>
    <s v="SANTOSH ROY"/>
    <s v="Large Farmer"/>
    <s v="Bishnupur"/>
    <s v="Indofil M45"/>
    <s v="500gm"/>
    <n v="200"/>
    <n v="9"/>
    <n v="198"/>
    <n v="1800"/>
    <s v="Pre-Winter"/>
    <x v="1"/>
  </r>
  <r>
    <s v="T0076"/>
    <s v="(10-Nov-24 - 16-Nov-24)"/>
    <x v="1"/>
    <s v="SANTOSH ROY"/>
    <s v="Large Farmer"/>
    <s v="Bishnupur"/>
    <s v="Starthine"/>
    <s v="100gm"/>
    <n v="100"/>
    <n v="8"/>
    <n v="176"/>
    <n v="800"/>
    <s v="Pre-Winter"/>
    <x v="3"/>
  </r>
  <r>
    <s v="T0077"/>
    <s v="(10-Nov-24 - 16-Nov-24)"/>
    <x v="1"/>
    <s v="PRANABESH ROY"/>
    <s v="Retail"/>
    <s v="D.Harbour"/>
    <s v="Amister Top"/>
    <s v="500ml"/>
    <n v="2200"/>
    <n v="8"/>
    <n v="1600"/>
    <n v="17600"/>
    <s v="Pre-Winter"/>
    <x v="1"/>
  </r>
  <r>
    <s v="T0078"/>
    <s v="(10-Nov-24 - 16-Nov-24)"/>
    <x v="1"/>
    <s v="PRANABESH ROY"/>
    <s v="Retail"/>
    <s v="D.Harbour"/>
    <s v="Indofil M45"/>
    <s v="500gm"/>
    <n v="205"/>
    <n v="8"/>
    <n v="216"/>
    <n v="1640"/>
    <s v="Pre-Winter"/>
    <x v="1"/>
  </r>
  <r>
    <s v="T0079"/>
    <s v="(10-Nov-24 - 16-Nov-24)"/>
    <x v="1"/>
    <s v="DILIP PAL"/>
    <s v="Retail"/>
    <s v="Bishnupur"/>
    <s v="Double"/>
    <s v="200ml"/>
    <n v="890"/>
    <n v="6"/>
    <n v="288"/>
    <n v="5340"/>
    <s v="Pre-Winter"/>
    <x v="0"/>
  </r>
  <r>
    <s v="T0080"/>
    <s v="(10-Nov-24 - 16-Nov-24)"/>
    <x v="1"/>
    <s v="NASIR GOYEN"/>
    <s v="Large Farmer"/>
    <s v="Bishnupur"/>
    <s v="Ridomil Gold"/>
    <s v="1kg (1 pouch: 80)"/>
    <n v="2300"/>
    <n v="7"/>
    <n v="7070"/>
    <n v="16100"/>
    <s v="Pre-Winter"/>
    <x v="1"/>
  </r>
  <r>
    <s v="T0081"/>
    <s v="(10-Nov-24 - 16-Nov-24)"/>
    <x v="1"/>
    <s v="ARUN ROY"/>
    <s v="Retail"/>
    <s v="D.Harbour"/>
    <s v="Saaf"/>
    <s v="1kg"/>
    <n v="730"/>
    <n v="8"/>
    <n v="200"/>
    <n v="5840"/>
    <s v="Pre-Winter"/>
    <x v="1"/>
  </r>
  <r>
    <s v="T0082"/>
    <s v="(10-Nov-24 - 16-Nov-24)"/>
    <x v="1"/>
    <s v="PRASENJIT MANDAL"/>
    <s v="Large Farmer"/>
    <s v="Amtala"/>
    <s v="Ekka"/>
    <s v="20gm"/>
    <n v="30"/>
    <n v="8"/>
    <n v="40"/>
    <n v="240"/>
    <s v="Pre-Winter"/>
    <x v="3"/>
  </r>
  <r>
    <s v="T0083"/>
    <s v="(10-Nov-24 - 16-Nov-24)"/>
    <x v="1"/>
    <s v="RAMPRASAD SAHA"/>
    <s v="Large Farmer"/>
    <s v="Usthi"/>
    <s v="Krizin"/>
    <s v="100gm"/>
    <n v="150"/>
    <n v="7"/>
    <n v="56"/>
    <n v="1050"/>
    <s v="Pre-Winter"/>
    <x v="2"/>
  </r>
  <r>
    <s v="T0084"/>
    <s v="(10-Nov-24 - 16-Nov-24)"/>
    <x v="1"/>
    <s v="TARUN BANERJEE"/>
    <s v="Retail"/>
    <s v="Falta"/>
    <s v="Tag Dabang"/>
    <s v="160gm (20gm x 8 pouches, per pouch: 25)"/>
    <n v="190"/>
    <n v="7"/>
    <n v="105"/>
    <n v="1330"/>
    <s v="Pre-Winter"/>
    <x v="2"/>
  </r>
  <r>
    <s v="T0085"/>
    <s v="(10-Nov-24 - 16-Nov-24)"/>
    <x v="1"/>
    <s v="NISHITH DOWI"/>
    <s v="Retail"/>
    <s v="Usthi"/>
    <s v="V3"/>
    <s v="100ml"/>
    <n v="60"/>
    <n v="7"/>
    <n v="70"/>
    <n v="420"/>
    <s v="Pre-Winter"/>
    <x v="1"/>
  </r>
  <r>
    <s v="T0086"/>
    <s v="(10-Nov-24 - 16-Nov-24)"/>
    <x v="1"/>
    <s v="ARUP PATRA"/>
    <s v="Retail"/>
    <s v="Usthi"/>
    <s v="Saaf"/>
    <s v="500gm"/>
    <n v="380"/>
    <n v="8"/>
    <n v="256"/>
    <n v="3040"/>
    <s v="Pre-Winter"/>
    <x v="1"/>
  </r>
  <r>
    <s v="T0087"/>
    <s v="(10-Nov-24 - 16-Nov-24)"/>
    <x v="1"/>
    <s v="DEBASHIS ROY"/>
    <s v="Retail"/>
    <s v="Bishnupur"/>
    <s v="Sprint"/>
    <s v="1kg"/>
    <n v="1220"/>
    <n v="8"/>
    <n v="160"/>
    <n v="9760"/>
    <s v="Pre-Winter"/>
    <x v="1"/>
  </r>
  <r>
    <s v="T0088"/>
    <s v="(10-Nov-24 - 16-Nov-24)"/>
    <x v="1"/>
    <s v="DEBASHIS ROY"/>
    <s v="Retail"/>
    <s v="Bishnupur"/>
    <s v="Starthine"/>
    <s v="100gm"/>
    <n v="100"/>
    <n v="7"/>
    <n v="154"/>
    <n v="700"/>
    <s v="Pre-Winter"/>
    <x v="3"/>
  </r>
  <r>
    <s v="T0089"/>
    <s v="(10-Nov-24 - 16-Nov-24)"/>
    <x v="1"/>
    <s v="NARAYAN DE"/>
    <s v="Large Farmer"/>
    <s v="D.Harbour"/>
    <s v="Deligate"/>
    <s v="25ml"/>
    <n v="270"/>
    <n v="8"/>
    <n v="176"/>
    <n v="2160"/>
    <s v="Pre-Winter"/>
    <x v="3"/>
  </r>
  <r>
    <s v="T0090"/>
    <s v="(10-Nov-24 - 16-Nov-24)"/>
    <x v="1"/>
    <s v="NARAYAN DE"/>
    <s v="Large Farmer"/>
    <s v="D.Harbour"/>
    <s v="Cultar"/>
    <s v="50ml"/>
    <n v="230"/>
    <n v="8"/>
    <n v="120"/>
    <n v="1840"/>
    <s v="Pre-Winter"/>
    <x v="0"/>
  </r>
  <r>
    <s v="T0091"/>
    <s v="(10-Nov-24 - 16-Nov-24)"/>
    <x v="1"/>
    <s v="MADHAB SENGUPTA"/>
    <s v="Retail"/>
    <s v="Usthi"/>
    <s v="Tag Gun"/>
    <s v="160gm (20gm x 8 pouches, per pouch: 55)"/>
    <n v="420"/>
    <n v="9"/>
    <n v="450"/>
    <n v="3780"/>
    <s v="Pre-Winter"/>
    <x v="2"/>
  </r>
  <r>
    <s v="T0092"/>
    <s v="(10-Nov-24 - 16-Nov-24)"/>
    <x v="1"/>
    <s v="RINKU MALLICK"/>
    <s v="Retail"/>
    <s v="Falta"/>
    <s v="Exponus"/>
    <s v="34ml"/>
    <n v="1600"/>
    <n v="8"/>
    <n v="5200"/>
    <n v="12800"/>
    <s v="Pre-Winter"/>
    <x v="3"/>
  </r>
  <r>
    <s v="T0093"/>
    <s v="(10-Nov-24 - 16-Nov-24)"/>
    <x v="1"/>
    <s v="NARENDRA ROY"/>
    <s v="Large Farmer"/>
    <s v="Falta"/>
    <s v="Exponus"/>
    <s v="17ml"/>
    <n v="950"/>
    <n v="9"/>
    <n v="252"/>
    <n v="8550"/>
    <s v="Pre-Winter"/>
    <x v="3"/>
  </r>
  <r>
    <s v="T0094"/>
    <s v="(10-Nov-24 - 16-Nov-24)"/>
    <x v="1"/>
    <s v="ARUN GHOSH"/>
    <s v="Large Farmer"/>
    <s v="D.Harbour"/>
    <s v="El++"/>
    <s v="100ml"/>
    <n v="70"/>
    <n v="9"/>
    <n v="72"/>
    <n v="630"/>
    <s v="Pre-Winter"/>
    <x v="0"/>
  </r>
  <r>
    <s v="T0095"/>
    <s v="(10-Nov-24 - 16-Nov-24)"/>
    <x v="1"/>
    <s v="DINESH HALDER"/>
    <s v="Large Farmer"/>
    <s v="Amtala"/>
    <s v="Samrat 70"/>
    <s v="2gm"/>
    <n v="20"/>
    <n v="8"/>
    <n v="56"/>
    <n v="160"/>
    <s v="Pre-Winter"/>
    <x v="3"/>
  </r>
  <r>
    <s v="T0096"/>
    <s v="(10-Nov-24 - 16-Nov-24)"/>
    <x v="1"/>
    <s v="SHYAMAL DAS"/>
    <s v="Large Farmer"/>
    <s v="D.Harbour"/>
    <s v="2,4-D"/>
    <s v="500gm"/>
    <n v="220"/>
    <n v="10"/>
    <n v="250"/>
    <n v="2200"/>
    <s v="Pre-Winter"/>
    <x v="2"/>
  </r>
  <r>
    <s v="T0097"/>
    <s v="(10-Nov-24 - 16-Nov-24)"/>
    <x v="1"/>
    <s v="SHYAMAL DAS"/>
    <s v="Large Farmer"/>
    <s v="D.Harbour"/>
    <s v="Lihocin"/>
    <s v="500ml"/>
    <n v="672"/>
    <n v="10"/>
    <n v="600"/>
    <n v="6720"/>
    <s v="Pre-Winter"/>
    <x v="0"/>
  </r>
  <r>
    <s v="T0098"/>
    <s v="(10-Nov-24 - 16-Nov-24)"/>
    <x v="1"/>
    <s v="JHILAM DEY"/>
    <s v="Retail"/>
    <s v="D.Harbour"/>
    <s v="Exponus"/>
    <s v="8.5ml"/>
    <n v="480"/>
    <n v="9"/>
    <n v="270"/>
    <n v="4320"/>
    <s v="Pre-Winter"/>
    <x v="3"/>
  </r>
  <r>
    <s v="T0099"/>
    <s v="(10-Nov-24 - 16-Nov-24)"/>
    <x v="1"/>
    <s v="JHILAM DEY"/>
    <s v="Retail"/>
    <s v="D.Harbour"/>
    <s v="Ekka"/>
    <s v="20gm"/>
    <n v="30"/>
    <n v="9"/>
    <n v="45"/>
    <n v="270"/>
    <s v="Pre-Winter"/>
    <x v="3"/>
  </r>
  <r>
    <s v="T0100"/>
    <s v="(10-Nov-24 - 16-Nov-24)"/>
    <x v="1"/>
    <s v="NASIR GOYEN"/>
    <s v="Large Farmer"/>
    <s v="Bishnupur"/>
    <s v="Lihocin"/>
    <s v="500ml"/>
    <n v="672"/>
    <n v="8"/>
    <n v="480"/>
    <n v="5376"/>
    <s v="Pre-Winter"/>
    <x v="0"/>
  </r>
  <r>
    <s v="T0101"/>
    <s v="(10-Nov-24 - 16-Nov-24)"/>
    <x v="1"/>
    <s v="SANTANU PAUL"/>
    <s v="Retail"/>
    <s v="Usthi"/>
    <s v="Saaf"/>
    <s v="250gm"/>
    <n v="200"/>
    <n v="9"/>
    <n v="468"/>
    <n v="1800"/>
    <s v="Pre-Winter"/>
    <x v="1"/>
  </r>
  <r>
    <s v="T0102"/>
    <s v="(10-Nov-24 - 16-Nov-24)"/>
    <x v="1"/>
    <s v="SUDHIR MISHRA"/>
    <s v="Large Farmer"/>
    <s v="Falta"/>
    <s v="Tropicona"/>
    <s v="250ml"/>
    <n v="170"/>
    <n v="9"/>
    <n v="135"/>
    <n v="1530"/>
    <s v="Pre-Winter"/>
    <x v="0"/>
  </r>
  <r>
    <s v="T0103"/>
    <s v="(10-Nov-24 - 16-Nov-24)"/>
    <x v="1"/>
    <s v="ABHIJIT CHOWDHURY"/>
    <s v="Large Farmer"/>
    <s v="D.Harbour"/>
    <s v="Suspend"/>
    <s v="500gm"/>
    <n v="270"/>
    <n v="8"/>
    <n v="400"/>
    <n v="2160"/>
    <s v="Pre-Winter"/>
    <x v="2"/>
  </r>
  <r>
    <s v="T0104"/>
    <s v="(10-Nov-24 - 16-Nov-24)"/>
    <x v="1"/>
    <s v="AJOY KUMAR"/>
    <s v="Large Farmer"/>
    <s v="Amtala"/>
    <s v="Starthine"/>
    <s v="250gm"/>
    <n v="210"/>
    <n v="8"/>
    <n v="224"/>
    <n v="1680"/>
    <s v="Pre-Winter"/>
    <x v="3"/>
  </r>
  <r>
    <s v="T0105"/>
    <s v="(10-Nov-24 - 16-Nov-24)"/>
    <x v="1"/>
    <s v="JAYANTA SARKAR"/>
    <s v="Large Farmer"/>
    <s v="Bishnupur"/>
    <s v="Indofil M45"/>
    <s v="500gm"/>
    <n v="205"/>
    <n v="9"/>
    <n v="243"/>
    <n v="1845"/>
    <s v="Pre-Winter"/>
    <x v="1"/>
  </r>
  <r>
    <s v="T0106"/>
    <s v="(10-Nov-24 - 16-Nov-24)"/>
    <x v="1"/>
    <s v="JAYANTA SARKAR"/>
    <s v="Large Farmer"/>
    <s v="Bishnupur"/>
    <s v="Ekka"/>
    <s v="100gm"/>
    <n v="120"/>
    <n v="9"/>
    <n v="54"/>
    <n v="1080"/>
    <s v="Pre-Winter"/>
    <x v="3"/>
  </r>
  <r>
    <s v="T0107"/>
    <s v="(10-Nov-24 - 16-Nov-24)"/>
    <x v="1"/>
    <s v="SHANKAR MONDAL"/>
    <s v="Retail"/>
    <s v="Amtala"/>
    <s v="Sumi Max"/>
    <s v="10ml"/>
    <n v="120"/>
    <n v="8"/>
    <n v="160"/>
    <n v="960"/>
    <s v="Pre-Winter"/>
    <x v="2"/>
  </r>
  <r>
    <s v="T0108"/>
    <s v="(10-Nov-24 - 16-Nov-24)"/>
    <x v="1"/>
    <s v="SHANKAR MONDAL"/>
    <s v="Retail"/>
    <s v="Amtala"/>
    <s v="Ultimare"/>
    <s v="50ml"/>
    <n v="1640"/>
    <n v="8"/>
    <n v="1360"/>
    <n v="13120"/>
    <s v="Pre-Winter"/>
    <x v="3"/>
  </r>
  <r>
    <s v="T0109"/>
    <s v="(10-Nov-24 - 16-Nov-24)"/>
    <x v="1"/>
    <s v="PARTHA SARKAR"/>
    <s v="Retail"/>
    <s v="Usthi"/>
    <s v="Suspend"/>
    <s v="500gm"/>
    <n v="270"/>
    <n v="7"/>
    <n v="350"/>
    <n v="1890"/>
    <s v="Pre-Winter"/>
    <x v="2"/>
  </r>
  <r>
    <s v="T0110"/>
    <s v="(10-Nov-24 - 16-Nov-24)"/>
    <x v="1"/>
    <s v="NABIN CHAKRABORTY"/>
    <s v="Large Farmer"/>
    <s v="Usthi"/>
    <s v="Ridomil Gold"/>
    <s v="1kg (1 pouch: 80)"/>
    <n v="2300"/>
    <n v="6"/>
    <n v="6060"/>
    <n v="13800"/>
    <s v="Pre-Winter"/>
    <x v="1"/>
  </r>
  <r>
    <s v="T0111"/>
    <s v="(10-Nov-24 - 16-Nov-24)"/>
    <x v="1"/>
    <s v="SANTOSH ROY"/>
    <s v="Large Farmer"/>
    <s v="Bishnupur"/>
    <s v="Ekka"/>
    <s v="20gm"/>
    <n v="30"/>
    <n v="7"/>
    <n v="35"/>
    <n v="210"/>
    <s v="Pre-Winter"/>
    <x v="3"/>
  </r>
  <r>
    <s v="T0112"/>
    <s v="(10-Nov-24 - 16-Nov-24)"/>
    <x v="1"/>
    <s v="NEPAL HATI"/>
    <s v="Retail"/>
    <s v="Usthi"/>
    <s v="Ekka"/>
    <s v="100gm"/>
    <n v="120"/>
    <n v="7"/>
    <n v="42"/>
    <n v="840"/>
    <s v="Pre-Winter"/>
    <x v="3"/>
  </r>
  <r>
    <s v="T0113"/>
    <s v="(10-Nov-24 - 16-Nov-24)"/>
    <x v="1"/>
    <s v="ADIN MOLLA"/>
    <s v="Large Farmer"/>
    <s v="Amtala"/>
    <s v="Tag Dabang"/>
    <s v="160gm (20gm x 8 pouches, per pouch: 25)"/>
    <n v="190"/>
    <n v="9"/>
    <n v="135"/>
    <n v="1710"/>
    <s v="Pre-Winter"/>
    <x v="2"/>
  </r>
  <r>
    <s v="T0114"/>
    <s v="(10-Nov-24 - 16-Nov-24)"/>
    <x v="1"/>
    <s v="SHYAMAL DAS"/>
    <s v="Large Farmer"/>
    <s v="D.Harbour"/>
    <s v="Indofil M45"/>
    <s v="500gm"/>
    <n v="205"/>
    <n v="7"/>
    <n v="189"/>
    <n v="1435"/>
    <s v="Pre-Winter"/>
    <x v="1"/>
  </r>
  <r>
    <s v="T0115"/>
    <s v="(10-Nov-24 - 16-Nov-24)"/>
    <x v="1"/>
    <s v="RABINDRANATH DAS"/>
    <s v="Retail"/>
    <s v="Bishnupur"/>
    <s v="Carbine"/>
    <s v="500ml"/>
    <n v="410"/>
    <n v="7"/>
    <n v="175"/>
    <n v="2870"/>
    <s v="Pre-Winter"/>
    <x v="3"/>
  </r>
  <r>
    <s v="T0116"/>
    <s v="(10-Nov-24 - 16-Nov-24)"/>
    <x v="1"/>
    <s v="ASHOK BHATTACHARYA"/>
    <s v="Large Farmer"/>
    <s v="Bishnupur"/>
    <s v="Pegasus"/>
    <s v="10gm"/>
    <n v="100"/>
    <n v="7"/>
    <n v="84"/>
    <n v="700"/>
    <s v="Pre-Winter"/>
    <x v="3"/>
  </r>
  <r>
    <s v="T0117"/>
    <s v="(10-Nov-24 - 16-Nov-24)"/>
    <x v="1"/>
    <s v="BIJAY PAUL"/>
    <s v="Large Farmer"/>
    <s v="Amtala"/>
    <s v="Agromin Gold"/>
    <s v="100ml"/>
    <n v="130"/>
    <n v="7"/>
    <n v="140"/>
    <n v="910"/>
    <s v="Pre-Winter"/>
    <x v="0"/>
  </r>
  <r>
    <s v="T0118"/>
    <s v="(10-Nov-24 - 16-Nov-24)"/>
    <x v="1"/>
    <s v="BIJAY PAUL"/>
    <s v="Large Farmer"/>
    <s v="Amtala"/>
    <s v="Contaf Plus"/>
    <s v="1L"/>
    <n v="550"/>
    <n v="8"/>
    <n v="224"/>
    <n v="4400"/>
    <s v="Pre-Winter"/>
    <x v="1"/>
  </r>
  <r>
    <s v="T0119"/>
    <s v="(10-Nov-24 - 16-Nov-24)"/>
    <x v="1"/>
    <s v="MANOJ SAHA"/>
    <s v="Retail"/>
    <s v="Bishnupur"/>
    <s v="2,4-D"/>
    <s v="500gm"/>
    <n v="220"/>
    <n v="8"/>
    <n v="200"/>
    <n v="1760"/>
    <s v="Pre-Winter"/>
    <x v="2"/>
  </r>
  <r>
    <s v="T0120"/>
    <s v="(10-Nov-24 - 16-Nov-24)"/>
    <x v="1"/>
    <s v="MANOJ SAHA"/>
    <s v="Retail"/>
    <s v="Bishnupur"/>
    <s v="Tag Gun"/>
    <s v="160gm (20gm x 8 pouches, per pouch: 55)"/>
    <n v="420"/>
    <n v="9"/>
    <n v="450"/>
    <n v="3780"/>
    <s v="Pre-Winter"/>
    <x v="2"/>
  </r>
  <r>
    <s v="T0121"/>
    <s v="(10-Nov-24 - 16-Nov-24)"/>
    <x v="1"/>
    <s v="PRANAB HALDER"/>
    <s v="Retail"/>
    <s v="Bishnupur"/>
    <s v="Tag Dabang"/>
    <s v="160gm (20gm x 8 pouches, per pouch: 25)"/>
    <n v="190"/>
    <n v="7"/>
    <n v="105"/>
    <n v="1330"/>
    <s v="Pre-Winter"/>
    <x v="2"/>
  </r>
  <r>
    <s v="T0122"/>
    <s v="(10-Nov-24 - 16-Nov-24)"/>
    <x v="1"/>
    <s v="TUFUI DAS"/>
    <s v="Retail"/>
    <s v="Amtala"/>
    <s v="Coragen"/>
    <s v="30ml"/>
    <n v="420"/>
    <n v="9"/>
    <n v="135"/>
    <n v="3780"/>
    <s v="Pre-Winter"/>
    <x v="3"/>
  </r>
  <r>
    <s v="T0123"/>
    <s v="(10-Nov-24 - 16-Nov-24)"/>
    <x v="1"/>
    <s v="DIPAK BANERJEE"/>
    <s v="Retail"/>
    <s v="Amtala"/>
    <s v="Saaf"/>
    <s v="1kg"/>
    <n v="730"/>
    <n v="8"/>
    <n v="200"/>
    <n v="5840"/>
    <s v="Pre-Winter"/>
    <x v="1"/>
  </r>
  <r>
    <s v="T0124"/>
    <s v="(10-Nov-24 - 16-Nov-24)"/>
    <x v="1"/>
    <s v="PARTHA SARKAR"/>
    <s v="Retail"/>
    <s v="Usthi"/>
    <s v="Simodis"/>
    <s v="120ml"/>
    <n v="1050"/>
    <n v="9"/>
    <n v="1746"/>
    <n v="9450"/>
    <s v="Pre-Winter"/>
    <x v="3"/>
  </r>
  <r>
    <s v="T0125"/>
    <s v="(10-Nov-24 - 16-Nov-24)"/>
    <x v="1"/>
    <s v="RAMESH HALDER"/>
    <s v="Large Farmer"/>
    <s v="Bishnupur"/>
    <s v="Biozyme Vegetable"/>
    <s v="100ml"/>
    <n v="130"/>
    <n v="10"/>
    <n v="200"/>
    <n v="1300"/>
    <s v="Pre-Winter"/>
    <x v="0"/>
  </r>
  <r>
    <s v="T0126"/>
    <s v="(10-Nov-24 - 16-Nov-24)"/>
    <x v="1"/>
    <s v="TUSON SUMANTA"/>
    <s v="Large Farmer"/>
    <s v="Usthi"/>
    <s v="Pegasus"/>
    <s v="10gm"/>
    <n v="100"/>
    <n v="8"/>
    <n v="96"/>
    <n v="800"/>
    <s v="Pre-Winter"/>
    <x v="3"/>
  </r>
  <r>
    <s v="T0127"/>
    <s v="(10-Nov-24 - 16-Nov-24)"/>
    <x v="1"/>
    <s v="FARMAN"/>
    <s v="Retail"/>
    <s v="D.Harbour"/>
    <s v="Starthine"/>
    <s v="250gm"/>
    <n v="210"/>
    <n v="9"/>
    <n v="252"/>
    <n v="1890"/>
    <s v="Pre-Winter"/>
    <x v="3"/>
  </r>
  <r>
    <s v="T0128"/>
    <s v="(17-Nov-24 - 23-Nov-24)"/>
    <x v="2"/>
    <s v="TARUN BANERJEE"/>
    <s v="Retail"/>
    <s v="Falta"/>
    <s v="Sumiprint"/>
    <s v="250ml"/>
    <n v="510"/>
    <n v="9"/>
    <n v="1305"/>
    <n v="4590"/>
    <s v="Pre-Winter"/>
    <x v="3"/>
  </r>
  <r>
    <s v="T0129"/>
    <s v="(17-Nov-24 - 23-Nov-24)"/>
    <x v="2"/>
    <s v="TARUN BANERJEE"/>
    <s v="Retail"/>
    <s v="Falta"/>
    <s v="Starthine"/>
    <s v="1kg"/>
    <n v="760"/>
    <n v="9"/>
    <n v="360"/>
    <n v="6840"/>
    <s v="Pre-Winter"/>
    <x v="3"/>
  </r>
  <r>
    <s v="T0130"/>
    <s v="(17-Nov-24 - 23-Nov-24)"/>
    <x v="2"/>
    <s v="RAM ROY"/>
    <s v="Large Farmer"/>
    <s v="D.Harbour"/>
    <s v="Poushak"/>
    <s v="1L"/>
    <n v="820"/>
    <n v="8"/>
    <n v="640"/>
    <n v="6560"/>
    <s v="Pre-Winter"/>
    <x v="0"/>
  </r>
  <r>
    <s v="T0131"/>
    <s v="(17-Nov-24 - 23-Nov-24)"/>
    <x v="2"/>
    <s v="RAM ROY"/>
    <s v="Large Farmer"/>
    <s v="D.Harbour"/>
    <s v="Indofil M45"/>
    <s v="1kg"/>
    <n v="370"/>
    <n v="9"/>
    <n v="450"/>
    <n v="3330"/>
    <s v="Pre-Winter"/>
    <x v="1"/>
  </r>
  <r>
    <s v="T0132"/>
    <s v="(17-Nov-24 - 23-Nov-24)"/>
    <x v="2"/>
    <s v="PRADIP MONDAL"/>
    <s v="Large Farmer"/>
    <s v="Bishnupur"/>
    <s v="Carbine"/>
    <s v="250ml"/>
    <n v="210"/>
    <n v="8"/>
    <n v="80"/>
    <n v="1680"/>
    <s v="Pre-Winter"/>
    <x v="3"/>
  </r>
  <r>
    <s v="T0133"/>
    <s v="(17-Nov-24 - 23-Nov-24)"/>
    <x v="2"/>
    <s v="JOY RANA"/>
    <s v="Retail"/>
    <s v="Falta"/>
    <s v="Tag Gun"/>
    <s v="160gm (20gm x 8 pouches, per pouch: 55)"/>
    <n v="420"/>
    <n v="9"/>
    <n v="450"/>
    <n v="3780"/>
    <s v="Pre-Winter"/>
    <x v="2"/>
  </r>
  <r>
    <s v="T0134"/>
    <s v="(17-Nov-24 - 23-Nov-24)"/>
    <x v="2"/>
    <s v="NEPAL HATI"/>
    <s v="Retail"/>
    <s v="Usthi"/>
    <s v="Sumi Max"/>
    <s v="10ml"/>
    <n v="120"/>
    <n v="8"/>
    <n v="160"/>
    <n v="960"/>
    <s v="Pre-Winter"/>
    <x v="2"/>
  </r>
  <r>
    <s v="T0135"/>
    <s v="(17-Nov-24 - 23-Nov-24)"/>
    <x v="2"/>
    <s v="ASHOK BHATTACHARYA"/>
    <s v="Large Farmer"/>
    <s v="Bishnupur"/>
    <s v="Miraculan"/>
    <s v="100ml"/>
    <n v="50"/>
    <n v="9"/>
    <n v="54"/>
    <n v="450"/>
    <s v="Pre-Winter"/>
    <x v="0"/>
  </r>
  <r>
    <s v="T0136"/>
    <s v="(17-Nov-24 - 23-Nov-24)"/>
    <x v="2"/>
    <s v="SUKUMAR BAGCHI"/>
    <s v="Retail"/>
    <s v="Falta"/>
    <s v="Iris"/>
    <s v="1L"/>
    <n v="2015"/>
    <n v="7"/>
    <n v="1925"/>
    <n v="14105"/>
    <s v="Pre-Winter"/>
    <x v="2"/>
  </r>
  <r>
    <s v="T0137"/>
    <s v="(17-Nov-24 - 23-Nov-24)"/>
    <x v="2"/>
    <s v="SEKH RAHAMAT"/>
    <s v="Large Farmer"/>
    <s v="Bishnupur"/>
    <s v="E-Mate"/>
    <s v="10gm"/>
    <n v="30"/>
    <n v="7"/>
    <n v="21"/>
    <n v="210"/>
    <s v="Pre-Winter"/>
    <x v="3"/>
  </r>
  <r>
    <s v="T0138"/>
    <s v="(17-Nov-24 - 23-Nov-24)"/>
    <x v="2"/>
    <s v="PRANAB HALDER"/>
    <s v="Retail"/>
    <s v="Bishnupur"/>
    <s v="El++"/>
    <s v="100ml"/>
    <n v="70"/>
    <n v="8"/>
    <n v="64"/>
    <n v="560"/>
    <s v="Pre-Winter"/>
    <x v="0"/>
  </r>
  <r>
    <s v="T0139"/>
    <s v="(17-Nov-24 - 23-Nov-24)"/>
    <x v="2"/>
    <s v="PRANAB HALDER"/>
    <s v="Retail"/>
    <s v="Bishnupur"/>
    <s v="Baan"/>
    <s v="120gm"/>
    <n v="230"/>
    <n v="6"/>
    <n v="120"/>
    <n v="1380"/>
    <s v="Pre-Winter"/>
    <x v="1"/>
  </r>
  <r>
    <s v="T0140"/>
    <s v="(17-Nov-24 - 23-Nov-24)"/>
    <x v="2"/>
    <s v="SUNIL HAZRA"/>
    <s v="Retail"/>
    <s v="Amtala"/>
    <s v="Ultimare"/>
    <s v="50ml"/>
    <n v="1640"/>
    <n v="7"/>
    <n v="1190"/>
    <n v="11480"/>
    <s v="Pre-Winter"/>
    <x v="3"/>
  </r>
  <r>
    <s v="T0141"/>
    <s v="(17-Nov-24 - 23-Nov-24)"/>
    <x v="2"/>
    <s v="SUNIL HAZRA"/>
    <s v="Retail"/>
    <s v="Amtala"/>
    <s v="Tag Gun"/>
    <s v="160gm (20gm x 8 pouches, per pouch: 55)"/>
    <n v="420"/>
    <n v="8"/>
    <n v="400"/>
    <n v="3360"/>
    <s v="Pre-Winter"/>
    <x v="2"/>
  </r>
  <r>
    <s v="T0142"/>
    <s v="(17-Nov-24 - 23-Nov-24)"/>
    <x v="2"/>
    <s v="BIKRAM SARKAR"/>
    <s v="Large Farmer"/>
    <s v="Bishnupur"/>
    <s v="Agromin Gold"/>
    <s v="500ml"/>
    <n v="570"/>
    <n v="5"/>
    <n v="140"/>
    <n v="2850"/>
    <s v="Pre-Winter"/>
    <x v="0"/>
  </r>
  <r>
    <s v="T0143"/>
    <s v="(17-Nov-24 - 23-Nov-24)"/>
    <x v="2"/>
    <s v="PRASENJIT MANDAL"/>
    <s v="Large Farmer"/>
    <s v="Amtala"/>
    <s v="Saaf"/>
    <s v="1kg"/>
    <n v="730"/>
    <n v="7"/>
    <n v="175"/>
    <n v="5110"/>
    <s v="Pre-Winter"/>
    <x v="1"/>
  </r>
  <r>
    <s v="T0144"/>
    <s v="(17-Nov-24 - 23-Nov-24)"/>
    <x v="2"/>
    <s v="SUNIL HAZRA"/>
    <s v="Retail"/>
    <s v="Amtala"/>
    <s v="Isabion"/>
    <s v="500ml"/>
    <n v="650"/>
    <n v="2"/>
    <n v="56"/>
    <n v="1300"/>
    <s v="Pre-Winter"/>
    <x v="0"/>
  </r>
  <r>
    <s v="T0145"/>
    <s v="(17-Nov-24 - 23-Nov-24)"/>
    <x v="2"/>
    <s v="SEKH RAHAMAT"/>
    <s v="Large Farmer"/>
    <s v="Bishnupur"/>
    <s v="Pegasus"/>
    <s v="10gm"/>
    <n v="100"/>
    <n v="7"/>
    <n v="84"/>
    <n v="700"/>
    <s v="Pre-Winter"/>
    <x v="3"/>
  </r>
  <r>
    <s v="T0146"/>
    <s v="(17-Nov-24 - 23-Nov-24)"/>
    <x v="2"/>
    <s v="AJOY KUMAR"/>
    <s v="Large Farmer"/>
    <s v="Amtala"/>
    <s v="Biozyme Vegetable"/>
    <s v="100ml"/>
    <n v="130"/>
    <n v="11"/>
    <n v="220"/>
    <n v="1430"/>
    <s v="Pre-Winter"/>
    <x v="0"/>
  </r>
  <r>
    <s v="T0147"/>
    <s v="(17-Nov-24 - 23-Nov-24)"/>
    <x v="2"/>
    <s v="AJOY KUMAR"/>
    <s v="Large Farmer"/>
    <s v="Amtala"/>
    <s v="Tag Gun"/>
    <s v="160gm (20gm x 8 pouches, per pouch: 55)"/>
    <n v="420"/>
    <n v="6"/>
    <n v="300"/>
    <n v="2520"/>
    <s v="Pre-Winter"/>
    <x v="2"/>
  </r>
  <r>
    <s v="T0148"/>
    <s v="(17-Nov-24 - 23-Nov-24)"/>
    <x v="2"/>
    <s v="SUBRATA DEY"/>
    <s v="Retail"/>
    <s v="Falta"/>
    <s v="Poushak"/>
    <s v="250ml"/>
    <n v="220"/>
    <n v="7"/>
    <n v="140"/>
    <n v="1540"/>
    <s v="Pre-Winter"/>
    <x v="0"/>
  </r>
  <r>
    <s v="T0149"/>
    <s v="(17-Nov-24 - 23-Nov-24)"/>
    <x v="2"/>
    <s v="SUBRATA DEY"/>
    <s v="Retail"/>
    <s v="Falta"/>
    <s v="Profex Super"/>
    <s v="100ml"/>
    <n v="90"/>
    <n v="7"/>
    <n v="84"/>
    <n v="630"/>
    <s v="Pre-Winter"/>
    <x v="3"/>
  </r>
  <r>
    <s v="T0150"/>
    <s v="(17-Nov-24 - 23-Nov-24)"/>
    <x v="2"/>
    <s v="ANIL BISWAS"/>
    <s v="Retail"/>
    <s v="Bishnupur"/>
    <s v="Isabion"/>
    <s v="250ml"/>
    <n v="340"/>
    <n v="7"/>
    <n v="140"/>
    <n v="2380"/>
    <s v="Pre-Winter"/>
    <x v="0"/>
  </r>
  <r>
    <s v="T0151"/>
    <s v="(17-Nov-24 - 23-Nov-24)"/>
    <x v="2"/>
    <s v="NILADRI SEN"/>
    <s v="Retail"/>
    <s v="Amtala"/>
    <s v="Profex Super"/>
    <s v="1L"/>
    <n v="750"/>
    <n v="8"/>
    <n v="304"/>
    <n v="6000"/>
    <s v="Pre-Winter"/>
    <x v="3"/>
  </r>
  <r>
    <s v="T0152"/>
    <s v="(17-Nov-24 - 23-Nov-24)"/>
    <x v="2"/>
    <s v="DINESH HALDER"/>
    <s v="Large Farmer"/>
    <s v="Amtala"/>
    <s v="V3"/>
    <s v="1L"/>
    <n v="550"/>
    <n v="7"/>
    <n v="350"/>
    <n v="3850"/>
    <s v="Pre-Winter"/>
    <x v="1"/>
  </r>
  <r>
    <s v="T0153"/>
    <s v="(17-Nov-24 - 23-Nov-24)"/>
    <x v="2"/>
    <s v="KUNTAL JANA"/>
    <s v="Retail"/>
    <s v="Bishnupur"/>
    <s v="Suspend"/>
    <s v="500gm"/>
    <n v="270"/>
    <n v="8"/>
    <n v="400"/>
    <n v="2160"/>
    <s v="Pre-Winter"/>
    <x v="2"/>
  </r>
  <r>
    <s v="T0154"/>
    <s v="(17-Nov-24 - 23-Nov-24)"/>
    <x v="2"/>
    <s v="RAMESH HALDER"/>
    <s v="Large Farmer"/>
    <s v="Bishnupur"/>
    <s v="Amister Top"/>
    <s v="250ml"/>
    <n v="1150"/>
    <n v="8"/>
    <n v="2000"/>
    <n v="9200"/>
    <s v="Pre-Winter"/>
    <x v="1"/>
  </r>
  <r>
    <s v="T0155"/>
    <s v="(17-Nov-24 - 23-Nov-24)"/>
    <x v="2"/>
    <s v="RABINDRA NASKAR"/>
    <s v="Large Farmer"/>
    <s v="Usthi"/>
    <s v="Iris"/>
    <s v="400ml"/>
    <n v="780"/>
    <n v="7"/>
    <n v="560"/>
    <n v="5460"/>
    <s v="Pre-Winter"/>
    <x v="2"/>
  </r>
  <r>
    <s v="T0156"/>
    <s v="(17-Nov-24 - 23-Nov-24)"/>
    <x v="2"/>
    <s v="KUSH GHOSH"/>
    <s v="Large Farmer"/>
    <s v="Amtala"/>
    <s v="Baan"/>
    <s v="120gm"/>
    <n v="230"/>
    <n v="9"/>
    <n v="180"/>
    <n v="2070"/>
    <s v="Pre-Winter"/>
    <x v="1"/>
  </r>
  <r>
    <s v="T0157"/>
    <s v="(17-Nov-24 - 23-Nov-24)"/>
    <x v="2"/>
    <s v="KUSH GHOSH"/>
    <s v="Large Farmer"/>
    <s v="Amtala"/>
    <s v="Pogo"/>
    <s v="500ml"/>
    <n v="150"/>
    <n v="8"/>
    <n v="280"/>
    <n v="1200"/>
    <s v="Pre-Winter"/>
    <x v="2"/>
  </r>
  <r>
    <s v="T0158"/>
    <s v="(17-Nov-24 - 23-Nov-24)"/>
    <x v="2"/>
    <s v="RAM ROY"/>
    <s v="Large Farmer"/>
    <s v="D.Harbour"/>
    <s v="Iris"/>
    <s v="1L"/>
    <n v="2015"/>
    <n v="7"/>
    <n v="1925"/>
    <n v="14105"/>
    <s v="Pre-Winter"/>
    <x v="2"/>
  </r>
  <r>
    <s v="T0159"/>
    <s v="(17-Nov-24 - 23-Nov-24)"/>
    <x v="2"/>
    <s v="RAM ROY"/>
    <s v="Large Farmer"/>
    <s v="D.Harbour"/>
    <s v="Sumiprint"/>
    <s v="500ml"/>
    <n v="1730"/>
    <n v="9"/>
    <n v="8226"/>
    <n v="15570"/>
    <s v="Pre-Winter"/>
    <x v="3"/>
  </r>
  <r>
    <s v="T0160"/>
    <s v="(17-Nov-24 - 23-Nov-24)"/>
    <x v="2"/>
    <s v="NISHITH DOWI"/>
    <s v="Retail"/>
    <s v="Usthi"/>
    <s v="Xelora"/>
    <s v="200ml"/>
    <n v="950"/>
    <n v="7"/>
    <n v="532"/>
    <n v="6650"/>
    <s v="Pre-Winter"/>
    <x v="1"/>
  </r>
  <r>
    <s v="T0161"/>
    <s v="(17-Nov-24 - 23-Nov-24)"/>
    <x v="2"/>
    <s v="SANTOSH ROY"/>
    <s v="Large Farmer"/>
    <s v="Bishnupur"/>
    <s v="Poushak"/>
    <s v="1L"/>
    <n v="820"/>
    <n v="12"/>
    <n v="960"/>
    <n v="9840"/>
    <s v="Pre-Winter"/>
    <x v="0"/>
  </r>
  <r>
    <s v="T0162"/>
    <s v="(17-Nov-24 - 23-Nov-24)"/>
    <x v="2"/>
    <s v="MADHAB SENGUPTA"/>
    <s v="Retail"/>
    <s v="Usthi"/>
    <s v="Ekka"/>
    <s v="100gm"/>
    <n v="120"/>
    <n v="9"/>
    <n v="54"/>
    <n v="1080"/>
    <s v="Pre-Winter"/>
    <x v="3"/>
  </r>
  <r>
    <s v="T0163"/>
    <s v="(17-Nov-24 - 23-Nov-24)"/>
    <x v="2"/>
    <s v="KANAI GHOSH"/>
    <s v="Retail"/>
    <s v="Bishnupur"/>
    <s v="Simodis"/>
    <s v="120ml"/>
    <n v="1050"/>
    <n v="7"/>
    <n v="1358"/>
    <n v="7350"/>
    <s v="Pre-Winter"/>
    <x v="3"/>
  </r>
  <r>
    <s v="T0164"/>
    <s v="(17-Nov-24 - 23-Nov-24)"/>
    <x v="2"/>
    <s v="TUFUI DAS"/>
    <s v="Retail"/>
    <s v="Amtala"/>
    <s v="Systiva"/>
    <s v="200ml"/>
    <n v="1050"/>
    <n v="8"/>
    <n v="1360"/>
    <n v="8400"/>
    <s v="Pre-Winter"/>
    <x v="1"/>
  </r>
  <r>
    <s v="T0165"/>
    <s v="(17-Nov-24 - 23-Nov-24)"/>
    <x v="2"/>
    <s v="DINESH HALDER"/>
    <s v="Large Farmer"/>
    <s v="Amtala"/>
    <s v="Double"/>
    <s v="200ml"/>
    <n v="890"/>
    <n v="7"/>
    <n v="336"/>
    <n v="6230"/>
    <s v="Pre-Winter"/>
    <x v="0"/>
  </r>
  <r>
    <s v="T0166"/>
    <s v="(17-Nov-24 - 23-Nov-24)"/>
    <x v="2"/>
    <s v="KUNTAL JANA"/>
    <s v="Retail"/>
    <s v="Bishnupur"/>
    <s v="El++"/>
    <s v="500ml"/>
    <n v="320"/>
    <n v="7"/>
    <n v="168"/>
    <n v="2240"/>
    <s v="Pre-Winter"/>
    <x v="0"/>
  </r>
  <r>
    <s v="T0167"/>
    <s v="(17-Nov-24 - 23-Nov-24)"/>
    <x v="2"/>
    <s v="KUNTAL JANA"/>
    <s v="Retail"/>
    <s v="Bishnupur"/>
    <s v="Ekka"/>
    <s v="100gm"/>
    <n v="120"/>
    <n v="8"/>
    <n v="48"/>
    <n v="960"/>
    <s v="Pre-Winter"/>
    <x v="3"/>
  </r>
  <r>
    <s v="T0168"/>
    <s v="(17-Nov-24 - 23-Nov-24)"/>
    <x v="2"/>
    <s v="DINESH HALDER"/>
    <s v="Large Farmer"/>
    <s v="Amtala"/>
    <s v="Indofil M45"/>
    <s v="500gm"/>
    <n v="278"/>
    <n v="6"/>
    <n v="600"/>
    <n v="1668"/>
    <s v="Pre-Winter"/>
    <x v="1"/>
  </r>
  <r>
    <s v="T0169"/>
    <s v="(17-Nov-24 - 23-Nov-24)"/>
    <x v="2"/>
    <s v="DINESH HALDER"/>
    <s v="Large Farmer"/>
    <s v="Amtala"/>
    <s v="Dursban"/>
    <s v="500ml"/>
    <n v="190"/>
    <n v="6"/>
    <n v="108"/>
    <n v="1140"/>
    <s v="Pre-Winter"/>
    <x v="3"/>
  </r>
  <r>
    <s v="T0170"/>
    <s v="(17-Nov-24 - 23-Nov-24)"/>
    <x v="2"/>
    <s v="JOY RANA"/>
    <s v="Retail"/>
    <s v="Falta"/>
    <s v="El++"/>
    <s v="250ml"/>
    <n v="170"/>
    <n v="5"/>
    <n v="90"/>
    <n v="850"/>
    <s v="Pre-Winter"/>
    <x v="0"/>
  </r>
  <r>
    <s v="T0171"/>
    <s v="(17-Nov-24 - 23-Nov-24)"/>
    <x v="2"/>
    <s v="ASIS IQBAL"/>
    <s v="Retail"/>
    <s v="D.Harbour"/>
    <s v="Hamla 550"/>
    <s v="1L"/>
    <n v="910"/>
    <n v="5"/>
    <n v="225"/>
    <n v="4550"/>
    <s v="Pre-Winter"/>
    <x v="3"/>
  </r>
  <r>
    <s v="T0172"/>
    <s v="(17-Nov-24 - 23-Nov-24)"/>
    <x v="2"/>
    <s v="BIMAL CHAKRABORTY"/>
    <s v="Large Farmer"/>
    <s v="Falta"/>
    <s v="Saaf"/>
    <s v="100gm"/>
    <n v="80"/>
    <n v="6"/>
    <n v="24"/>
    <n v="480"/>
    <s v="Pre-Winter"/>
    <x v="1"/>
  </r>
  <r>
    <s v="T0173"/>
    <s v="(17-Nov-24 - 23-Nov-24)"/>
    <x v="2"/>
    <s v="NARENDRA ROY"/>
    <s v="Large Farmer"/>
    <s v="Falta"/>
    <s v="Samrat 70"/>
    <s v="2gm"/>
    <n v="20"/>
    <n v="6"/>
    <n v="42"/>
    <n v="120"/>
    <s v="Pre-Winter"/>
    <x v="3"/>
  </r>
  <r>
    <s v="T0174"/>
    <s v="(17-Nov-24 - 23-Nov-24)"/>
    <x v="2"/>
    <s v="RATHIN MUKHERJEE"/>
    <s v="Retail"/>
    <s v="D.Harbour"/>
    <s v="Isabion"/>
    <s v="250ml"/>
    <n v="340"/>
    <n v="6"/>
    <n v="120"/>
    <n v="2040"/>
    <s v="Pre-Winter"/>
    <x v="0"/>
  </r>
  <r>
    <s v="T0175"/>
    <s v="(17-Nov-24 - 23-Nov-24)"/>
    <x v="2"/>
    <s v="NEPAL HATI"/>
    <s v="Retail"/>
    <s v="Usthi"/>
    <s v="Saaf"/>
    <s v="500gm"/>
    <n v="380"/>
    <n v="6"/>
    <n v="192"/>
    <n v="2280"/>
    <s v="Pre-Winter"/>
    <x v="1"/>
  </r>
  <r>
    <s v="T0176"/>
    <s v="(17-Nov-24 - 23-Nov-24)"/>
    <x v="2"/>
    <s v="BARUN PAL"/>
    <s v="Retail"/>
    <s v="D.Harbour"/>
    <s v="Saaf"/>
    <s v="1kg"/>
    <n v="730"/>
    <n v="5"/>
    <n v="125"/>
    <n v="3650"/>
    <s v="Pre-Winter"/>
    <x v="1"/>
  </r>
  <r>
    <s v="T0177"/>
    <s v="(17-Nov-24 - 23-Nov-24)"/>
    <x v="2"/>
    <s v="RABINDRANATH DAS"/>
    <s v="Retail"/>
    <s v="Bishnupur"/>
    <s v="Pogo"/>
    <s v="250ml"/>
    <n v="90"/>
    <n v="7"/>
    <n v="70"/>
    <n v="630"/>
    <s v="Pre-Winter"/>
    <x v="2"/>
  </r>
  <r>
    <s v="T0178"/>
    <s v="(17-Nov-24 - 23-Nov-24)"/>
    <x v="2"/>
    <s v="ASIS IQBAL"/>
    <s v="Retail"/>
    <s v="D.Harbour"/>
    <s v="Tag Gun"/>
    <s v="160gm (20gm x 8 pouches, per pouch: 55)"/>
    <n v="420"/>
    <n v="5"/>
    <n v="250"/>
    <n v="2100"/>
    <s v="Pre-Winter"/>
    <x v="2"/>
  </r>
  <r>
    <s v="T0179"/>
    <s v="(17-Nov-24 - 23-Nov-24)"/>
    <x v="2"/>
    <s v="ASIS IQBAL"/>
    <s v="Retail"/>
    <s v="D.Harbour"/>
    <s v="V3"/>
    <s v="100ml"/>
    <n v="60"/>
    <n v="8"/>
    <n v="80"/>
    <n v="480"/>
    <s v="Pre-Winter"/>
    <x v="1"/>
  </r>
  <r>
    <s v="T0180"/>
    <s v="(17-Nov-24 - 23-Nov-24)"/>
    <x v="2"/>
    <s v="RATHIN MUKHERJEE"/>
    <s v="Retail"/>
    <s v="D.Harbour"/>
    <s v="Saaf"/>
    <s v="250gm"/>
    <n v="200"/>
    <n v="6"/>
    <n v="312"/>
    <n v="1200"/>
    <s v="Pre-Winter"/>
    <x v="1"/>
  </r>
  <r>
    <s v="T0181"/>
    <s v="(17-Nov-24 - 23-Nov-24)"/>
    <x v="2"/>
    <s v="RATHIN MUKHERJEE"/>
    <s v="Retail"/>
    <s v="D.Harbour"/>
    <s v="Deligate"/>
    <s v="25ml"/>
    <n v="270"/>
    <n v="6"/>
    <n v="132"/>
    <n v="1620"/>
    <s v="Pre-Winter"/>
    <x v="3"/>
  </r>
  <r>
    <s v="T0182"/>
    <s v="(17-Nov-24 - 23-Nov-24)"/>
    <x v="2"/>
    <s v="BARUN PAL"/>
    <s v="Retail"/>
    <s v="D.Harbour"/>
    <s v="El++"/>
    <s v="500ml"/>
    <n v="320"/>
    <n v="6"/>
    <n v="144"/>
    <n v="1920"/>
    <s v="Pre-Winter"/>
    <x v="0"/>
  </r>
  <r>
    <s v="T0183"/>
    <s v="(17-Nov-24 - 23-Nov-24)"/>
    <x v="2"/>
    <s v="BIKASH SARKAR"/>
    <s v="Large Farmer"/>
    <s v="Bishnupur"/>
    <s v="Suspend"/>
    <s v="500gm"/>
    <n v="270"/>
    <n v="7"/>
    <n v="350"/>
    <n v="1890"/>
    <s v="Pre-Winter"/>
    <x v="2"/>
  </r>
  <r>
    <s v="T0184"/>
    <s v="(17-Nov-24 - 23-Nov-24)"/>
    <x v="2"/>
    <s v="DILIP PAL"/>
    <s v="Retail"/>
    <s v="Bishnupur"/>
    <s v="Double"/>
    <s v="20ml"/>
    <n v="140"/>
    <n v="7"/>
    <n v="168"/>
    <n v="980"/>
    <s v="Pre-Winter"/>
    <x v="0"/>
  </r>
  <r>
    <s v="T0185"/>
    <s v="(17-Nov-24 - 23-Nov-24)"/>
    <x v="2"/>
    <s v="GOURANGA DAS"/>
    <s v="Large Farmer"/>
    <s v="D.Harbour"/>
    <s v="Agromin Gold"/>
    <s v="50ml"/>
    <n v="75"/>
    <n v="7"/>
    <n v="35"/>
    <n v="525"/>
    <s v="Pre-Winter"/>
    <x v="0"/>
  </r>
  <r>
    <s v="T0186"/>
    <s v="(17-Nov-24 - 23-Nov-24)"/>
    <x v="2"/>
    <s v="AJOY KUMAR"/>
    <s v="Large Farmer"/>
    <s v="Amtala"/>
    <s v="Curzate"/>
    <s v="1.2kg"/>
    <n v="1660"/>
    <n v="7"/>
    <n v="3570"/>
    <n v="11620"/>
    <s v="Pre-Winter"/>
    <x v="1"/>
  </r>
  <r>
    <s v="T0187"/>
    <s v="(17-Nov-24 - 23-Nov-24)"/>
    <x v="2"/>
    <s v="ADIN MOLLA"/>
    <s v="Large Farmer"/>
    <s v="Amtala"/>
    <s v="Curzate"/>
    <s v="300gm"/>
    <n v="440"/>
    <n v="7"/>
    <n v="105"/>
    <n v="3080"/>
    <s v="Pre-Winter"/>
    <x v="1"/>
  </r>
  <r>
    <s v="T0188"/>
    <s v="(17-Nov-24 - 23-Nov-24)"/>
    <x v="2"/>
    <s v="SUDHAMOY BANERJEE"/>
    <s v="Retail"/>
    <s v="Falta"/>
    <s v="2,4-D"/>
    <s v="500gm"/>
    <n v="220"/>
    <n v="6"/>
    <n v="150"/>
    <n v="1320"/>
    <s v="Pre-Winter"/>
    <x v="2"/>
  </r>
  <r>
    <s v="T0189"/>
    <s v="(17-Nov-24 - 23-Nov-24)"/>
    <x v="2"/>
    <s v="NISHITH DOWI"/>
    <s v="Retail"/>
    <s v="Usthi"/>
    <s v="Tag Gun"/>
    <s v="160gm (20gm x 8 pouches, per pouch: 55)"/>
    <n v="420"/>
    <n v="6"/>
    <n v="300"/>
    <n v="2520"/>
    <s v="Pre-Winter"/>
    <x v="2"/>
  </r>
  <r>
    <s v="T0190"/>
    <s v="(17-Nov-24 - 23-Nov-24)"/>
    <x v="2"/>
    <s v="SEKH ANAMUL"/>
    <s v="Large Farmer"/>
    <s v="Bishnupur"/>
    <s v="Tropicona"/>
    <s v="500ml"/>
    <n v="330"/>
    <n v="7"/>
    <n v="210"/>
    <n v="2310"/>
    <s v="Pre-Winter"/>
    <x v="0"/>
  </r>
  <r>
    <s v="T0191"/>
    <s v="(17-Nov-24 - 23-Nov-24)"/>
    <x v="2"/>
    <s v="SEKH ANAMUL"/>
    <s v="Large Farmer"/>
    <s v="Bishnupur"/>
    <s v="Pogo"/>
    <s v="1L"/>
    <n v="250"/>
    <n v="8"/>
    <n v="320"/>
    <n v="2000"/>
    <s v="Pre-Winter"/>
    <x v="2"/>
  </r>
  <r>
    <s v="T0192"/>
    <s v="(17-Nov-24 - 23-Nov-24)"/>
    <x v="2"/>
    <s v="TAPAN GHOSH"/>
    <s v="Retail"/>
    <s v="Amtala"/>
    <s v="Sumi Max"/>
    <s v="10ml"/>
    <n v="120"/>
    <n v="7"/>
    <n v="140"/>
    <n v="840"/>
    <s v="Pre-Winter"/>
    <x v="2"/>
  </r>
  <r>
    <s v="T0193"/>
    <s v="(17-Nov-24 - 23-Nov-24)"/>
    <x v="2"/>
    <s v="TAPAN GHOSH"/>
    <s v="Retail"/>
    <s v="Amtala"/>
    <s v="Deligate"/>
    <s v="25ml"/>
    <n v="270"/>
    <n v="6"/>
    <n v="132"/>
    <n v="1620"/>
    <s v="Pre-Winter"/>
    <x v="3"/>
  </r>
  <r>
    <s v="T0194"/>
    <s v="(17-Nov-24 - 23-Nov-24)"/>
    <x v="2"/>
    <s v="RAMPRASAD SAHA"/>
    <s v="Large Farmer"/>
    <s v="Usthi"/>
    <s v="Sumiprint"/>
    <s v="500ml"/>
    <n v="1730"/>
    <n v="6"/>
    <n v="5484"/>
    <n v="10380"/>
    <s v="Pre-Winter"/>
    <x v="3"/>
  </r>
  <r>
    <s v="T0195"/>
    <s v="(17-Nov-24 - 23-Nov-24)"/>
    <x v="2"/>
    <s v="KUNTAL JANA"/>
    <s v="Retail"/>
    <s v="Bishnupur"/>
    <s v="Sumi Max"/>
    <s v="10ml"/>
    <n v="120"/>
    <n v="6"/>
    <n v="120"/>
    <n v="720"/>
    <s v="Pre-Winter"/>
    <x v="2"/>
  </r>
  <r>
    <s v="T0196"/>
    <s v="(17-Nov-24 - 23-Nov-24)"/>
    <x v="2"/>
    <s v="ADIN MOLLA"/>
    <s v="Large Farmer"/>
    <s v="Amtala"/>
    <s v="Tag Gun"/>
    <s v="160gm (20gm x 8 pouches, per pouch: 55)"/>
    <n v="420"/>
    <n v="5"/>
    <n v="250"/>
    <n v="2100"/>
    <s v="Pre-Winter"/>
    <x v="2"/>
  </r>
  <r>
    <s v="T0197"/>
    <s v="(17-Nov-24 - 23-Nov-24)"/>
    <x v="2"/>
    <s v="TUFUI DAS"/>
    <s v="Retail"/>
    <s v="Amtala"/>
    <s v="Double"/>
    <s v="20ml"/>
    <n v="140"/>
    <n v="6"/>
    <n v="144"/>
    <n v="840"/>
    <s v="Pre-Winter"/>
    <x v="0"/>
  </r>
  <r>
    <s v="T0198"/>
    <s v="(17-Nov-24 - 23-Nov-24)"/>
    <x v="2"/>
    <s v="GOURANGA DAS"/>
    <s v="Large Farmer"/>
    <s v="D.Harbour"/>
    <s v="Samrat 70"/>
    <s v="2gm"/>
    <n v="20"/>
    <n v="5"/>
    <n v="35"/>
    <n v="100"/>
    <s v="Pre-Winter"/>
    <x v="3"/>
  </r>
  <r>
    <s v="T0199"/>
    <s v="(17-Nov-24 - 23-Nov-24)"/>
    <x v="2"/>
    <s v="SUBRATA NASKAR"/>
    <s v="Large Farmer"/>
    <s v="D.Harbour"/>
    <s v="Ekka"/>
    <s v="100gm"/>
    <n v="120"/>
    <n v="4"/>
    <n v="24"/>
    <n v="480"/>
    <s v="Pre-Winter"/>
    <x v="3"/>
  </r>
  <r>
    <s v="T0200"/>
    <s v="(17-Nov-24 - 23-Nov-24)"/>
    <x v="2"/>
    <s v="SEKH ANAMUL"/>
    <s v="Large Farmer"/>
    <s v="Bishnupur"/>
    <s v="Saaf"/>
    <s v="1kg"/>
    <n v="730"/>
    <n v="5"/>
    <n v="125"/>
    <n v="3650"/>
    <s v="Pre-Winter"/>
    <x v="1"/>
  </r>
  <r>
    <s v="T0201"/>
    <s v="(17-Nov-24 - 23-Nov-24)"/>
    <x v="2"/>
    <s v="DILIP PAL"/>
    <s v="Retail"/>
    <s v="Bishnupur"/>
    <s v="Saaf"/>
    <s v="1kg"/>
    <n v="730"/>
    <n v="5"/>
    <n v="125"/>
    <n v="3650"/>
    <s v="Pre-Winter"/>
    <x v="1"/>
  </r>
  <r>
    <s v="T0202"/>
    <s v="(24-Nov-24 - 30-Nov-24)"/>
    <x v="3"/>
    <s v="RAJIB CHAKRABORTY"/>
    <s v="Retail"/>
    <s v="D.Harbour"/>
    <s v="Nasa"/>
    <s v="1kg"/>
    <n v="200"/>
    <n v="5"/>
    <n v="110"/>
    <n v="1000"/>
    <s v="Pre-Winter"/>
    <x v="3"/>
  </r>
  <r>
    <s v="T0203"/>
    <s v="(24-Nov-24 - 30-Nov-24)"/>
    <x v="3"/>
    <s v="RAJIB CHAKRABORTY"/>
    <s v="Retail"/>
    <s v="D.Harbour"/>
    <s v="Krizin"/>
    <s v="100gm"/>
    <n v="150"/>
    <n v="5"/>
    <n v="40"/>
    <n v="750"/>
    <s v="Pre-Winter"/>
    <x v="2"/>
  </r>
  <r>
    <s v="T0204"/>
    <s v="(24-Nov-24 - 30-Nov-24)"/>
    <x v="3"/>
    <s v="TANAY DEY"/>
    <s v="Retail"/>
    <s v="Falta"/>
    <s v="Contaf Plus"/>
    <s v="100ml"/>
    <n v="70"/>
    <n v="3"/>
    <n v="30"/>
    <n v="210"/>
    <s v="Pre-Winter"/>
    <x v="1"/>
  </r>
  <r>
    <s v="T0205"/>
    <s v="(24-Nov-24 - 30-Nov-24)"/>
    <x v="3"/>
    <s v="TANAY DEY"/>
    <s v="Retail"/>
    <s v="Falta"/>
    <s v="Isabion"/>
    <s v="1L"/>
    <n v="1280"/>
    <n v="4"/>
    <n v="520"/>
    <n v="5120"/>
    <s v="Pre-Winter"/>
    <x v="0"/>
  </r>
  <r>
    <s v="T0206"/>
    <s v="(24-Nov-24 - 30-Nov-24)"/>
    <x v="3"/>
    <s v="MANOJ SAHA"/>
    <s v="Retail"/>
    <s v="Bishnupur"/>
    <s v="Cultar"/>
    <s v="50ml"/>
    <n v="230"/>
    <n v="5"/>
    <n v="75"/>
    <n v="1150"/>
    <s v="Pre-Winter"/>
    <x v="0"/>
  </r>
  <r>
    <s v="T0207"/>
    <s v="(24-Nov-24 - 30-Nov-24)"/>
    <x v="3"/>
    <s v="BISWAJIT SINHA"/>
    <s v="Retail"/>
    <s v="Amtala"/>
    <s v="Suspend"/>
    <s v="500gm"/>
    <n v="270"/>
    <n v="5"/>
    <n v="250"/>
    <n v="1350"/>
    <s v="Pre-Winter"/>
    <x v="2"/>
  </r>
  <r>
    <s v="T0208"/>
    <s v="(24-Nov-24 - 30-Nov-24)"/>
    <x v="3"/>
    <s v="SUKUMAR BAGCHI"/>
    <s v="Retail"/>
    <s v="Falta"/>
    <s v="Iris"/>
    <s v="400ml"/>
    <n v="780"/>
    <n v="5"/>
    <n v="400"/>
    <n v="3900"/>
    <s v="Pre-Winter"/>
    <x v="2"/>
  </r>
  <r>
    <s v="T0209"/>
    <s v="(24-Nov-24 - 30-Nov-24)"/>
    <x v="3"/>
    <s v="DEBASIS PAL"/>
    <s v="Retail"/>
    <s v="Bishnupur"/>
    <s v="Dursban"/>
    <s v="1L"/>
    <n v="350"/>
    <n v="7"/>
    <n v="280"/>
    <n v="2450"/>
    <s v="Pre-Winter"/>
    <x v="3"/>
  </r>
  <r>
    <s v="T0210"/>
    <s v="(24-Nov-24 - 30-Nov-24)"/>
    <x v="3"/>
    <s v="RABI GHOSH"/>
    <s v="Retail"/>
    <s v="Amtala"/>
    <s v="Curzate"/>
    <s v="300gm"/>
    <n v="440"/>
    <n v="5"/>
    <n v="75"/>
    <n v="2200"/>
    <s v="Pre-Winter"/>
    <x v="1"/>
  </r>
  <r>
    <s v="T0211"/>
    <s v="(24-Nov-24 - 30-Nov-24)"/>
    <x v="3"/>
    <s v="KALIPADA MUKHERJEE"/>
    <s v="Retail"/>
    <s v="Usthi"/>
    <s v="Double"/>
    <s v="50ml"/>
    <n v="240"/>
    <n v="6"/>
    <n v="72"/>
    <n v="1440"/>
    <s v="Pre-Winter"/>
    <x v="0"/>
  </r>
  <r>
    <s v="T0212"/>
    <s v="(24-Nov-24 - 30-Nov-24)"/>
    <x v="3"/>
    <s v="RABI GHOSH"/>
    <s v="Retail"/>
    <s v="Amtala"/>
    <s v="Sumi Max"/>
    <s v="10ml"/>
    <n v="120"/>
    <n v="6"/>
    <n v="120"/>
    <n v="720"/>
    <s v="Pre-Winter"/>
    <x v="2"/>
  </r>
  <r>
    <s v="T0213"/>
    <s v="(24-Nov-24 - 30-Nov-24)"/>
    <x v="3"/>
    <s v="AMITAVA DAS"/>
    <s v="Retail"/>
    <s v="Falta"/>
    <s v="Profex Super"/>
    <s v="1L"/>
    <n v="750"/>
    <n v="6"/>
    <n v="228"/>
    <n v="4500"/>
    <s v="Pre-Winter"/>
    <x v="3"/>
  </r>
  <r>
    <s v="T0214"/>
    <s v="(24-Nov-24 - 30-Nov-24)"/>
    <x v="3"/>
    <s v="AMITAVA DAS"/>
    <s v="Retail"/>
    <s v="Falta"/>
    <s v="Nativo"/>
    <s v="100gm"/>
    <n v="700"/>
    <n v="5"/>
    <n v="140"/>
    <n v="3500"/>
    <s v="Pre-Winter"/>
    <x v="1"/>
  </r>
  <r>
    <s v="T0215"/>
    <s v="(24-Nov-24 - 30-Nov-24)"/>
    <x v="3"/>
    <s v="SANTOSH BISWAS"/>
    <s v="Retail"/>
    <s v="Amtala"/>
    <s v="Isabion"/>
    <s v="1L"/>
    <n v="1280"/>
    <n v="6"/>
    <n v="780"/>
    <n v="7680"/>
    <s v="Pre-Winter"/>
    <x v="0"/>
  </r>
  <r>
    <s v="T0216"/>
    <s v="(24-Nov-24 - 30-Nov-24)"/>
    <x v="3"/>
    <s v="SANTOSH BISWAS"/>
    <s v="Retail"/>
    <s v="Amtala"/>
    <s v="Samrat 70"/>
    <s v="2gm"/>
    <n v="20"/>
    <n v="5"/>
    <n v="35"/>
    <n v="100"/>
    <s v="Pre-Winter"/>
    <x v="3"/>
  </r>
  <r>
    <s v="T0217"/>
    <s v="(24-Nov-24 - 30-Nov-24)"/>
    <x v="3"/>
    <s v="RABINDRA NASKAR"/>
    <s v="Large Farmer"/>
    <s v="Usthi"/>
    <s v="Pogo"/>
    <s v="500ml"/>
    <n v="150"/>
    <n v="6"/>
    <n v="210"/>
    <n v="900"/>
    <s v="Pre-Winter"/>
    <x v="2"/>
  </r>
  <r>
    <s v="T0218"/>
    <s v="(24-Nov-24 - 30-Nov-24)"/>
    <x v="3"/>
    <s v="NISHITH DOWI"/>
    <s v="Retail"/>
    <s v="Usthi"/>
    <s v="Simodis"/>
    <s v="80ml"/>
    <n v="700"/>
    <n v="6"/>
    <n v="492"/>
    <n v="4200"/>
    <s v="Pre-Winter"/>
    <x v="3"/>
  </r>
  <r>
    <s v="T0219"/>
    <s v="(24-Nov-24 - 30-Nov-24)"/>
    <x v="3"/>
    <s v="BIKRAM SARKAR"/>
    <s v="Large Farmer"/>
    <s v="Bishnupur"/>
    <s v="Tag Dabang"/>
    <s v="160gm (20gm x 8 pouches, per pouch: 25)"/>
    <n v="190"/>
    <n v="6"/>
    <n v="90"/>
    <n v="1140"/>
    <s v="Pre-Winter"/>
    <x v="2"/>
  </r>
  <r>
    <s v="T0220"/>
    <s v="(24-Nov-24 - 30-Nov-24)"/>
    <x v="3"/>
    <s v="SUSHANTA DAS"/>
    <s v="Retail"/>
    <s v="Amtala"/>
    <s v="2,4-D"/>
    <s v="500gm"/>
    <n v="220"/>
    <n v="8"/>
    <n v="200"/>
    <n v="1760"/>
    <s v="Pre-Winter"/>
    <x v="2"/>
  </r>
  <r>
    <s v="T0221"/>
    <s v="(24-Nov-24 - 30-Nov-24)"/>
    <x v="3"/>
    <s v="ASIM PAUL"/>
    <s v="Large Farmer"/>
    <s v="Bishnupur"/>
    <s v="Tag Gun"/>
    <s v="160gm (20gm x 8 pouches, per pouch: 55)"/>
    <n v="420"/>
    <n v="5"/>
    <n v="250"/>
    <n v="2100"/>
    <s v="Pre-Winter"/>
    <x v="2"/>
  </r>
  <r>
    <s v="T0222"/>
    <s v="(24-Nov-24 - 30-Nov-24)"/>
    <x v="3"/>
    <s v="SEKH RAHAMAT"/>
    <s v="Large Farmer"/>
    <s v="Bishnupur"/>
    <s v="Krizin"/>
    <s v="100gm"/>
    <n v="150"/>
    <n v="6"/>
    <n v="48"/>
    <n v="900"/>
    <s v="Pre-Winter"/>
    <x v="2"/>
  </r>
  <r>
    <s v="T0223"/>
    <s v="(24-Nov-24 - 30-Nov-24)"/>
    <x v="3"/>
    <s v="AMITAVA DAS"/>
    <s v="Retail"/>
    <s v="Falta"/>
    <s v="V3"/>
    <s v="500ml"/>
    <n v="270"/>
    <n v="5"/>
    <n v="290"/>
    <n v="1350"/>
    <s v="Pre-Winter"/>
    <x v="1"/>
  </r>
  <r>
    <s v="T0224"/>
    <s v="(24-Nov-24 - 30-Nov-24)"/>
    <x v="3"/>
    <s v="AMITAVA DAS"/>
    <s v="Retail"/>
    <s v="Falta"/>
    <s v="Agil"/>
    <s v="100ml"/>
    <n v="210"/>
    <n v="5"/>
    <n v="250"/>
    <n v="1050"/>
    <s v="Pre-Winter"/>
    <x v="2"/>
  </r>
  <r>
    <s v="T0225"/>
    <s v="(24-Nov-24 - 30-Nov-24)"/>
    <x v="3"/>
    <s v="NASIR GOYEN"/>
    <s v="Large Farmer"/>
    <s v="Bishnupur"/>
    <s v="Agromin Gold"/>
    <s v="250ml"/>
    <n v="300"/>
    <n v="6"/>
    <n v="300"/>
    <n v="1800"/>
    <s v="Pre-Winter"/>
    <x v="0"/>
  </r>
  <r>
    <s v="T0226"/>
    <s v="(24-Nov-24 - 30-Nov-24)"/>
    <x v="3"/>
    <s v="NASIR GOYEN"/>
    <s v="Large Farmer"/>
    <s v="Bishnupur"/>
    <s v="Iris"/>
    <s v="200ml"/>
    <n v="410"/>
    <n v="5"/>
    <n v="660"/>
    <n v="2050"/>
    <s v="Pre-Winter"/>
    <x v="2"/>
  </r>
  <r>
    <s v="T0227"/>
    <s v="(24-Nov-24 - 30-Nov-24)"/>
    <x v="3"/>
    <s v="ADIN MOLLA"/>
    <s v="Large Farmer"/>
    <s v="Amtala"/>
    <s v="Cultar"/>
    <s v="50ml"/>
    <n v="230"/>
    <n v="4"/>
    <n v="60"/>
    <n v="920"/>
    <s v="Pre-Winter"/>
    <x v="0"/>
  </r>
  <r>
    <s v="T0228"/>
    <s v="(24-Nov-24 - 30-Nov-24)"/>
    <x v="3"/>
    <s v="KUNTAL JANA"/>
    <s v="Retail"/>
    <s v="Bishnupur"/>
    <s v="Tagron"/>
    <s v="10gm"/>
    <n v="30"/>
    <n v="4"/>
    <n v="20"/>
    <n v="120"/>
    <s v="Pre-Winter"/>
    <x v="1"/>
  </r>
  <r>
    <s v="T0229"/>
    <s v="(24-Nov-24 - 30-Nov-24)"/>
    <x v="3"/>
    <s v="MANIK CHOWDHURY"/>
    <s v="Large Farmer"/>
    <s v="Usthi"/>
    <s v="Systiva"/>
    <s v="200ml"/>
    <n v="1050"/>
    <n v="5"/>
    <n v="850"/>
    <n v="5250"/>
    <s v="Pre-Winter"/>
    <x v="1"/>
  </r>
  <r>
    <s v="T0230"/>
    <s v="(24-Nov-24 - 30-Nov-24)"/>
    <x v="3"/>
    <s v="PRABIR ROY"/>
    <s v="Large Farmer"/>
    <s v="Falta"/>
    <s v="Agromin Gold"/>
    <s v="50ml"/>
    <n v="75"/>
    <n v="4"/>
    <n v="20"/>
    <n v="300"/>
    <s v="Pre-Winter"/>
    <x v="0"/>
  </r>
  <r>
    <s v="T0231"/>
    <s v="(24-Nov-24 - 30-Nov-24)"/>
    <x v="3"/>
    <s v="GOKUL KHAN"/>
    <s v="Large Farmer"/>
    <s v="D.Harbour"/>
    <s v="Baan"/>
    <s v="120gm"/>
    <n v="230"/>
    <n v="4"/>
    <n v="80"/>
    <n v="920"/>
    <s v="Pre-Winter"/>
    <x v="1"/>
  </r>
  <r>
    <s v="T0232"/>
    <s v="(24-Nov-24 - 30-Nov-24)"/>
    <x v="3"/>
    <s v="RABINDRANATH DAS"/>
    <s v="Retail"/>
    <s v="Bishnupur"/>
    <s v="Dursban"/>
    <s v="500ml"/>
    <n v="190"/>
    <n v="4"/>
    <n v="72"/>
    <n v="760"/>
    <s v="Pre-Winter"/>
    <x v="3"/>
  </r>
  <r>
    <s v="T0233"/>
    <s v="(24-Nov-24 - 30-Nov-24)"/>
    <x v="3"/>
    <s v="NIKHIL RANA"/>
    <s v="Large Farmer"/>
    <s v="Bishnupur"/>
    <s v="Saaf"/>
    <s v="500gm"/>
    <n v="380"/>
    <n v="3"/>
    <n v="96"/>
    <n v="1140"/>
    <s v="Pre-Winter"/>
    <x v="1"/>
  </r>
  <r>
    <s v="T0234"/>
    <s v="(24-Nov-24 - 30-Nov-24)"/>
    <x v="3"/>
    <s v="SANTOSH ROY"/>
    <s v="Large Farmer"/>
    <s v="Bishnupur"/>
    <s v="Dursban"/>
    <s v="500ml"/>
    <n v="190"/>
    <n v="5"/>
    <n v="90"/>
    <n v="950"/>
    <s v="Pre-Winter"/>
    <x v="3"/>
  </r>
  <r>
    <s v="T0235"/>
    <s v="(24-Nov-24 - 30-Nov-24)"/>
    <x v="3"/>
    <s v="SANTOSH ROY"/>
    <s v="Large Farmer"/>
    <s v="Bishnupur"/>
    <s v="Tag Gun"/>
    <s v="160gm (20gm x 8 pouches, per pouch: 55)"/>
    <n v="420"/>
    <n v="4"/>
    <n v="200"/>
    <n v="1680"/>
    <s v="Pre-Winter"/>
    <x v="2"/>
  </r>
  <r>
    <s v="T0236"/>
    <s v="(24-Nov-24 - 30-Nov-24)"/>
    <x v="3"/>
    <s v="BIKASH SARKAR"/>
    <s v="Large Farmer"/>
    <s v="Bishnupur"/>
    <s v="Miraculan"/>
    <s v="500ml"/>
    <n v="230"/>
    <n v="2"/>
    <n v="40"/>
    <n v="460"/>
    <s v="Pre-Winter"/>
    <x v="0"/>
  </r>
  <r>
    <s v="T0237"/>
    <s v="(24-Nov-24 - 30-Nov-24)"/>
    <x v="3"/>
    <s v="BIKASH SARKAR"/>
    <s v="Large Farmer"/>
    <s v="Bishnupur"/>
    <s v="Dezire"/>
    <s v="100gm"/>
    <n v="120"/>
    <n v="4"/>
    <n v="40"/>
    <n v="480"/>
    <s v="Pre-Winter"/>
    <x v="2"/>
  </r>
  <r>
    <s v="T0238"/>
    <s v="(24-Nov-24 - 30-Nov-24)"/>
    <x v="3"/>
    <s v="RABINDRA NASKAR"/>
    <s v="Large Farmer"/>
    <s v="Usthi"/>
    <s v="Curzate"/>
    <s v="1.2kg"/>
    <n v="1660"/>
    <n v="3"/>
    <n v="1530"/>
    <n v="4980"/>
    <s v="Pre-Winter"/>
    <x v="1"/>
  </r>
  <r>
    <s v="T0239"/>
    <s v="(24-Nov-24 - 30-Nov-24)"/>
    <x v="3"/>
    <s v="JHILAM DEY"/>
    <s v="Retail"/>
    <s v="D.Harbour"/>
    <s v="V3"/>
    <s v="250ml"/>
    <n v="130"/>
    <n v="4"/>
    <n v="80"/>
    <n v="520"/>
    <s v="Pre-Winter"/>
    <x v="1"/>
  </r>
  <r>
    <s v="T0240"/>
    <s v="(24-Nov-24 - 30-Nov-24)"/>
    <x v="3"/>
    <s v="RAMJAN MOLLA"/>
    <s v="Large Farmer"/>
    <s v="D.Harbour"/>
    <s v="Xelora"/>
    <s v="400ml"/>
    <n v="1850"/>
    <n v="3"/>
    <n v="1815"/>
    <n v="5550"/>
    <s v="Pre-Winter"/>
    <x v="1"/>
  </r>
  <r>
    <s v="T0241"/>
    <s v="(24-Nov-24 - 30-Nov-24)"/>
    <x v="3"/>
    <s v="RABI GHOSH"/>
    <s v="Retail"/>
    <s v="Amtala"/>
    <s v="Starthine"/>
    <s v="500gm"/>
    <n v="410"/>
    <n v="4"/>
    <n v="140"/>
    <n v="1640"/>
    <s v="Pre-Winter"/>
    <x v="3"/>
  </r>
  <r>
    <s v="T0242"/>
    <s v="(24-Nov-24 - 30-Nov-24)"/>
    <x v="3"/>
    <s v="MANIK CHOWDHURY"/>
    <s v="Large Farmer"/>
    <s v="Usthi"/>
    <s v="Exponus"/>
    <s v="34ml"/>
    <n v="1600"/>
    <n v="5"/>
    <n v="3250"/>
    <n v="8000"/>
    <s v="Pre-Winter"/>
    <x v="3"/>
  </r>
  <r>
    <s v="T0243"/>
    <s v="(24-Nov-24 - 30-Nov-24)"/>
    <x v="3"/>
    <s v="PRANAB HALDER"/>
    <s v="Retail"/>
    <s v="Bishnupur"/>
    <s v="Xelora"/>
    <s v="200ml"/>
    <n v="950"/>
    <n v="5"/>
    <n v="380"/>
    <n v="4750"/>
    <s v="Pre-Winter"/>
    <x v="1"/>
  </r>
  <r>
    <s v="T0244"/>
    <s v="(24-Nov-24 - 30-Nov-24)"/>
    <x v="3"/>
    <s v="GOURANGA DAS"/>
    <s v="Large Farmer"/>
    <s v="D.Harbour"/>
    <s v="Ultimare"/>
    <s v="25ml"/>
    <n v="850"/>
    <n v="4"/>
    <n v="120"/>
    <n v="3400"/>
    <s v="Pre-Winter"/>
    <x v="3"/>
  </r>
  <r>
    <s v="T0245"/>
    <s v="(24-Nov-24 - 30-Nov-24)"/>
    <x v="3"/>
    <s v="GOURANGA DAS"/>
    <s v="Large Farmer"/>
    <s v="D.Harbour"/>
    <s v="El++"/>
    <s v="100ml"/>
    <n v="70"/>
    <n v="5"/>
    <n v="40"/>
    <n v="350"/>
    <s v="Pre-Winter"/>
    <x v="0"/>
  </r>
  <r>
    <s v="T0246"/>
    <s v="(24-Nov-24 - 30-Nov-24)"/>
    <x v="3"/>
    <s v="NIKHIL RANA"/>
    <s v="Large Farmer"/>
    <s v="Bishnupur"/>
    <s v="2,4-D"/>
    <s v="500gm"/>
    <n v="220"/>
    <n v="5"/>
    <n v="125"/>
    <n v="1100"/>
    <s v="Pre-Winter"/>
    <x v="2"/>
  </r>
  <r>
    <s v="T0247"/>
    <s v="(24-Nov-24 - 30-Nov-24)"/>
    <x v="3"/>
    <s v="NIKHIL RANA"/>
    <s v="Large Farmer"/>
    <s v="Bishnupur"/>
    <s v="Systiva"/>
    <s v="200ml"/>
    <n v="1050"/>
    <n v="5"/>
    <n v="850"/>
    <n v="5250"/>
    <s v="Pre-Winter"/>
    <x v="1"/>
  </r>
  <r>
    <s v="T0248"/>
    <s v="(24-Nov-24 - 30-Nov-24)"/>
    <x v="3"/>
    <s v="BARUN PAL"/>
    <s v="Retail"/>
    <s v="D.Harbour"/>
    <s v="Nativo"/>
    <s v="100gm"/>
    <n v="700"/>
    <n v="7"/>
    <n v="196"/>
    <n v="4900"/>
    <s v="Pre-Winter"/>
    <x v="1"/>
  </r>
  <r>
    <s v="T0249"/>
    <s v="(24-Nov-24 - 30-Nov-24)"/>
    <x v="3"/>
    <s v="NISHITH DOWI"/>
    <s v="Retail"/>
    <s v="Usthi"/>
    <s v="Ekka"/>
    <s v="20gm"/>
    <n v="30"/>
    <n v="6"/>
    <n v="30"/>
    <n v="180"/>
    <s v="Pre-Winter"/>
    <x v="3"/>
  </r>
  <r>
    <s v="T0250"/>
    <s v="(24-Nov-24 - 30-Nov-24)"/>
    <x v="3"/>
    <s v="TARUN BANERJEE"/>
    <s v="Retail"/>
    <s v="Falta"/>
    <s v="Coragen"/>
    <s v="60ml"/>
    <n v="780"/>
    <n v="4"/>
    <n v="220"/>
    <n v="3120"/>
    <s v="Pre-Winter"/>
    <x v="3"/>
  </r>
  <r>
    <s v="T0251"/>
    <s v="(24-Nov-24 - 30-Nov-24)"/>
    <x v="3"/>
    <s v="BIKASH SARKAR"/>
    <s v="Large Farmer"/>
    <s v="Bishnupur"/>
    <s v="Double"/>
    <s v="100ml"/>
    <n v="450"/>
    <n v="6"/>
    <n v="300"/>
    <n v="2700"/>
    <s v="Pre-Winter"/>
    <x v="0"/>
  </r>
  <r>
    <s v="T0252"/>
    <s v="(24-Nov-24 - 30-Nov-24)"/>
    <x v="3"/>
    <s v="SHYAMAL DAS"/>
    <s v="Large Farmer"/>
    <s v="D.Harbour"/>
    <s v="Saaf"/>
    <s v="1kg"/>
    <n v="730"/>
    <n v="7"/>
    <n v="175"/>
    <n v="5110"/>
    <s v="Pre-Winter"/>
    <x v="1"/>
  </r>
  <r>
    <s v="T0253"/>
    <s v="(24-Nov-24 - 30-Nov-24)"/>
    <x v="3"/>
    <s v="SUDHIR MISHRA"/>
    <s v="Large Farmer"/>
    <s v="Falta"/>
    <s v="Safal 71"/>
    <s v="100gm"/>
    <n v="70"/>
    <n v="6"/>
    <n v="36"/>
    <n v="420"/>
    <s v="Pre-Winter"/>
    <x v="2"/>
  </r>
  <r>
    <s v="T0254"/>
    <s v="(24-Nov-24 - 30-Nov-24)"/>
    <x v="3"/>
    <s v="SUDHIR MISHRA"/>
    <s v="Large Farmer"/>
    <s v="Falta"/>
    <s v="Saaf"/>
    <s v="250gm"/>
    <n v="200"/>
    <n v="4"/>
    <n v="208"/>
    <n v="800"/>
    <s v="Pre-Winter"/>
    <x v="1"/>
  </r>
  <r>
    <s v="T0255"/>
    <s v="(24-Nov-24 - 30-Nov-24)"/>
    <x v="3"/>
    <s v="SUDHIR MISHRA"/>
    <s v="Large Farmer"/>
    <s v="Falta"/>
    <s v="Double"/>
    <s v="50ml"/>
    <n v="240"/>
    <n v="4"/>
    <n v="48"/>
    <n v="960"/>
    <s v="Pre-Winter"/>
    <x v="0"/>
  </r>
  <r>
    <s v="T0256"/>
    <s v="(24-Nov-24 - 30-Nov-24)"/>
    <x v="3"/>
    <s v="ARUP PATRA"/>
    <s v="Retail"/>
    <s v="Usthi"/>
    <s v="Curzate"/>
    <s v="100gm"/>
    <n v="140"/>
    <n v="5"/>
    <n v="25"/>
    <n v="700"/>
    <s v="Pre-Winter"/>
    <x v="1"/>
  </r>
  <r>
    <s v="T0257"/>
    <s v="(24-Nov-24 - 30-Nov-24)"/>
    <x v="3"/>
    <s v="ARUP PATRA"/>
    <s v="Retail"/>
    <s v="Usthi"/>
    <s v="Double"/>
    <s v="50ml"/>
    <n v="240"/>
    <n v="4"/>
    <n v="48"/>
    <n v="960"/>
    <s v="Pre-Winter"/>
    <x v="0"/>
  </r>
  <r>
    <s v="T0258"/>
    <s v="(24-Nov-24 - 30-Nov-24)"/>
    <x v="3"/>
    <s v="KUNTAL JANA"/>
    <s v="Retail"/>
    <s v="Bishnupur"/>
    <s v="Saaf"/>
    <s v="1kg"/>
    <n v="730"/>
    <n v="4"/>
    <n v="100"/>
    <n v="2920"/>
    <s v="Pre-Winter"/>
    <x v="1"/>
  </r>
  <r>
    <s v="T0259"/>
    <s v="(24-Nov-24 - 30-Nov-24)"/>
    <x v="3"/>
    <s v="DEBASIS PAL"/>
    <s v="Retail"/>
    <s v="Bishnupur"/>
    <s v="2,4-D"/>
    <s v="500gm"/>
    <n v="220"/>
    <n v="4"/>
    <n v="100"/>
    <n v="880"/>
    <s v="Pre-Winter"/>
    <x v="2"/>
  </r>
  <r>
    <s v="T0260"/>
    <s v="(24-Nov-24 - 30-Nov-24)"/>
    <x v="3"/>
    <s v="BIKRAM SARKAR"/>
    <s v="Large Farmer"/>
    <s v="Bishnupur"/>
    <s v="Systiva"/>
    <s v="200ml"/>
    <n v="1050"/>
    <n v="3"/>
    <n v="510"/>
    <n v="3150"/>
    <s v="Pre-Winter"/>
    <x v="1"/>
  </r>
  <r>
    <s v="T0261"/>
    <s v="(24-Nov-24 - 30-Nov-24)"/>
    <x v="3"/>
    <s v="TANAY DEY"/>
    <s v="Retail"/>
    <s v="Falta"/>
    <s v="Starthine"/>
    <s v="1kg"/>
    <n v="760"/>
    <n v="3"/>
    <n v="120"/>
    <n v="2280"/>
    <s v="Pre-Winter"/>
    <x v="3"/>
  </r>
  <r>
    <s v="T0262"/>
    <s v="(24-Nov-24 - 30-Nov-24)"/>
    <x v="3"/>
    <s v="DEBASHIS ROY"/>
    <s v="Retail"/>
    <s v="Bishnupur"/>
    <s v="Samrat 70"/>
    <s v="2gm"/>
    <n v="20"/>
    <n v="1"/>
    <n v="7"/>
    <n v="20"/>
    <s v="Pre-Winter"/>
    <x v="3"/>
  </r>
  <r>
    <s v="T0263"/>
    <s v="(24-Nov-24 - 30-Nov-24)"/>
    <x v="3"/>
    <s v="DEBASHIS ROY"/>
    <s v="Retail"/>
    <s v="Bishnupur"/>
    <s v="V3"/>
    <s v="1L"/>
    <n v="550"/>
    <n v="2"/>
    <n v="100"/>
    <n v="1100"/>
    <s v="Pre-Winter"/>
    <x v="1"/>
  </r>
  <r>
    <s v="T0264"/>
    <s v="(24-Nov-24 - 30-Nov-24)"/>
    <x v="3"/>
    <s v="AJOY KUMAR"/>
    <s v="Large Farmer"/>
    <s v="Amtala"/>
    <s v="Dursban"/>
    <s v="500ml"/>
    <n v="190"/>
    <n v="3"/>
    <n v="54"/>
    <n v="570"/>
    <s v="Pre-Winter"/>
    <x v="3"/>
  </r>
  <r>
    <s v="T0265"/>
    <s v="(24-Nov-24 - 30-Nov-24)"/>
    <x v="3"/>
    <s v="AJOY KUMAR"/>
    <s v="Large Farmer"/>
    <s v="Amtala"/>
    <s v="Iris"/>
    <s v="1L"/>
    <n v="2015"/>
    <n v="2"/>
    <n v="550"/>
    <n v="4030"/>
    <s v="Pre-Winter"/>
    <x v="2"/>
  </r>
  <r>
    <s v="T0266"/>
    <s v="(24-Nov-24 - 30-Nov-24)"/>
    <x v="3"/>
    <s v="SACHIN HALDER"/>
    <s v="Retail"/>
    <s v="Falta"/>
    <s v="Samrat 70"/>
    <s v="2gm"/>
    <n v="20"/>
    <n v="4"/>
    <n v="28"/>
    <n v="80"/>
    <s v="Pre-Winter"/>
    <x v="3"/>
  </r>
  <r>
    <s v="T0267"/>
    <s v="(24-Nov-24 - 30-Nov-24)"/>
    <x v="3"/>
    <s v="MANOJ SAHA"/>
    <s v="Retail"/>
    <s v="Bishnupur"/>
    <s v="Ultimare"/>
    <s v="25ml"/>
    <n v="850"/>
    <n v="2"/>
    <n v="60"/>
    <n v="1700"/>
    <s v="Pre-Winter"/>
    <x v="3"/>
  </r>
  <r>
    <s v="T0268"/>
    <s v="(24-Nov-24 - 30-Nov-24)"/>
    <x v="3"/>
    <s v="PARTHA SARKAR"/>
    <s v="Retail"/>
    <s v="Usthi"/>
    <s v="Pogo"/>
    <s v="500ml"/>
    <n v="150"/>
    <n v="3"/>
    <n v="105"/>
    <n v="450"/>
    <s v="Pre-Winter"/>
    <x v="2"/>
  </r>
  <r>
    <s v="T0269"/>
    <s v="(24-Nov-24 - 30-Nov-24)"/>
    <x v="3"/>
    <s v="SHYAMAL DAS"/>
    <s v="Large Farmer"/>
    <s v="D.Harbour"/>
    <s v="Pogo"/>
    <s v="250ml"/>
    <n v="90"/>
    <n v="4"/>
    <n v="40"/>
    <n v="360"/>
    <s v="Pre-Winter"/>
    <x v="2"/>
  </r>
  <r>
    <s v="T0270"/>
    <s v="(24-Nov-24 - 30-Nov-24)"/>
    <x v="3"/>
    <s v="NIKHIL RANA"/>
    <s v="Large Farmer"/>
    <s v="Bishnupur"/>
    <s v="Amister Top"/>
    <s v="500ml"/>
    <n v="2200"/>
    <n v="5"/>
    <n v="1000"/>
    <n v="11000"/>
    <s v="Pre-Winter"/>
    <x v="1"/>
  </r>
  <r>
    <s v="T0271"/>
    <s v="(24-Nov-24 - 30-Nov-24)"/>
    <x v="3"/>
    <s v="SANJIB BISWAS"/>
    <s v="Large Farmer"/>
    <s v="Bishnupur"/>
    <s v="Safal 71"/>
    <s v="100gm"/>
    <n v="70"/>
    <n v="3"/>
    <n v="18"/>
    <n v="210"/>
    <s v="Pre-Winter"/>
    <x v="2"/>
  </r>
  <r>
    <s v="T0272"/>
    <s v="(24-Nov-24 - 30-Nov-24)"/>
    <x v="3"/>
    <s v="BARUN PAL"/>
    <s v="Retail"/>
    <s v="D.Harbour"/>
    <s v="Suspend"/>
    <s v="500gm"/>
    <n v="270"/>
    <n v="5"/>
    <n v="250"/>
    <n v="1350"/>
    <s v="Pre-Winter"/>
    <x v="2"/>
  </r>
  <r>
    <s v="T0273"/>
    <s v="(24-Nov-24 - 30-Nov-24)"/>
    <x v="3"/>
    <s v="BARUN PAL"/>
    <s v="Retail"/>
    <s v="D.Harbour"/>
    <s v="Ekka"/>
    <s v="100gm"/>
    <n v="120"/>
    <n v="4"/>
    <n v="24"/>
    <n v="480"/>
    <s v="Pre-Winter"/>
    <x v="3"/>
  </r>
  <r>
    <s v="T0274"/>
    <s v="(24-Nov-24 - 30-Nov-24)"/>
    <x v="3"/>
    <s v="LALTU MIRI"/>
    <s v="Large Farmer"/>
    <s v="Amtala"/>
    <s v="Dursban"/>
    <s v="500ml"/>
    <n v="190"/>
    <n v="4"/>
    <n v="72"/>
    <n v="760"/>
    <s v="Pre-Winter"/>
    <x v="3"/>
  </r>
  <r>
    <s v="T0275"/>
    <s v="(24-Nov-24 - 30-Nov-24)"/>
    <x v="3"/>
    <s v="LALTU MIRI"/>
    <s v="Large Farmer"/>
    <s v="Amtala"/>
    <s v="Hamla 550"/>
    <s v="250ml"/>
    <n v="360"/>
    <n v="5"/>
    <n v="120"/>
    <n v="1800"/>
    <s v="Pre-Winter"/>
    <x v="3"/>
  </r>
  <r>
    <s v="T0276"/>
    <s v="(24-Nov-24 - 30-Nov-24)"/>
    <x v="3"/>
    <s v="NABIN CHAKRABORTY"/>
    <s v="Large Farmer"/>
    <s v="Usthi"/>
    <s v="Nativo"/>
    <s v="100gm"/>
    <n v="700"/>
    <n v="5"/>
    <n v="140"/>
    <n v="3500"/>
    <s v="Pre-Winter"/>
    <x v="1"/>
  </r>
  <r>
    <s v="T0277"/>
    <s v="(24-Nov-24 - 30-Nov-24)"/>
    <x v="3"/>
    <s v="PRANAB SENGUPTA"/>
    <s v="Retail"/>
    <s v="D.Harbour"/>
    <s v="Agromin Gold"/>
    <s v="500ml"/>
    <n v="570"/>
    <n v="5"/>
    <n v="140"/>
    <n v="2850"/>
    <s v="Pre-Winter"/>
    <x v="0"/>
  </r>
  <r>
    <s v="T0278"/>
    <s v="(24-Nov-24 - 30-Nov-24)"/>
    <x v="3"/>
    <s v="ARUP PATRA"/>
    <s v="Retail"/>
    <s v="Usthi"/>
    <s v="Double"/>
    <s v="200ml"/>
    <n v="890"/>
    <n v="5"/>
    <n v="240"/>
    <n v="4450"/>
    <s v="Pre-Winter"/>
    <x v="0"/>
  </r>
  <r>
    <s v="T0279"/>
    <s v="(24-Nov-24 - 30-Nov-24)"/>
    <x v="3"/>
    <s v="MANOJ SAHA"/>
    <s v="Retail"/>
    <s v="Bishnupur"/>
    <s v="Nasa"/>
    <s v="1kg"/>
    <n v="200"/>
    <n v="5"/>
    <n v="110"/>
    <n v="1000"/>
    <s v="Pre-Winter"/>
    <x v="3"/>
  </r>
  <r>
    <s v="T0280"/>
    <s v="(24-Nov-24 - 30-Nov-24)"/>
    <x v="3"/>
    <s v="KANAI GHOSH"/>
    <s v="Retail"/>
    <s v="Bishnupur"/>
    <s v="Dezire"/>
    <s v="100gm"/>
    <n v="120"/>
    <n v="5"/>
    <n v="50"/>
    <n v="600"/>
    <s v="Pre-Winter"/>
    <x v="2"/>
  </r>
  <r>
    <s v="T0281"/>
    <s v="(24-Nov-24 - 30-Nov-24)"/>
    <x v="3"/>
    <s v="RANESH DEY"/>
    <s v="Large Farmer"/>
    <s v="Usthi"/>
    <s v="Samrat 70"/>
    <s v="2gm"/>
    <n v="20"/>
    <n v="6"/>
    <n v="42"/>
    <n v="120"/>
    <s v="Pre-Winter"/>
    <x v="3"/>
  </r>
  <r>
    <s v="T0282"/>
    <s v="(24-Nov-24 - 30-Nov-24)"/>
    <x v="3"/>
    <s v="DEBASHIS ROY"/>
    <s v="Retail"/>
    <s v="Bishnupur"/>
    <s v="Sumi Max"/>
    <s v="10ml"/>
    <n v="120"/>
    <n v="6"/>
    <n v="120"/>
    <n v="720"/>
    <s v="Pre-Winter"/>
    <x v="2"/>
  </r>
  <r>
    <s v="T0283"/>
    <s v="(24-Nov-24 - 30-Nov-24)"/>
    <x v="3"/>
    <s v="DEBASHIS ROY"/>
    <s v="Retail"/>
    <s v="Bishnupur"/>
    <s v="Samrat 70"/>
    <s v="2gm"/>
    <n v="20"/>
    <n v="4"/>
    <n v="28"/>
    <n v="80"/>
    <s v="Pre-Winter"/>
    <x v="3"/>
  </r>
  <r>
    <s v="T0284"/>
    <s v="(01-Dec-24 - 07-Dec-24)"/>
    <x v="4"/>
    <s v="TANAY DEY"/>
    <s v="Retail"/>
    <s v="Falta"/>
    <s v="Isabion"/>
    <s v="100ml"/>
    <n v="140"/>
    <n v="7"/>
    <n v="126"/>
    <n v="980"/>
    <s v="Pre-Winter"/>
    <x v="0"/>
  </r>
  <r>
    <s v="T0285"/>
    <s v="(01-Dec-24 - 07-Dec-24)"/>
    <x v="4"/>
    <s v="TANAY DEY"/>
    <s v="Retail"/>
    <s v="Falta"/>
    <s v="Xelora"/>
    <s v="400ml"/>
    <n v="1850"/>
    <n v="3"/>
    <n v="1815"/>
    <n v="5550"/>
    <s v="Pre-Winter"/>
    <x v="1"/>
  </r>
  <r>
    <s v="T0286"/>
    <s v="(01-Dec-24 - 07-Dec-24)"/>
    <x v="4"/>
    <s v="RAMESH HALDER"/>
    <s v="Large Farmer"/>
    <s v="Bishnupur"/>
    <s v="Agromin Gold"/>
    <s v="500ml"/>
    <n v="570"/>
    <n v="5"/>
    <n v="140"/>
    <n v="2850"/>
    <s v="Pre-Winter"/>
    <x v="0"/>
  </r>
  <r>
    <s v="T0287"/>
    <s v="(01-Dec-24 - 07-Dec-24)"/>
    <x v="4"/>
    <s v="RAMESH HALDER"/>
    <s v="Large Farmer"/>
    <s v="Bishnupur"/>
    <s v="Ridomil Gold"/>
    <s v="1kg (1 pouch: 80)"/>
    <n v="2300"/>
    <n v="5"/>
    <n v="5050"/>
    <n v="11500"/>
    <s v="Pre-Winter"/>
    <x v="1"/>
  </r>
  <r>
    <s v="T0288"/>
    <s v="(01-Dec-24 - 07-Dec-24)"/>
    <x v="4"/>
    <s v="ADIN MOLLA"/>
    <s v="Large Farmer"/>
    <s v="Amtala"/>
    <s v="Lihocin"/>
    <s v="1L"/>
    <n v="1230"/>
    <n v="4"/>
    <n v="440"/>
    <n v="4920"/>
    <s v="Pre-Winter"/>
    <x v="0"/>
  </r>
  <r>
    <s v="T0289"/>
    <s v="(01-Dec-24 - 07-Dec-24)"/>
    <x v="4"/>
    <s v="JAGANNATH HALDER"/>
    <s v="Retail"/>
    <s v="Falta"/>
    <s v="Sumi Max"/>
    <s v="10ml"/>
    <n v="120"/>
    <n v="4"/>
    <n v="80"/>
    <n v="480"/>
    <s v="Pre-Winter"/>
    <x v="2"/>
  </r>
  <r>
    <s v="T0290"/>
    <s v="(01-Dec-24 - 07-Dec-24)"/>
    <x v="4"/>
    <s v="BIKASH SARKAR"/>
    <s v="Large Farmer"/>
    <s v="Bishnupur"/>
    <s v="Hamla 550"/>
    <s v="500ml"/>
    <n v="540"/>
    <n v="4"/>
    <n v="120"/>
    <n v="2160"/>
    <s v="Pre-Winter"/>
    <x v="3"/>
  </r>
  <r>
    <s v="T0291"/>
    <s v="(01-Dec-24 - 07-Dec-24)"/>
    <x v="4"/>
    <s v="SUDHIR MISHRA"/>
    <s v="Large Farmer"/>
    <s v="Falta"/>
    <s v="Tagron"/>
    <s v="10gm"/>
    <n v="30"/>
    <n v="3"/>
    <n v="15"/>
    <n v="90"/>
    <s v="Pre-Winter"/>
    <x v="1"/>
  </r>
  <r>
    <s v="T0292"/>
    <s v="(01-Dec-24 - 07-Dec-24)"/>
    <x v="4"/>
    <s v="SEKH ANSARI"/>
    <s v="Retail"/>
    <s v="Usthi"/>
    <s v="Simodis"/>
    <s v="80ml"/>
    <n v="700"/>
    <n v="3"/>
    <n v="246"/>
    <n v="2100"/>
    <s v="Pre-Winter"/>
    <x v="3"/>
  </r>
  <r>
    <s v="T0293"/>
    <s v="(01-Dec-24 - 07-Dec-24)"/>
    <x v="4"/>
    <s v="BIKASH SARKAR"/>
    <s v="Large Farmer"/>
    <s v="Bishnupur"/>
    <s v="Nasa"/>
    <s v="1kg"/>
    <n v="200"/>
    <n v="4"/>
    <n v="88"/>
    <n v="800"/>
    <s v="Pre-Winter"/>
    <x v="3"/>
  </r>
  <r>
    <s v="T0294"/>
    <s v="(01-Dec-24 - 07-Dec-24)"/>
    <x v="4"/>
    <s v="MANOJ SAHA"/>
    <s v="Retail"/>
    <s v="Bishnupur"/>
    <s v="Indofil M45"/>
    <s v="1kg"/>
    <n v="370"/>
    <n v="4"/>
    <n v="200"/>
    <n v="1480"/>
    <s v="Pre-Winter"/>
    <x v="1"/>
  </r>
  <r>
    <s v="T0295"/>
    <s v="(01-Dec-24 - 07-Dec-24)"/>
    <x v="4"/>
    <s v="MANOJ SAHA"/>
    <s v="Retail"/>
    <s v="Bishnupur"/>
    <s v="Tagron"/>
    <s v="10gm"/>
    <n v="30"/>
    <n v="3"/>
    <n v="15"/>
    <n v="90"/>
    <s v="Pre-Winter"/>
    <x v="1"/>
  </r>
  <r>
    <s v="T0296"/>
    <s v="(01-Dec-24 - 07-Dec-24)"/>
    <x v="4"/>
    <s v="RINKU MALLICK"/>
    <s v="Retail"/>
    <s v="Falta"/>
    <s v="Agromin Gold"/>
    <s v="1L"/>
    <n v="1100"/>
    <n v="4"/>
    <n v="640"/>
    <n v="4400"/>
    <s v="Pre-Winter"/>
    <x v="0"/>
  </r>
  <r>
    <s v="T0297"/>
    <s v="(01-Dec-24 - 07-Dec-24)"/>
    <x v="4"/>
    <s v="RINKU MALLICK"/>
    <s v="Retail"/>
    <s v="Falta"/>
    <s v="Safal 71"/>
    <s v="100gm"/>
    <n v="70"/>
    <n v="4"/>
    <n v="24"/>
    <n v="280"/>
    <s v="Pre-Winter"/>
    <x v="2"/>
  </r>
  <r>
    <s v="T0298"/>
    <s v="(01-Dec-24 - 07-Dec-24)"/>
    <x v="4"/>
    <s v="BABLU MAITY"/>
    <s v="Retail"/>
    <s v="D.Harbour"/>
    <s v="Simodis"/>
    <s v="80ml"/>
    <n v="700"/>
    <n v="4"/>
    <n v="328"/>
    <n v="2800"/>
    <s v="Pre-Winter"/>
    <x v="3"/>
  </r>
  <r>
    <s v="T0299"/>
    <s v="(01-Dec-24 - 07-Dec-24)"/>
    <x v="4"/>
    <s v="HARADHAN DEY"/>
    <s v="Retail"/>
    <s v="Bishnupur"/>
    <s v="Poushak"/>
    <s v="1L"/>
    <n v="820"/>
    <n v="4"/>
    <n v="320"/>
    <n v="3280"/>
    <s v="Pre-Winter"/>
    <x v="0"/>
  </r>
  <r>
    <s v="T0300"/>
    <s v="(01-Dec-24 - 07-Dec-24)"/>
    <x v="4"/>
    <s v="PRANAB HALDER"/>
    <s v="Retail"/>
    <s v="Bishnupur"/>
    <s v="Curzate"/>
    <s v="600gm"/>
    <n v="850"/>
    <n v="3"/>
    <n v="120"/>
    <n v="2550"/>
    <s v="Pre-Winter"/>
    <x v="1"/>
  </r>
  <r>
    <s v="T0301"/>
    <s v="(01-Dec-24 - 07-Dec-24)"/>
    <x v="4"/>
    <s v="TARUN BANERJEE"/>
    <s v="Retail"/>
    <s v="Falta"/>
    <s v="Biozyme Vegetable"/>
    <s v="100ml"/>
    <n v="130"/>
    <n v="4"/>
    <n v="80"/>
    <n v="520"/>
    <s v="Pre-Winter"/>
    <x v="0"/>
  </r>
  <r>
    <s v="T0302"/>
    <s v="(01-Dec-24 - 07-Dec-24)"/>
    <x v="4"/>
    <s v="NABIN CHAKRABORTY"/>
    <s v="Large Farmer"/>
    <s v="Usthi"/>
    <s v="Exponus"/>
    <s v="25ml"/>
    <n v="1250"/>
    <n v="5"/>
    <n v="1850"/>
    <n v="6250"/>
    <s v="Pre-Winter"/>
    <x v="3"/>
  </r>
  <r>
    <s v="T0303"/>
    <s v="(01-Dec-24 - 07-Dec-24)"/>
    <x v="4"/>
    <s v="RAM ROY"/>
    <s v="Large Farmer"/>
    <s v="D.Harbour"/>
    <s v="Double"/>
    <s v="20ml"/>
    <n v="140"/>
    <n v="5"/>
    <n v="120"/>
    <n v="700"/>
    <s v="Pre-Winter"/>
    <x v="0"/>
  </r>
  <r>
    <s v="T0304"/>
    <s v="(01-Dec-24 - 07-Dec-24)"/>
    <x v="4"/>
    <s v="RABINDRA NASKAR"/>
    <s v="Large Farmer"/>
    <s v="Usthi"/>
    <s v="Biozyme Vegetable"/>
    <s v="100ml"/>
    <n v="130"/>
    <n v="5"/>
    <n v="100"/>
    <n v="650"/>
    <s v="Pre-Winter"/>
    <x v="0"/>
  </r>
  <r>
    <s v="T0305"/>
    <s v="(01-Dec-24 - 07-Dec-24)"/>
    <x v="4"/>
    <s v="RABINDRA NASKAR"/>
    <s v="Large Farmer"/>
    <s v="Usthi"/>
    <s v="Ekka"/>
    <s v="100gm"/>
    <n v="120"/>
    <n v="5"/>
    <n v="30"/>
    <n v="600"/>
    <s v="Pre-Winter"/>
    <x v="3"/>
  </r>
  <r>
    <s v="T0306"/>
    <s v="(01-Dec-24 - 07-Dec-24)"/>
    <x v="4"/>
    <s v="AMITAVA DAS"/>
    <s v="Retail"/>
    <s v="Falta"/>
    <s v="Indofil M45"/>
    <s v="500gm"/>
    <n v="200"/>
    <n v="6"/>
    <n v="132"/>
    <n v="1200"/>
    <s v="Pre-Winter"/>
    <x v="1"/>
  </r>
  <r>
    <s v="T0307"/>
    <s v="(01-Dec-24 - 07-Dec-24)"/>
    <x v="4"/>
    <s v="AMITAVA DAS"/>
    <s v="Retail"/>
    <s v="Falta"/>
    <s v="Iris"/>
    <s v="200ml"/>
    <n v="410"/>
    <n v="5"/>
    <n v="660"/>
    <n v="2050"/>
    <s v="Pre-Winter"/>
    <x v="2"/>
  </r>
  <r>
    <s v="T0308"/>
    <s v="(01-Dec-24 - 07-Dec-24)"/>
    <x v="4"/>
    <s v="NILADRI SEN"/>
    <s v="Retail"/>
    <s v="Amtala"/>
    <s v="Sumiprint"/>
    <s v="250ml"/>
    <n v="510"/>
    <n v="6"/>
    <n v="870"/>
    <n v="3060"/>
    <s v="Pre-Winter"/>
    <x v="3"/>
  </r>
  <r>
    <s v="T0309"/>
    <s v="(01-Dec-24 - 07-Dec-24)"/>
    <x v="4"/>
    <s v="PARTHA SARKAR"/>
    <s v="Retail"/>
    <s v="Usthi"/>
    <s v="Starthine"/>
    <s v="250gm"/>
    <n v="210"/>
    <n v="5"/>
    <n v="140"/>
    <n v="1050"/>
    <s v="Pre-Winter"/>
    <x v="3"/>
  </r>
  <r>
    <s v="T0310"/>
    <s v="(01-Dec-24 - 07-Dec-24)"/>
    <x v="4"/>
    <s v="ASHOK BHATTACHARYA"/>
    <s v="Large Farmer"/>
    <s v="Bishnupur"/>
    <s v="Suspend"/>
    <s v="500gm"/>
    <n v="270"/>
    <n v="6"/>
    <n v="300"/>
    <n v="1620"/>
    <s v="Pre-Winter"/>
    <x v="2"/>
  </r>
  <r>
    <s v="T0311"/>
    <s v="(01-Dec-24 - 07-Dec-24)"/>
    <x v="4"/>
    <s v="PRABIR ROY"/>
    <s v="Large Farmer"/>
    <s v="Falta"/>
    <s v="Ekka"/>
    <s v="20gm"/>
    <n v="30"/>
    <n v="7"/>
    <n v="35"/>
    <n v="210"/>
    <s v="Pre-Winter"/>
    <x v="3"/>
  </r>
  <r>
    <s v="T0312"/>
    <s v="(01-Dec-24 - 07-Dec-24)"/>
    <x v="4"/>
    <s v="PRANAB SENGUPTA"/>
    <s v="Retail"/>
    <s v="D.Harbour"/>
    <s v="E-Mate"/>
    <s v="10gm"/>
    <n v="30"/>
    <n v="6"/>
    <n v="18"/>
    <n v="180"/>
    <s v="Pre-Winter"/>
    <x v="3"/>
  </r>
  <r>
    <s v="T0313"/>
    <s v="(01-Dec-24 - 07-Dec-24)"/>
    <x v="4"/>
    <s v="SUBHAS CHATTERJEE"/>
    <s v="Large Farmer"/>
    <s v="D.Harbour"/>
    <s v="Lihocin"/>
    <s v="1L"/>
    <n v="1230"/>
    <n v="6"/>
    <n v="660"/>
    <n v="7380"/>
    <s v="Pre-Winter"/>
    <x v="0"/>
  </r>
  <r>
    <s v="T0314"/>
    <s v="(01-Dec-24 - 07-Dec-24)"/>
    <x v="4"/>
    <s v="PRANAB SENGUPTA"/>
    <s v="Retail"/>
    <s v="D.Harbour"/>
    <s v="Baan"/>
    <s v="120gm"/>
    <n v="230"/>
    <n v="6"/>
    <n v="120"/>
    <n v="1380"/>
    <s v="Pre-Winter"/>
    <x v="1"/>
  </r>
  <r>
    <s v="T0315"/>
    <s v="(01-Dec-24 - 07-Dec-24)"/>
    <x v="4"/>
    <s v="PRANAB SENGUPTA"/>
    <s v="Retail"/>
    <s v="D.Harbour"/>
    <s v="Sumiprint"/>
    <s v="250ml"/>
    <n v="510"/>
    <n v="5"/>
    <n v="725"/>
    <n v="2550"/>
    <s v="Pre-Winter"/>
    <x v="3"/>
  </r>
  <r>
    <s v="T0316"/>
    <s v="(01-Dec-24 - 07-Dec-24)"/>
    <x v="4"/>
    <s v="SANTOSH ROY"/>
    <s v="Large Farmer"/>
    <s v="Bishnupur"/>
    <s v="Sprint"/>
    <s v="500gm"/>
    <n v="630"/>
    <n v="6"/>
    <n v="180"/>
    <n v="3780"/>
    <s v="Pre-Winter"/>
    <x v="1"/>
  </r>
  <r>
    <s v="T0317"/>
    <s v="(01-Dec-24 - 07-Dec-24)"/>
    <x v="4"/>
    <s v="SANTOSH ROY"/>
    <s v="Large Farmer"/>
    <s v="Bishnupur"/>
    <s v="Poushak"/>
    <s v="250ml"/>
    <n v="220"/>
    <n v="5"/>
    <n v="100"/>
    <n v="1100"/>
    <s v="Pre-Winter"/>
    <x v="0"/>
  </r>
  <r>
    <s v="T0318"/>
    <s v="(01-Dec-24 - 07-Dec-24)"/>
    <x v="4"/>
    <s v="RATHIN MUKHERJEE"/>
    <s v="Retail"/>
    <s v="D.Harbour"/>
    <s v="Sprint"/>
    <s v="1kg"/>
    <n v="1220"/>
    <n v="5"/>
    <n v="100"/>
    <n v="6100"/>
    <s v="Pre-Winter"/>
    <x v="1"/>
  </r>
  <r>
    <s v="T0319"/>
    <s v="(01-Dec-24 - 07-Dec-24)"/>
    <x v="4"/>
    <s v="MADHAB SENGUPTA"/>
    <s v="Retail"/>
    <s v="Usthi"/>
    <s v="Safal 71"/>
    <s v="100gm"/>
    <n v="70"/>
    <n v="5"/>
    <n v="30"/>
    <n v="350"/>
    <s v="Pre-Winter"/>
    <x v="2"/>
  </r>
  <r>
    <s v="T0320"/>
    <s v="(01-Dec-24 - 07-Dec-24)"/>
    <x v="4"/>
    <s v="DEBDAS CHOWDHURY"/>
    <s v="Large Farmer"/>
    <s v="Amtala"/>
    <s v="Curzate"/>
    <s v="600gm"/>
    <n v="850"/>
    <n v="5"/>
    <n v="200"/>
    <n v="4250"/>
    <s v="Pre-Winter"/>
    <x v="1"/>
  </r>
  <r>
    <s v="T0321"/>
    <s v="(01-Dec-24 - 07-Dec-24)"/>
    <x v="4"/>
    <s v="DINESH HALDER"/>
    <s v="Large Farmer"/>
    <s v="Amtala"/>
    <s v="Safal 71"/>
    <s v="100gm"/>
    <n v="70"/>
    <n v="5"/>
    <n v="30"/>
    <n v="350"/>
    <s v="Pre-Winter"/>
    <x v="2"/>
  </r>
  <r>
    <s v="T0322"/>
    <s v="(01-Dec-24 - 07-Dec-24)"/>
    <x v="4"/>
    <s v="PRASENJIT MANDAL"/>
    <s v="Large Farmer"/>
    <s v="Amtala"/>
    <s v="Exponus"/>
    <s v="25ml"/>
    <n v="1250"/>
    <n v="4"/>
    <n v="1480"/>
    <n v="5000"/>
    <s v="Pre-Winter"/>
    <x v="3"/>
  </r>
  <r>
    <s v="T0323"/>
    <s v="(01-Dec-24 - 07-Dec-24)"/>
    <x v="4"/>
    <s v="GOURANGA DAS"/>
    <s v="Large Farmer"/>
    <s v="D.Harbour"/>
    <s v="Ridomil Gold"/>
    <s v="1kg (1 pouch: 80)"/>
    <n v="2300"/>
    <n v="6"/>
    <n v="6060"/>
    <n v="13800"/>
    <s v="Pre-Winter"/>
    <x v="1"/>
  </r>
  <r>
    <s v="T0324"/>
    <s v="(01-Dec-24 - 07-Dec-24)"/>
    <x v="4"/>
    <s v="GOURANGA DAS"/>
    <s v="Large Farmer"/>
    <s v="D.Harbour"/>
    <s v="Saaf"/>
    <s v="1kg"/>
    <n v="730"/>
    <n v="3"/>
    <n v="75"/>
    <n v="2190"/>
    <s v="Pre-Winter"/>
    <x v="1"/>
  </r>
  <r>
    <s v="T0325"/>
    <s v="(01-Dec-24 - 07-Dec-24)"/>
    <x v="4"/>
    <s v="JAYANTA SARKAR"/>
    <s v="Large Farmer"/>
    <s v="Bishnupur"/>
    <s v="Safal 71"/>
    <s v="100gm"/>
    <n v="70"/>
    <n v="3"/>
    <n v="18"/>
    <n v="210"/>
    <s v="Pre-Winter"/>
    <x v="2"/>
  </r>
  <r>
    <s v="T0326"/>
    <s v="(01-Dec-24 - 07-Dec-24)"/>
    <x v="4"/>
    <s v="JAYANTA SARKAR"/>
    <s v="Large Farmer"/>
    <s v="Bishnupur"/>
    <s v="Indofil M45"/>
    <s v="500gm"/>
    <n v="200"/>
    <n v="5"/>
    <n v="110"/>
    <n v="1000"/>
    <s v="Pre-Winter"/>
    <x v="1"/>
  </r>
  <r>
    <s v="T0327"/>
    <s v="(01-Dec-24 - 07-Dec-24)"/>
    <x v="4"/>
    <s v="PRADIP MONDAL"/>
    <s v="Large Farmer"/>
    <s v="Bishnupur"/>
    <s v="Nasa"/>
    <s v="1kg"/>
    <n v="200"/>
    <n v="5"/>
    <n v="110"/>
    <n v="1000"/>
    <s v="Pre-Winter"/>
    <x v="3"/>
  </r>
  <r>
    <s v="T0328"/>
    <s v="(01-Dec-24 - 07-Dec-24)"/>
    <x v="4"/>
    <s v="KALIPADA MUKHERJEE"/>
    <s v="Retail"/>
    <s v="Usthi"/>
    <s v="Dezire"/>
    <s v="100gm"/>
    <n v="120"/>
    <n v="5"/>
    <n v="50"/>
    <n v="600"/>
    <s v="Pre-Winter"/>
    <x v="2"/>
  </r>
  <r>
    <s v="T0329"/>
    <s v="(01-Dec-24 - 07-Dec-24)"/>
    <x v="4"/>
    <s v="NASIR GOYEN"/>
    <s v="Large Farmer"/>
    <s v="Bishnupur"/>
    <s v="El++"/>
    <s v="100ml"/>
    <n v="70"/>
    <n v="5"/>
    <n v="40"/>
    <n v="350"/>
    <s v="Pre-Winter"/>
    <x v="0"/>
  </r>
  <r>
    <s v="T0330"/>
    <s v="(01-Dec-24 - 07-Dec-24)"/>
    <x v="4"/>
    <s v="GOPAL CHATTERJEE"/>
    <s v="Large Farmer"/>
    <s v="D.Harbour"/>
    <s v="Ekka"/>
    <s v="100gm"/>
    <n v="120"/>
    <n v="4"/>
    <n v="24"/>
    <n v="480"/>
    <s v="Pre-Winter"/>
    <x v="3"/>
  </r>
  <r>
    <s v="T0331"/>
    <s v="(01-Dec-24 - 07-Dec-24)"/>
    <x v="4"/>
    <s v="SANJIB BISWAS"/>
    <s v="Large Farmer"/>
    <s v="Bishnupur"/>
    <s v="Sprint"/>
    <s v="500gm"/>
    <n v="630"/>
    <n v="4"/>
    <n v="120"/>
    <n v="2520"/>
    <s v="Pre-Winter"/>
    <x v="1"/>
  </r>
  <r>
    <s v="T0332"/>
    <s v="(01-Dec-24 - 07-Dec-24)"/>
    <x v="4"/>
    <s v="TARUN BANERJEE"/>
    <s v="Retail"/>
    <s v="Falta"/>
    <s v="Tag Dabang"/>
    <s v="160gm (20gm x 8 pouches, per pouch: 25)"/>
    <n v="190"/>
    <n v="5"/>
    <n v="75"/>
    <n v="950"/>
    <s v="Pre-Winter"/>
    <x v="2"/>
  </r>
  <r>
    <s v="T0333"/>
    <s v="(01-Dec-24 - 07-Dec-24)"/>
    <x v="4"/>
    <s v="DILIP PAL"/>
    <s v="Retail"/>
    <s v="Bishnupur"/>
    <s v="E-Mate"/>
    <s v="10gm"/>
    <n v="30"/>
    <n v="5"/>
    <n v="15"/>
    <n v="150"/>
    <s v="Pre-Winter"/>
    <x v="3"/>
  </r>
  <r>
    <s v="T0334"/>
    <s v="(01-Dec-24 - 07-Dec-24)"/>
    <x v="4"/>
    <s v="DILIP PAL"/>
    <s v="Retail"/>
    <s v="Bishnupur"/>
    <s v="Amister Top"/>
    <s v="100ml"/>
    <n v="450"/>
    <n v="6"/>
    <n v="300"/>
    <n v="2700"/>
    <s v="Pre-Winter"/>
    <x v="1"/>
  </r>
  <r>
    <s v="T0335"/>
    <s v="(01-Dec-24 - 07-Dec-24)"/>
    <x v="4"/>
    <s v="ARUN DEY"/>
    <s v="Retail"/>
    <s v="Amtala"/>
    <s v="Tropicona"/>
    <s v="500ml"/>
    <n v="330"/>
    <n v="6"/>
    <n v="180"/>
    <n v="1980"/>
    <s v="Pre-Winter"/>
    <x v="0"/>
  </r>
  <r>
    <s v="T0336"/>
    <s v="(01-Dec-24 - 07-Dec-24)"/>
    <x v="4"/>
    <s v="ARUN DEY"/>
    <s v="Retail"/>
    <s v="Amtala"/>
    <s v="Safal 71"/>
    <s v="100gm"/>
    <n v="70"/>
    <n v="5"/>
    <n v="30"/>
    <n v="350"/>
    <s v="Pre-Winter"/>
    <x v="2"/>
  </r>
  <r>
    <s v="T0337"/>
    <s v="(01-Dec-24 - 07-Dec-24)"/>
    <x v="4"/>
    <s v="JAGANNATH HALDER"/>
    <s v="Retail"/>
    <s v="Falta"/>
    <s v="Exponus"/>
    <s v="17ml"/>
    <n v="950"/>
    <n v="6"/>
    <n v="168"/>
    <n v="5700"/>
    <s v="Pre-Winter"/>
    <x v="3"/>
  </r>
  <r>
    <s v="T0338"/>
    <s v="(01-Dec-24 - 07-Dec-24)"/>
    <x v="4"/>
    <s v="JAGANNATH HALDER"/>
    <s v="Retail"/>
    <s v="Falta"/>
    <s v="Miraculan"/>
    <s v="250ml"/>
    <n v="120"/>
    <n v="7"/>
    <n v="56"/>
    <n v="840"/>
    <s v="Pre-Winter"/>
    <x v="0"/>
  </r>
  <r>
    <s v="T0339"/>
    <s v="(01-Dec-24 - 07-Dec-24)"/>
    <x v="4"/>
    <s v="SANTOSH BISWAS"/>
    <s v="Retail"/>
    <s v="Amtala"/>
    <s v="Safal 71"/>
    <s v="100gm"/>
    <n v="70"/>
    <n v="6"/>
    <n v="36"/>
    <n v="420"/>
    <s v="Pre-Winter"/>
    <x v="2"/>
  </r>
  <r>
    <s v="T0340"/>
    <s v="(01-Dec-24 - 07-Dec-24)"/>
    <x v="4"/>
    <s v="SHANKAR MONDAL"/>
    <s v="Retail"/>
    <s v="Amtala"/>
    <s v="Safal 71"/>
    <s v="100gm"/>
    <n v="70"/>
    <n v="6"/>
    <n v="36"/>
    <n v="420"/>
    <s v="Pre-Winter"/>
    <x v="2"/>
  </r>
  <r>
    <s v="T0341"/>
    <s v="(01-Dec-24 - 07-Dec-24)"/>
    <x v="4"/>
    <s v="PRANAB HALDER"/>
    <s v="Retail"/>
    <s v="Bishnupur"/>
    <s v="Tagron"/>
    <s v="10gm"/>
    <n v="30"/>
    <n v="7"/>
    <n v="35"/>
    <n v="210"/>
    <s v="Pre-Winter"/>
    <x v="1"/>
  </r>
  <r>
    <s v="T0342"/>
    <s v="(01-Dec-24 - 07-Dec-24)"/>
    <x v="4"/>
    <s v="DIPAK BANERJEE"/>
    <s v="Retail"/>
    <s v="Amtala"/>
    <s v="Exponus"/>
    <s v="8.5ml"/>
    <n v="480"/>
    <n v="7"/>
    <n v="210"/>
    <n v="3360"/>
    <s v="Pre-Winter"/>
    <x v="3"/>
  </r>
  <r>
    <s v="T0343"/>
    <s v="(01-Dec-24 - 07-Dec-24)"/>
    <x v="4"/>
    <s v="ARUP PATRA"/>
    <s v="Retail"/>
    <s v="Usthi"/>
    <s v="Ekka"/>
    <s v="100gm"/>
    <n v="120"/>
    <n v="6"/>
    <n v="36"/>
    <n v="720"/>
    <s v="Pre-Winter"/>
    <x v="3"/>
  </r>
  <r>
    <s v="T0344"/>
    <s v="(08-Dec-24 - 14-Dec-24)"/>
    <x v="5"/>
    <s v="SUBRATA NASKAR"/>
    <s v="Large Farmer"/>
    <s v="D.Harbour"/>
    <s v="Indofil M45"/>
    <s v="500gm"/>
    <n v="200"/>
    <n v="6"/>
    <n v="132"/>
    <n v="1200"/>
    <s v="Winter"/>
    <x v="1"/>
  </r>
  <r>
    <s v="T0345"/>
    <s v="(08-Dec-24 - 14-Dec-24)"/>
    <x v="5"/>
    <s v="SUBRATA NASKAR"/>
    <s v="Large Farmer"/>
    <s v="D.Harbour"/>
    <s v="Double"/>
    <s v="20ml"/>
    <n v="140"/>
    <n v="7"/>
    <n v="168"/>
    <n v="980"/>
    <s v="Winter"/>
    <x v="0"/>
  </r>
  <r>
    <s v="T0346"/>
    <s v="(08-Dec-24 - 14-Dec-24)"/>
    <x v="5"/>
    <s v="BISWAJIT SINHA"/>
    <s v="Retail"/>
    <s v="Amtala"/>
    <s v="Ridomil Gold"/>
    <s v="1kg (1 pouch: 80)"/>
    <n v="2300"/>
    <n v="5"/>
    <n v="5050"/>
    <n v="11500"/>
    <s v="Winter"/>
    <x v="1"/>
  </r>
  <r>
    <s v="T0347"/>
    <s v="(08-Dec-24 - 14-Dec-24)"/>
    <x v="5"/>
    <s v="BISWAJIT SINHA"/>
    <s v="Retail"/>
    <s v="Amtala"/>
    <s v="Amister Top"/>
    <s v="100ml"/>
    <n v="450"/>
    <n v="5"/>
    <n v="250"/>
    <n v="2250"/>
    <s v="Winter"/>
    <x v="1"/>
  </r>
  <r>
    <s v="T0348"/>
    <s v="(08-Dec-24 - 14-Dec-24)"/>
    <x v="5"/>
    <s v="RAKIB MOLLA"/>
    <s v="Large Farmer"/>
    <s v="Amtala"/>
    <s v="Saaf"/>
    <s v="250gm"/>
    <n v="200"/>
    <n v="5"/>
    <n v="260"/>
    <n v="1000"/>
    <s v="Winter"/>
    <x v="1"/>
  </r>
  <r>
    <s v="T0349"/>
    <s v="(08-Dec-24 - 14-Dec-24)"/>
    <x v="5"/>
    <s v="TUFUI DAS"/>
    <s v="Retail"/>
    <s v="Amtala"/>
    <s v="Poushak"/>
    <s v="100ml"/>
    <n v="100"/>
    <n v="6"/>
    <n v="48"/>
    <n v="600"/>
    <s v="Winter"/>
    <x v="0"/>
  </r>
  <r>
    <s v="T0350"/>
    <s v="(08-Dec-24 - 14-Dec-24)"/>
    <x v="5"/>
    <s v="DEBDAS CHOWDHURY"/>
    <s v="Large Farmer"/>
    <s v="Amtala"/>
    <s v="Safal 71"/>
    <s v="100gm"/>
    <n v="70"/>
    <n v="6"/>
    <n v="36"/>
    <n v="420"/>
    <s v="Winter"/>
    <x v="2"/>
  </r>
  <r>
    <s v="T0351"/>
    <s v="(08-Dec-24 - 14-Dec-24)"/>
    <x v="5"/>
    <s v="SUBHAS CHATTERJEE"/>
    <s v="Large Farmer"/>
    <s v="D.Harbour"/>
    <s v="Pogo"/>
    <s v="1L"/>
    <n v="250"/>
    <n v="6"/>
    <n v="240"/>
    <n v="1500"/>
    <s v="Winter"/>
    <x v="2"/>
  </r>
  <r>
    <s v="T0352"/>
    <s v="(08-Dec-24 - 14-Dec-24)"/>
    <x v="5"/>
    <s v="RAJIB CHAKRABORTY"/>
    <s v="Retail"/>
    <s v="D.Harbour"/>
    <s v="Cultar"/>
    <s v="50ml"/>
    <n v="230"/>
    <n v="6"/>
    <n v="90"/>
    <n v="1380"/>
    <s v="Winter"/>
    <x v="0"/>
  </r>
  <r>
    <s v="T0353"/>
    <s v="(08-Dec-24 - 14-Dec-24)"/>
    <x v="5"/>
    <s v="PRANAB HALDER"/>
    <s v="Retail"/>
    <s v="Bishnupur"/>
    <s v="Saaf"/>
    <s v="100gm"/>
    <n v="80"/>
    <n v="5"/>
    <n v="20"/>
    <n v="400"/>
    <s v="Winter"/>
    <x v="1"/>
  </r>
  <r>
    <s v="T0354"/>
    <s v="(08-Dec-24 - 14-Dec-24)"/>
    <x v="5"/>
    <s v="KUNTAL JANA"/>
    <s v="Retail"/>
    <s v="Bishnupur"/>
    <s v="Systiva"/>
    <s v="200ml"/>
    <n v="1050"/>
    <n v="5"/>
    <n v="850"/>
    <n v="5250"/>
    <s v="Winter"/>
    <x v="1"/>
  </r>
  <r>
    <s v="T0355"/>
    <s v="(08-Dec-24 - 14-Dec-24)"/>
    <x v="5"/>
    <s v="ARUN GHOSH"/>
    <s v="Large Farmer"/>
    <s v="D.Harbour"/>
    <s v="Poushak"/>
    <s v="250ml"/>
    <n v="220"/>
    <n v="4"/>
    <n v="80"/>
    <n v="880"/>
    <s v="Winter"/>
    <x v="0"/>
  </r>
  <r>
    <s v="T0356"/>
    <s v="(08-Dec-24 - 14-Dec-24)"/>
    <x v="5"/>
    <s v="ANUPAM MAJUMDAR"/>
    <s v="Retail"/>
    <s v="Amtala"/>
    <s v="Ridomil Gold"/>
    <s v="1kg (1 pouch: 80)"/>
    <n v="2300"/>
    <n v="5"/>
    <n v="5050"/>
    <n v="11500"/>
    <s v="Winter"/>
    <x v="1"/>
  </r>
  <r>
    <s v="T0357"/>
    <s v="(08-Dec-24 - 14-Dec-24)"/>
    <x v="5"/>
    <s v="ANUPAM MAJUMDAR"/>
    <s v="Retail"/>
    <s v="Amtala"/>
    <s v="Curzate"/>
    <s v="1.2kg"/>
    <n v="1660"/>
    <n v="5"/>
    <n v="2550"/>
    <n v="8300"/>
    <s v="Winter"/>
    <x v="1"/>
  </r>
  <r>
    <s v="T0358"/>
    <s v="(08-Dec-24 - 14-Dec-24)"/>
    <x v="5"/>
    <s v="GOPAL SILE"/>
    <s v="Retail"/>
    <s v="Usthi"/>
    <s v="Sumiprint"/>
    <s v="500ml"/>
    <n v="1730"/>
    <n v="5"/>
    <n v="4570"/>
    <n v="8650"/>
    <s v="Winter"/>
    <x v="3"/>
  </r>
  <r>
    <s v="T0359"/>
    <s v="(08-Dec-24 - 14-Dec-24)"/>
    <x v="5"/>
    <s v="GOPAL SILE"/>
    <s v="Retail"/>
    <s v="Usthi"/>
    <s v="Ultimare"/>
    <s v="25ml"/>
    <n v="850"/>
    <n v="5"/>
    <n v="150"/>
    <n v="4250"/>
    <s v="Winter"/>
    <x v="3"/>
  </r>
  <r>
    <s v="T0360"/>
    <s v="(08-Dec-24 - 14-Dec-24)"/>
    <x v="5"/>
    <s v="NASIR GOYEN"/>
    <s v="Large Farmer"/>
    <s v="Bishnupur"/>
    <s v="Tag Gun"/>
    <s v="160gm (20gm x 8 pouches, per pouch: 55)"/>
    <n v="420"/>
    <n v="6"/>
    <n v="300"/>
    <n v="2520"/>
    <s v="Winter"/>
    <x v="2"/>
  </r>
  <r>
    <s v="T0361"/>
    <s v="(08-Dec-24 - 14-Dec-24)"/>
    <x v="5"/>
    <s v="JAGANNATH HALDER"/>
    <s v="Retail"/>
    <s v="Falta"/>
    <s v="Suspend"/>
    <s v="500gm"/>
    <n v="270"/>
    <n v="7"/>
    <n v="350"/>
    <n v="1890"/>
    <s v="Winter"/>
    <x v="2"/>
  </r>
  <r>
    <s v="T0362"/>
    <s v="(08-Dec-24 - 14-Dec-24)"/>
    <x v="5"/>
    <s v="ASIS IQBAL"/>
    <s v="Retail"/>
    <s v="D.Harbour"/>
    <s v="Pegasus"/>
    <s v="10gm"/>
    <n v="100"/>
    <n v="6"/>
    <n v="72"/>
    <n v="600"/>
    <s v="Winter"/>
    <x v="3"/>
  </r>
  <r>
    <s v="T0363"/>
    <s v="(08-Dec-24 - 14-Dec-24)"/>
    <x v="5"/>
    <s v="ANIRUDH PAUL"/>
    <s v="Retail"/>
    <s v="Usthi"/>
    <s v="E-Mate"/>
    <s v="10gm"/>
    <n v="30"/>
    <n v="6"/>
    <n v="18"/>
    <n v="180"/>
    <s v="Winter"/>
    <x v="3"/>
  </r>
  <r>
    <s v="T0364"/>
    <s v="(08-Dec-24 - 14-Dec-24)"/>
    <x v="5"/>
    <s v="TAPAN GHOSH"/>
    <s v="Retail"/>
    <s v="Amtala"/>
    <s v="Pogo"/>
    <s v="1L"/>
    <n v="250"/>
    <n v="7"/>
    <n v="280"/>
    <n v="1750"/>
    <s v="Winter"/>
    <x v="2"/>
  </r>
  <r>
    <s v="T0365"/>
    <s v="(08-Dec-24 - 14-Dec-24)"/>
    <x v="5"/>
    <s v="DEBASIS PAL"/>
    <s v="Retail"/>
    <s v="Bishnupur"/>
    <s v="Simodis"/>
    <s v="80ml"/>
    <n v="700"/>
    <n v="6"/>
    <n v="492"/>
    <n v="4200"/>
    <s v="Winter"/>
    <x v="3"/>
  </r>
  <r>
    <s v="T0366"/>
    <s v="(08-Dec-24 - 14-Dec-24)"/>
    <x v="5"/>
    <s v="ANIRUDH PAUL"/>
    <s v="Retail"/>
    <s v="Usthi"/>
    <s v="2,4-D"/>
    <s v="500gm"/>
    <n v="220"/>
    <n v="7"/>
    <n v="175"/>
    <n v="1540"/>
    <s v="Winter"/>
    <x v="2"/>
  </r>
  <r>
    <s v="T0367"/>
    <s v="(08-Dec-24 - 14-Dec-24)"/>
    <x v="5"/>
    <s v="ANIRUDH PAUL"/>
    <s v="Retail"/>
    <s v="Usthi"/>
    <s v="Cultar"/>
    <s v="50ml"/>
    <n v="230"/>
    <n v="7"/>
    <n v="105"/>
    <n v="1610"/>
    <s v="Winter"/>
    <x v="0"/>
  </r>
  <r>
    <s v="T0368"/>
    <s v="(08-Dec-24 - 14-Dec-24)"/>
    <x v="5"/>
    <s v="DEBASIS PAL"/>
    <s v="Retail"/>
    <s v="Bishnupur"/>
    <s v="Carbine"/>
    <s v="100ml"/>
    <n v="100"/>
    <n v="7"/>
    <n v="70"/>
    <n v="700"/>
    <s v="Winter"/>
    <x v="3"/>
  </r>
  <r>
    <s v="T0369"/>
    <s v="(08-Dec-24 - 14-Dec-24)"/>
    <x v="5"/>
    <s v="DEBASIS PAL"/>
    <s v="Retail"/>
    <s v="Bishnupur"/>
    <s v="Ultimare"/>
    <s v="25ml"/>
    <n v="850"/>
    <n v="7"/>
    <n v="210"/>
    <n v="5950"/>
    <s v="Winter"/>
    <x v="3"/>
  </r>
  <r>
    <s v="T0370"/>
    <s v="(08-Dec-24 - 14-Dec-24)"/>
    <x v="5"/>
    <s v="TANAY DEY"/>
    <s v="Retail"/>
    <s v="Falta"/>
    <s v="Starthine"/>
    <s v="500gm"/>
    <n v="410"/>
    <n v="8"/>
    <n v="280"/>
    <n v="3280"/>
    <s v="Winter"/>
    <x v="3"/>
  </r>
  <r>
    <s v="T0371"/>
    <s v="(08-Dec-24 - 14-Dec-24)"/>
    <x v="5"/>
    <s v="RAM ROY"/>
    <s v="Large Farmer"/>
    <s v="D.Harbour"/>
    <s v="Iris"/>
    <s v="400ml"/>
    <n v="780"/>
    <n v="8"/>
    <n v="640"/>
    <n v="6240"/>
    <s v="Winter"/>
    <x v="2"/>
  </r>
  <r>
    <s v="T0372"/>
    <s v="(08-Dec-24 - 14-Dec-24)"/>
    <x v="5"/>
    <s v="NEPAL HATI"/>
    <s v="Retail"/>
    <s v="Usthi"/>
    <s v="Exponus"/>
    <s v="34ml"/>
    <n v="1600"/>
    <n v="9"/>
    <n v="5850"/>
    <n v="14400"/>
    <s v="Winter"/>
    <x v="3"/>
  </r>
  <r>
    <s v="T0373"/>
    <s v="(08-Dec-24 - 14-Dec-24)"/>
    <x v="5"/>
    <s v="NABIN CHAKRABORTY"/>
    <s v="Large Farmer"/>
    <s v="Usthi"/>
    <s v="Dursban"/>
    <s v="500ml"/>
    <n v="190"/>
    <n v="8"/>
    <n v="144"/>
    <n v="1520"/>
    <s v="Winter"/>
    <x v="3"/>
  </r>
  <r>
    <s v="T0374"/>
    <s v="(08-Dec-24 - 14-Dec-24)"/>
    <x v="5"/>
    <s v="ARUN GHOSH"/>
    <s v="Large Farmer"/>
    <s v="D.Harbour"/>
    <s v="Sumiprint"/>
    <s v="250ml"/>
    <n v="510"/>
    <n v="9"/>
    <n v="1305"/>
    <n v="4590"/>
    <s v="Winter"/>
    <x v="3"/>
  </r>
  <r>
    <s v="T0375"/>
    <s v="(08-Dec-24 - 14-Dec-24)"/>
    <x v="5"/>
    <s v="ARUN GHOSH"/>
    <s v="Large Farmer"/>
    <s v="D.Harbour"/>
    <s v="Lihocin"/>
    <s v="100ml"/>
    <n v="125"/>
    <n v="7"/>
    <n v="56"/>
    <n v="875"/>
    <s v="Winter"/>
    <x v="0"/>
  </r>
  <r>
    <s v="T0376"/>
    <s v="(08-Dec-24 - 14-Dec-24)"/>
    <x v="5"/>
    <s v="NABIN CHAKRABORTY"/>
    <s v="Large Farmer"/>
    <s v="Usthi"/>
    <s v="Samrat 70"/>
    <s v="2gm"/>
    <n v="20"/>
    <n v="8"/>
    <n v="56"/>
    <n v="160"/>
    <s v="Winter"/>
    <x v="3"/>
  </r>
  <r>
    <s v="T0377"/>
    <s v="(08-Dec-24 - 14-Dec-24)"/>
    <x v="5"/>
    <s v="NABIN CHAKRABORTY"/>
    <s v="Large Farmer"/>
    <s v="Usthi"/>
    <s v="Systiva"/>
    <s v="200ml"/>
    <n v="1050"/>
    <n v="8"/>
    <n v="1360"/>
    <n v="8400"/>
    <s v="Winter"/>
    <x v="1"/>
  </r>
  <r>
    <s v="T0378"/>
    <s v="(08-Dec-24 - 14-Dec-24)"/>
    <x v="5"/>
    <s v="SUDIP MANDAL"/>
    <s v="Retail"/>
    <s v="Usthi"/>
    <s v="Baan"/>
    <s v="120gm"/>
    <n v="230"/>
    <n v="9"/>
    <n v="180"/>
    <n v="2070"/>
    <s v="Winter"/>
    <x v="1"/>
  </r>
  <r>
    <s v="T0379"/>
    <s v="(08-Dec-24 - 14-Dec-24)"/>
    <x v="5"/>
    <s v="SACHIN HALDER"/>
    <s v="Retail"/>
    <s v="Falta"/>
    <s v="Pogo"/>
    <s v="250ml"/>
    <n v="90"/>
    <n v="6"/>
    <n v="60"/>
    <n v="540"/>
    <s v="Winter"/>
    <x v="2"/>
  </r>
  <r>
    <s v="T0380"/>
    <s v="(08-Dec-24 - 14-Dec-24)"/>
    <x v="5"/>
    <s v="DINESH HALDER"/>
    <s v="Large Farmer"/>
    <s v="Amtala"/>
    <s v="2,4-D"/>
    <s v="500gm"/>
    <n v="220"/>
    <n v="6"/>
    <n v="150"/>
    <n v="1320"/>
    <s v="Winter"/>
    <x v="2"/>
  </r>
  <r>
    <s v="T0381"/>
    <s v="(08-Dec-24 - 14-Dec-24)"/>
    <x v="5"/>
    <s v="TAPAN GHOSH"/>
    <s v="Retail"/>
    <s v="Amtala"/>
    <s v="2,4-D"/>
    <s v="500gm"/>
    <n v="220"/>
    <n v="6"/>
    <n v="150"/>
    <n v="1320"/>
    <s v="Winter"/>
    <x v="2"/>
  </r>
  <r>
    <s v="T0382"/>
    <s v="(08-Dec-24 - 14-Dec-24)"/>
    <x v="5"/>
    <s v="SANTOSH BISWAS"/>
    <s v="Retail"/>
    <s v="Amtala"/>
    <s v="Poushak"/>
    <s v="500ml"/>
    <n v="420"/>
    <n v="5"/>
    <n v="200"/>
    <n v="2100"/>
    <s v="Winter"/>
    <x v="0"/>
  </r>
  <r>
    <s v="T0383"/>
    <s v="(08-Dec-24 - 14-Dec-24)"/>
    <x v="5"/>
    <s v="TUFUI DAS"/>
    <s v="Retail"/>
    <s v="Amtala"/>
    <s v="Systiva"/>
    <s v="200ml"/>
    <n v="1050"/>
    <n v="6"/>
    <n v="1020"/>
    <n v="6300"/>
    <s v="Winter"/>
    <x v="1"/>
  </r>
  <r>
    <s v="T0384"/>
    <s v="(08-Dec-24 - 14-Dec-24)"/>
    <x v="5"/>
    <s v="TUFUI DAS"/>
    <s v="Retail"/>
    <s v="Amtala"/>
    <s v="Saaf"/>
    <s v="500gm"/>
    <n v="380"/>
    <n v="6"/>
    <n v="192"/>
    <n v="2280"/>
    <s v="Winter"/>
    <x v="1"/>
  </r>
  <r>
    <s v="T0385"/>
    <s v="(08-Dec-24 - 14-Dec-24)"/>
    <x v="5"/>
    <s v="NIKHIL RANA"/>
    <s v="Large Farmer"/>
    <s v="Bishnupur"/>
    <s v="Systiva"/>
    <s v="200ml"/>
    <n v="1050"/>
    <n v="6"/>
    <n v="1020"/>
    <n v="6300"/>
    <s v="Winter"/>
    <x v="1"/>
  </r>
  <r>
    <s v="T0386"/>
    <s v="(08-Dec-24 - 14-Dec-24)"/>
    <x v="5"/>
    <s v="NIKHIL RANA"/>
    <s v="Large Farmer"/>
    <s v="Bishnupur"/>
    <s v="Amister Top"/>
    <s v="100ml"/>
    <n v="450"/>
    <n v="6"/>
    <n v="300"/>
    <n v="2700"/>
    <s v="Winter"/>
    <x v="1"/>
  </r>
  <r>
    <s v="T0387"/>
    <s v="(08-Dec-24 - 14-Dec-24)"/>
    <x v="5"/>
    <s v="PRABIR ROY"/>
    <s v="Large Farmer"/>
    <s v="Falta"/>
    <s v="Baan"/>
    <s v="120gm"/>
    <n v="230"/>
    <n v="8"/>
    <n v="160"/>
    <n v="1840"/>
    <s v="Winter"/>
    <x v="1"/>
  </r>
  <r>
    <s v="T0388"/>
    <s v="(08-Dec-24 - 14-Dec-24)"/>
    <x v="5"/>
    <s v="PRABIR ROY"/>
    <s v="Large Farmer"/>
    <s v="Falta"/>
    <s v="Isabion"/>
    <s v="100ml"/>
    <n v="140"/>
    <n v="7"/>
    <n v="126"/>
    <n v="980"/>
    <s v="Winter"/>
    <x v="0"/>
  </r>
  <r>
    <s v="T0389"/>
    <s v="(08-Dec-24 - 14-Dec-24)"/>
    <x v="5"/>
    <s v="DEBASIS PAL"/>
    <s v="Retail"/>
    <s v="Bishnupur"/>
    <s v="Profex Super"/>
    <s v="100ml"/>
    <n v="90"/>
    <n v="6"/>
    <n v="72"/>
    <n v="540"/>
    <s v="Winter"/>
    <x v="3"/>
  </r>
  <r>
    <s v="T0390"/>
    <s v="(08-Dec-24 - 14-Dec-24)"/>
    <x v="5"/>
    <s v="DEBASIS PAL"/>
    <s v="Retail"/>
    <s v="Bishnupur"/>
    <s v="Tag Gun"/>
    <s v="160gm (20gm x 8 pouches, per pouch: 55)"/>
    <n v="420"/>
    <n v="6"/>
    <n v="300"/>
    <n v="2520"/>
    <s v="Winter"/>
    <x v="2"/>
  </r>
  <r>
    <s v="T0391"/>
    <s v="(08-Dec-24 - 14-Dec-24)"/>
    <x v="5"/>
    <s v="SUDHAMOY BANERJEE"/>
    <s v="Retail"/>
    <s v="Falta"/>
    <s v="Poushak"/>
    <s v="250ml"/>
    <n v="220"/>
    <n v="7"/>
    <n v="140"/>
    <n v="1540"/>
    <s v="Winter"/>
    <x v="0"/>
  </r>
  <r>
    <s v="T0392"/>
    <s v="(08-Dec-24 - 14-Dec-24)"/>
    <x v="5"/>
    <s v="SUDHAMOY BANERJEE"/>
    <s v="Retail"/>
    <s v="Falta"/>
    <s v="Double"/>
    <s v="20ml"/>
    <n v="140"/>
    <n v="6"/>
    <n v="144"/>
    <n v="840"/>
    <s v="Winter"/>
    <x v="0"/>
  </r>
  <r>
    <s v="T0393"/>
    <s v="(08-Dec-24 - 14-Dec-24)"/>
    <x v="5"/>
    <s v="GOPAL SILE"/>
    <s v="Retail"/>
    <s v="Usthi"/>
    <s v="Tropicona"/>
    <s v="100ml"/>
    <n v="70"/>
    <n v="8"/>
    <n v="64"/>
    <n v="560"/>
    <s v="Winter"/>
    <x v="0"/>
  </r>
  <r>
    <s v="T0394"/>
    <s v="(08-Dec-24 - 14-Dec-24)"/>
    <x v="5"/>
    <s v="GOPAL SILE"/>
    <s v="Retail"/>
    <s v="Usthi"/>
    <s v="Systiva"/>
    <s v="200ml"/>
    <n v="1050"/>
    <n v="8"/>
    <n v="1360"/>
    <n v="8400"/>
    <s v="Winter"/>
    <x v="1"/>
  </r>
  <r>
    <s v="T0395"/>
    <s v="(08-Dec-24 - 14-Dec-24)"/>
    <x v="5"/>
    <s v="SUBRATA NASKAR"/>
    <s v="Large Farmer"/>
    <s v="D.Harbour"/>
    <s v="Isabion"/>
    <s v="1L"/>
    <n v="1280"/>
    <n v="7"/>
    <n v="910"/>
    <n v="8960"/>
    <s v="Winter"/>
    <x v="0"/>
  </r>
  <r>
    <s v="T0396"/>
    <s v="(08-Dec-24 - 14-Dec-24)"/>
    <x v="5"/>
    <s v="SUSHANTA DAS"/>
    <s v="Retail"/>
    <s v="Amtala"/>
    <s v="Dezire"/>
    <s v="100gm"/>
    <n v="120"/>
    <n v="7"/>
    <n v="70"/>
    <n v="840"/>
    <s v="Winter"/>
    <x v="2"/>
  </r>
  <r>
    <s v="T0397"/>
    <s v="(08-Dec-24 - 14-Dec-24)"/>
    <x v="5"/>
    <s v="PRABIR ROY"/>
    <s v="Large Farmer"/>
    <s v="Falta"/>
    <s v="Poushak"/>
    <s v="250ml"/>
    <n v="220"/>
    <n v="9"/>
    <n v="180"/>
    <n v="1980"/>
    <s v="Winter"/>
    <x v="0"/>
  </r>
  <r>
    <s v="T0398"/>
    <s v="(08-Dec-24 - 14-Dec-24)"/>
    <x v="5"/>
    <s v="ARUN DEY"/>
    <s v="Retail"/>
    <s v="Amtala"/>
    <s v="Indofil M45"/>
    <s v="500gm"/>
    <n v="200"/>
    <n v="8"/>
    <n v="176"/>
    <n v="1600"/>
    <s v="Winter"/>
    <x v="1"/>
  </r>
  <r>
    <s v="T0399"/>
    <s v="(08-Dec-24 - 14-Dec-24)"/>
    <x v="5"/>
    <s v="BIKRAM SARKAR"/>
    <s v="Large Farmer"/>
    <s v="Bishnupur"/>
    <s v="Sprint"/>
    <s v="500gm"/>
    <n v="630"/>
    <n v="9"/>
    <n v="270"/>
    <n v="5670"/>
    <s v="Winter"/>
    <x v="1"/>
  </r>
  <r>
    <s v="T0400"/>
    <s v="(08-Dec-24 - 14-Dec-24)"/>
    <x v="5"/>
    <s v="SHYAMAL BAG"/>
    <s v="Large Farmer"/>
    <s v="Bishnupur"/>
    <s v="Baan"/>
    <s v="120gm"/>
    <n v="230"/>
    <n v="8"/>
    <n v="160"/>
    <n v="1840"/>
    <s v="Winter"/>
    <x v="1"/>
  </r>
  <r>
    <s v="T0401"/>
    <s v="(08-Dec-24 - 14-Dec-24)"/>
    <x v="5"/>
    <s v="KALIPADA MUKHERJEE"/>
    <s v="Retail"/>
    <s v="Usthi"/>
    <s v="Cultar"/>
    <s v="50ml"/>
    <n v="230"/>
    <n v="8"/>
    <n v="120"/>
    <n v="1840"/>
    <s v="Winter"/>
    <x v="0"/>
  </r>
  <r>
    <s v="T0402"/>
    <s v="(08-Dec-24 - 14-Dec-24)"/>
    <x v="5"/>
    <s v="KALIPADA MUKHERJEE"/>
    <s v="Retail"/>
    <s v="Usthi"/>
    <s v="Systiva"/>
    <s v="200ml"/>
    <n v="1050"/>
    <n v="9"/>
    <n v="1530"/>
    <n v="9450"/>
    <s v="Winter"/>
    <x v="1"/>
  </r>
  <r>
    <s v="T0403"/>
    <s v="(08-Dec-24 - 14-Dec-24)"/>
    <x v="5"/>
    <s v="ASIM PAUL"/>
    <s v="Large Farmer"/>
    <s v="Bishnupur"/>
    <s v="Ultimare"/>
    <s v="50ml"/>
    <n v="1640"/>
    <n v="9"/>
    <n v="1530"/>
    <n v="14760"/>
    <s v="Winter"/>
    <x v="3"/>
  </r>
  <r>
    <s v="T0404"/>
    <s v="(08-Dec-24 - 14-Dec-24)"/>
    <x v="5"/>
    <s v="ASIM PAUL"/>
    <s v="Large Farmer"/>
    <s v="Bishnupur"/>
    <s v="Ekka"/>
    <s v="20gm"/>
    <n v="30"/>
    <n v="8"/>
    <n v="40"/>
    <n v="240"/>
    <s v="Winter"/>
    <x v="3"/>
  </r>
  <r>
    <s v="T0405"/>
    <s v="(08-Dec-24 - 14-Dec-24)"/>
    <x v="5"/>
    <s v="HARADHAN DEY"/>
    <s v="Retail"/>
    <s v="Bishnupur"/>
    <s v="Pogo"/>
    <s v="250ml"/>
    <n v="90"/>
    <n v="9"/>
    <n v="90"/>
    <n v="810"/>
    <s v="Winter"/>
    <x v="2"/>
  </r>
  <r>
    <s v="T0406"/>
    <s v="(08-Dec-24 - 14-Dec-24)"/>
    <x v="5"/>
    <s v="ASHOK BHATTACHARYA"/>
    <s v="Large Farmer"/>
    <s v="Bishnupur"/>
    <s v="Dursban"/>
    <s v="1L"/>
    <n v="350"/>
    <n v="8"/>
    <n v="320"/>
    <n v="2800"/>
    <s v="Winter"/>
    <x v="3"/>
  </r>
  <r>
    <s v="T0407"/>
    <s v="(08-Dec-24 - 14-Dec-24)"/>
    <x v="5"/>
    <s v="PRADIP MONDAL"/>
    <s v="Large Farmer"/>
    <s v="Bishnupur"/>
    <s v="Miraculan"/>
    <s v="250ml"/>
    <n v="120"/>
    <n v="8"/>
    <n v="64"/>
    <n v="960"/>
    <s v="Winter"/>
    <x v="0"/>
  </r>
  <r>
    <s v="T0408"/>
    <s v="(08-Dec-24 - 14-Dec-24)"/>
    <x v="5"/>
    <s v="SANJIB BISWAS"/>
    <s v="Large Farmer"/>
    <s v="Bishnupur"/>
    <s v="Systiva"/>
    <s v="200ml"/>
    <n v="1050"/>
    <n v="8"/>
    <n v="1360"/>
    <n v="8400"/>
    <s v="Winter"/>
    <x v="1"/>
  </r>
  <r>
    <s v="T0409"/>
    <s v="(08-Dec-24 - 14-Dec-24)"/>
    <x v="5"/>
    <s v="BIJAY PAUL"/>
    <s v="Large Farmer"/>
    <s v="Amtala"/>
    <s v="Miraculan"/>
    <s v="250ml"/>
    <n v="120"/>
    <n v="8"/>
    <n v="64"/>
    <n v="960"/>
    <s v="Winter"/>
    <x v="0"/>
  </r>
  <r>
    <s v="T1363"/>
    <s v="(08-Dec-24 - 14-Dec-24)"/>
    <x v="5"/>
    <s v="MANIK CHOWDHURY"/>
    <s v="Large Farmer"/>
    <s v="Usthi"/>
    <s v="Tag Dabang"/>
    <s v="160gm (20gm x 8 pouches, per pouch: 25)"/>
    <n v="190"/>
    <n v="8"/>
    <n v="120"/>
    <n v="1520"/>
    <s v="Winter"/>
    <x v="2"/>
  </r>
  <r>
    <s v="T1364"/>
    <s v="(08-Dec-24 - 14-Dec-24)"/>
    <x v="5"/>
    <s v="SUBRATA DEY"/>
    <s v="Retail"/>
    <s v="Falta"/>
    <s v="Xelora"/>
    <s v="200ml"/>
    <n v="950"/>
    <n v="7"/>
    <n v="532"/>
    <n v="6650"/>
    <s v="Winter"/>
    <x v="1"/>
  </r>
  <r>
    <s v="T1365"/>
    <s v="(08-Dec-24 - 14-Dec-24)"/>
    <x v="5"/>
    <s v="SUDHAMOY BANERJEE"/>
    <s v="Retail"/>
    <s v="Falta"/>
    <s v="Sprint"/>
    <s v="1kg"/>
    <n v="1220"/>
    <n v="6"/>
    <n v="120"/>
    <n v="7320"/>
    <s v="Winter"/>
    <x v="1"/>
  </r>
  <r>
    <s v="T0410"/>
    <s v="(08-Dec-24 - 14-Dec-24)"/>
    <x v="5"/>
    <s v="BIJAY PAUL"/>
    <s v="Large Farmer"/>
    <s v="Amtala"/>
    <s v="Sumiprint"/>
    <s v="500ml"/>
    <n v="1730"/>
    <n v="8"/>
    <n v="7312"/>
    <n v="13840"/>
    <s v="Winter"/>
    <x v="3"/>
  </r>
  <r>
    <s v="T0411"/>
    <s v="(15-Dec-24 - 21-Dec-24)"/>
    <x v="6"/>
    <s v="GOKUL KHAN"/>
    <s v="Large Farmer"/>
    <s v="D.Harbour"/>
    <s v="Samrat 70"/>
    <s v="2gm"/>
    <n v="20"/>
    <n v="7"/>
    <n v="49"/>
    <n v="140"/>
    <s v="Winter"/>
    <x v="3"/>
  </r>
  <r>
    <s v="T0412"/>
    <s v="(15-Dec-24 - 21-Dec-24)"/>
    <x v="6"/>
    <s v="GOKUL KHAN"/>
    <s v="Large Farmer"/>
    <s v="D.Harbour"/>
    <s v="Amister Top"/>
    <s v="250ml"/>
    <n v="1150"/>
    <n v="7"/>
    <n v="1750"/>
    <n v="8050"/>
    <s v="Winter"/>
    <x v="1"/>
  </r>
  <r>
    <s v="T0413"/>
    <s v="(15-Dec-24 - 21-Dec-24)"/>
    <x v="6"/>
    <s v="SUNIL HAZRA"/>
    <s v="Retail"/>
    <s v="Amtala"/>
    <s v="2,4-D"/>
    <s v="500gm"/>
    <n v="220"/>
    <n v="8"/>
    <n v="200"/>
    <n v="1760"/>
    <s v="Winter"/>
    <x v="2"/>
  </r>
  <r>
    <s v="T0414"/>
    <s v="(15-Dec-24 - 21-Dec-24)"/>
    <x v="6"/>
    <s v="MANIK CHOWDHURY"/>
    <s v="Large Farmer"/>
    <s v="Usthi"/>
    <s v="Tag Dabang"/>
    <s v="160gm (20gm x 8 pouches, per pouch: 25)"/>
    <n v="190"/>
    <n v="7"/>
    <n v="105"/>
    <n v="1330"/>
    <s v="Winter"/>
    <x v="2"/>
  </r>
  <r>
    <s v="T0415"/>
    <s v="(15-Dec-24 - 21-Dec-24)"/>
    <x v="6"/>
    <s v="JOY RANA"/>
    <s v="Retail"/>
    <s v="Falta"/>
    <s v="Tropicona"/>
    <s v="100ml"/>
    <n v="70"/>
    <n v="8"/>
    <n v="64"/>
    <n v="560"/>
    <s v="Winter"/>
    <x v="0"/>
  </r>
  <r>
    <s v="T0416"/>
    <s v="(15-Dec-24 - 21-Dec-24)"/>
    <x v="6"/>
    <s v="ARUP PATRA"/>
    <s v="Retail"/>
    <s v="Usthi"/>
    <s v="Sprint"/>
    <s v="100gm"/>
    <n v="130"/>
    <n v="7"/>
    <n v="84"/>
    <n v="910"/>
    <s v="Winter"/>
    <x v="1"/>
  </r>
  <r>
    <s v="T0417"/>
    <s v="(15-Dec-24 - 21-Dec-24)"/>
    <x v="6"/>
    <s v="ANUPAM MAJUMDAR"/>
    <s v="Retail"/>
    <s v="Amtala"/>
    <s v="Samrat 70"/>
    <s v="2gm"/>
    <n v="20"/>
    <n v="9"/>
    <n v="63"/>
    <n v="180"/>
    <s v="Winter"/>
    <x v="3"/>
  </r>
  <r>
    <s v="T0418"/>
    <s v="(15-Dec-24 - 21-Dec-24)"/>
    <x v="6"/>
    <s v="ARUN DEY"/>
    <s v="Retail"/>
    <s v="Amtala"/>
    <s v="Poushak"/>
    <s v="500ml"/>
    <n v="420"/>
    <n v="9"/>
    <n v="360"/>
    <n v="3780"/>
    <s v="Winter"/>
    <x v="0"/>
  </r>
  <r>
    <s v="T0419"/>
    <s v="(15-Dec-24 - 21-Dec-24)"/>
    <x v="6"/>
    <s v="ARUN DEY"/>
    <s v="Retail"/>
    <s v="Amtala"/>
    <s v="Cultar"/>
    <s v="50ml"/>
    <n v="230"/>
    <n v="8"/>
    <n v="120"/>
    <n v="1840"/>
    <s v="Winter"/>
    <x v="0"/>
  </r>
  <r>
    <s v="T0420"/>
    <s v="(15-Dec-24 - 21-Dec-24)"/>
    <x v="6"/>
    <s v="SUKUMAR BAGCHI"/>
    <s v="Retail"/>
    <s v="Falta"/>
    <s v="Pogo"/>
    <s v="1L"/>
    <n v="250"/>
    <n v="9"/>
    <n v="360"/>
    <n v="2250"/>
    <s v="Winter"/>
    <x v="2"/>
  </r>
  <r>
    <s v="T0421"/>
    <s v="(15-Dec-24 - 21-Dec-24)"/>
    <x v="6"/>
    <s v="SUKUMAR BAGCHI"/>
    <s v="Retail"/>
    <s v="Falta"/>
    <s v="Ridomil Gold"/>
    <s v="1kg (1 pouch: 80)"/>
    <n v="2300"/>
    <n v="9"/>
    <n v="9090"/>
    <n v="20700"/>
    <s v="Winter"/>
    <x v="1"/>
  </r>
  <r>
    <s v="T0422"/>
    <s v="(15-Dec-24 - 21-Dec-24)"/>
    <x v="6"/>
    <s v="ANUPAM MAJUMDAR"/>
    <s v="Retail"/>
    <s v="Amtala"/>
    <s v="Agil"/>
    <s v="500ml"/>
    <n v="930"/>
    <n v="9"/>
    <n v="990"/>
    <n v="8370"/>
    <s v="Winter"/>
    <x v="2"/>
  </r>
  <r>
    <s v="T0423"/>
    <s v="(15-Dec-24 - 21-Dec-24)"/>
    <x v="6"/>
    <s v="HARADHAN DEY"/>
    <s v="Retail"/>
    <s v="Bishnupur"/>
    <s v="Indofil M45"/>
    <s v="500gm"/>
    <n v="200"/>
    <n v="8"/>
    <n v="176"/>
    <n v="1600"/>
    <s v="Winter"/>
    <x v="1"/>
  </r>
  <r>
    <s v="T0424"/>
    <s v="(15-Dec-24 - 21-Dec-24)"/>
    <x v="6"/>
    <s v="RAMPRASAD SAHA"/>
    <s v="Large Farmer"/>
    <s v="Usthi"/>
    <s v="Samrat 70"/>
    <s v="2gm"/>
    <n v="20"/>
    <n v="9"/>
    <n v="63"/>
    <n v="180"/>
    <s v="Winter"/>
    <x v="3"/>
  </r>
  <r>
    <s v="T0425"/>
    <s v="(15-Dec-24 - 21-Dec-24)"/>
    <x v="6"/>
    <s v="SANTOSH ROY"/>
    <s v="Large Farmer"/>
    <s v="Bishnupur"/>
    <s v="Biozyme Vegetable"/>
    <s v="100ml"/>
    <n v="130"/>
    <n v="10"/>
    <n v="200"/>
    <n v="1300"/>
    <s v="Winter"/>
    <x v="0"/>
  </r>
  <r>
    <s v="T0426"/>
    <s v="(15-Dec-24 - 21-Dec-24)"/>
    <x v="6"/>
    <s v="AJOY KUMAR"/>
    <s v="Large Farmer"/>
    <s v="Amtala"/>
    <s v="Dezire"/>
    <s v="100gm"/>
    <n v="120"/>
    <n v="8"/>
    <n v="80"/>
    <n v="960"/>
    <s v="Winter"/>
    <x v="2"/>
  </r>
  <r>
    <s v="T0427"/>
    <s v="(15-Dec-24 - 21-Dec-24)"/>
    <x v="6"/>
    <s v="ASIM PAUL"/>
    <s v="Large Farmer"/>
    <s v="Bishnupur"/>
    <s v="Exponus"/>
    <s v="8.5ml"/>
    <n v="480"/>
    <n v="9"/>
    <n v="270"/>
    <n v="4320"/>
    <s v="Winter"/>
    <x v="3"/>
  </r>
  <r>
    <s v="T0428"/>
    <s v="(15-Dec-24 - 21-Dec-24)"/>
    <x v="6"/>
    <s v="AMITAVA DAS"/>
    <s v="Retail"/>
    <s v="Falta"/>
    <s v="Sprint"/>
    <s v="1kg"/>
    <n v="1220"/>
    <n v="8"/>
    <n v="160"/>
    <n v="9760"/>
    <s v="Winter"/>
    <x v="1"/>
  </r>
  <r>
    <s v="T0429"/>
    <s v="(15-Dec-24 - 21-Dec-24)"/>
    <x v="6"/>
    <s v="AMITAVA DAS"/>
    <s v="Retail"/>
    <s v="Falta"/>
    <s v="Biozyme Vegetable"/>
    <s v="250ml"/>
    <n v="290"/>
    <n v="9"/>
    <n v="225"/>
    <n v="2610"/>
    <s v="Winter"/>
    <x v="0"/>
  </r>
  <r>
    <s v="T0430"/>
    <s v="(15-Dec-24 - 21-Dec-24)"/>
    <x v="6"/>
    <s v="RINKU MALLICK"/>
    <s v="Retail"/>
    <s v="Falta"/>
    <s v="Sumiprint"/>
    <s v="100ml"/>
    <n v="190"/>
    <n v="10"/>
    <n v="400"/>
    <n v="1900"/>
    <s v="Winter"/>
    <x v="3"/>
  </r>
  <r>
    <s v="T0431"/>
    <s v="(15-Dec-24 - 21-Dec-24)"/>
    <x v="6"/>
    <s v="RINKU MALLICK"/>
    <s v="Retail"/>
    <s v="Falta"/>
    <s v="Curzate"/>
    <s v="1.2kg"/>
    <n v="1660"/>
    <n v="11"/>
    <n v="5610"/>
    <n v="18260"/>
    <s v="Winter"/>
    <x v="1"/>
  </r>
  <r>
    <s v="T0432"/>
    <s v="(15-Dec-24 - 21-Dec-24)"/>
    <x v="6"/>
    <s v="SUDHAMOY BANERJEE"/>
    <s v="Retail"/>
    <s v="Falta"/>
    <s v="2,4-D"/>
    <s v="500gm"/>
    <n v="220"/>
    <n v="10"/>
    <n v="250"/>
    <n v="2200"/>
    <s v="Winter"/>
    <x v="2"/>
  </r>
  <r>
    <s v="T0433"/>
    <s v="(15-Dec-24 - 21-Dec-24)"/>
    <x v="6"/>
    <s v="TANAY DEY"/>
    <s v="Retail"/>
    <s v="Falta"/>
    <s v="El++"/>
    <s v="500ml"/>
    <n v="320"/>
    <n v="10"/>
    <n v="240"/>
    <n v="3200"/>
    <s v="Winter"/>
    <x v="0"/>
  </r>
  <r>
    <s v="T0434"/>
    <s v="(15-Dec-24 - 21-Dec-24)"/>
    <x v="6"/>
    <s v="JAGANNATH HALDER"/>
    <s v="Retail"/>
    <s v="Falta"/>
    <s v="Deligate"/>
    <s v="25ml"/>
    <n v="270"/>
    <n v="8"/>
    <n v="176"/>
    <n v="2160"/>
    <s v="Winter"/>
    <x v="3"/>
  </r>
  <r>
    <s v="T0435"/>
    <s v="(15-Dec-24 - 21-Dec-24)"/>
    <x v="6"/>
    <s v="ANIRUDH PAUL"/>
    <s v="Retail"/>
    <s v="Usthi"/>
    <s v="Double"/>
    <s v="100ml"/>
    <n v="450"/>
    <n v="8"/>
    <n v="400"/>
    <n v="3600"/>
    <s v="Winter"/>
    <x v="0"/>
  </r>
  <r>
    <s v="T0436"/>
    <s v="(15-Dec-24 - 21-Dec-24)"/>
    <x v="6"/>
    <s v="NEPAL HATI"/>
    <s v="Retail"/>
    <s v="Usthi"/>
    <s v="Poushak"/>
    <s v="1L"/>
    <n v="820"/>
    <n v="9"/>
    <n v="720"/>
    <n v="7380"/>
    <s v="Winter"/>
    <x v="0"/>
  </r>
  <r>
    <s v="T0437"/>
    <s v="(15-Dec-24 - 21-Dec-24)"/>
    <x v="6"/>
    <s v="KANAI GHOSH"/>
    <s v="Retail"/>
    <s v="Bishnupur"/>
    <s v="Pogo"/>
    <s v="1L"/>
    <n v="250"/>
    <n v="9"/>
    <n v="360"/>
    <n v="2250"/>
    <s v="Winter"/>
    <x v="2"/>
  </r>
  <r>
    <s v="T0438"/>
    <s v="(15-Dec-24 - 21-Dec-24)"/>
    <x v="6"/>
    <s v="BISWAJIT SINHA"/>
    <s v="Retail"/>
    <s v="Amtala"/>
    <s v="Coragen"/>
    <s v="60ml"/>
    <n v="780"/>
    <n v="8"/>
    <n v="440"/>
    <n v="6240"/>
    <s v="Winter"/>
    <x v="3"/>
  </r>
  <r>
    <s v="T0439"/>
    <s v="(15-Dec-24 - 21-Dec-24)"/>
    <x v="6"/>
    <s v="BISWAJIT SINHA"/>
    <s v="Retail"/>
    <s v="Amtala"/>
    <s v="Tropicona"/>
    <s v="250ml"/>
    <n v="170"/>
    <n v="7"/>
    <n v="105"/>
    <n v="1190"/>
    <s v="Winter"/>
    <x v="0"/>
  </r>
  <r>
    <s v="T0440"/>
    <s v="(15-Dec-24 - 21-Dec-24)"/>
    <x v="6"/>
    <s v="RAKIB MOLLA"/>
    <s v="Large Farmer"/>
    <s v="Amtala"/>
    <s v="Xelora"/>
    <s v="200ml"/>
    <n v="950"/>
    <n v="8"/>
    <n v="608"/>
    <n v="7600"/>
    <s v="Winter"/>
    <x v="1"/>
  </r>
  <r>
    <s v="T0441"/>
    <s v="(15-Dec-24 - 21-Dec-24)"/>
    <x v="6"/>
    <s v="RAKIB MOLLA"/>
    <s v="Large Farmer"/>
    <s v="Amtala"/>
    <s v="Indofil M45"/>
    <s v="500gm"/>
    <n v="205"/>
    <n v="7"/>
    <n v="189"/>
    <n v="1435"/>
    <s v="Winter"/>
    <x v="1"/>
  </r>
  <r>
    <s v="T0442"/>
    <s v="(15-Dec-24 - 21-Dec-24)"/>
    <x v="6"/>
    <s v="TUSON SUMANTA"/>
    <s v="Large Farmer"/>
    <s v="Usthi"/>
    <s v="Contaf Plus"/>
    <s v="500ml"/>
    <n v="290"/>
    <n v="8"/>
    <n v="144"/>
    <n v="2320"/>
    <s v="Winter"/>
    <x v="1"/>
  </r>
  <r>
    <s v="T0443"/>
    <s v="(15-Dec-24 - 21-Dec-24)"/>
    <x v="6"/>
    <s v="RAMESH HALDER"/>
    <s v="Large Farmer"/>
    <s v="Bishnupur"/>
    <s v="Profex Super"/>
    <s v="100ml"/>
    <n v="90"/>
    <n v="8"/>
    <n v="96"/>
    <n v="720"/>
    <s v="Winter"/>
    <x v="3"/>
  </r>
  <r>
    <s v="T0444"/>
    <s v="(15-Dec-24 - 21-Dec-24)"/>
    <x v="6"/>
    <s v="ASIS IQBAL"/>
    <s v="Retail"/>
    <s v="D.Harbour"/>
    <s v="Tag Gun"/>
    <s v="160gm (20gm x 8 pouches, per pouch: 55)"/>
    <n v="420"/>
    <n v="7"/>
    <n v="350"/>
    <n v="2940"/>
    <s v="Winter"/>
    <x v="2"/>
  </r>
  <r>
    <s v="T0445"/>
    <s v="(15-Dec-24 - 21-Dec-24)"/>
    <x v="6"/>
    <s v="RAMESH HALDER"/>
    <s v="Large Farmer"/>
    <s v="Bishnupur"/>
    <s v="Nativo"/>
    <s v="100gm"/>
    <n v="700"/>
    <n v="7"/>
    <n v="196"/>
    <n v="4900"/>
    <s v="Winter"/>
    <x v="1"/>
  </r>
  <r>
    <s v="T0446"/>
    <s v="(15-Dec-24 - 21-Dec-24)"/>
    <x v="6"/>
    <s v="ARUP PATRA"/>
    <s v="Retail"/>
    <s v="Usthi"/>
    <s v="Sumiprint"/>
    <s v="1L"/>
    <n v="1990"/>
    <n v="7"/>
    <n v="2940"/>
    <n v="13930"/>
    <s v="Winter"/>
    <x v="3"/>
  </r>
  <r>
    <s v="T0447"/>
    <s v="(15-Dec-24 - 21-Dec-24)"/>
    <x v="6"/>
    <s v="ARUP PATRA"/>
    <s v="Retail"/>
    <s v="Usthi"/>
    <s v="Pegasus"/>
    <s v="10gm"/>
    <n v="100"/>
    <n v="8"/>
    <n v="96"/>
    <n v="800"/>
    <s v="Winter"/>
    <x v="3"/>
  </r>
  <r>
    <s v="T0448"/>
    <s v="(15-Dec-24 - 21-Dec-24)"/>
    <x v="6"/>
    <s v="ADIN MOLLA"/>
    <s v="Large Farmer"/>
    <s v="Amtala"/>
    <s v="Samrat 70"/>
    <s v="2gm"/>
    <n v="20"/>
    <n v="9"/>
    <n v="63"/>
    <n v="180"/>
    <s v="Winter"/>
    <x v="3"/>
  </r>
  <r>
    <s v="T0449"/>
    <s v="(15-Dec-24 - 21-Dec-24)"/>
    <x v="6"/>
    <s v="ADIN MOLLA"/>
    <s v="Large Farmer"/>
    <s v="Amtala"/>
    <s v="Pegasus"/>
    <s v="10gm"/>
    <n v="100"/>
    <n v="7"/>
    <n v="84"/>
    <n v="700"/>
    <s v="Winter"/>
    <x v="3"/>
  </r>
  <r>
    <s v="T0450"/>
    <s v="(15-Dec-24 - 21-Dec-24)"/>
    <x v="6"/>
    <s v="MADHAB SENGUPTA"/>
    <s v="Retail"/>
    <s v="Usthi"/>
    <s v="Indofil M45"/>
    <s v="500gm"/>
    <n v="200"/>
    <n v="9"/>
    <n v="198"/>
    <n v="1800"/>
    <s v="Winter"/>
    <x v="1"/>
  </r>
  <r>
    <s v="T0451"/>
    <s v="(15-Dec-24 - 21-Dec-24)"/>
    <x v="6"/>
    <s v="SHYAMAL BAG"/>
    <s v="Large Farmer"/>
    <s v="Bishnupur"/>
    <s v="Double"/>
    <s v="20ml"/>
    <n v="140"/>
    <n v="8"/>
    <n v="192"/>
    <n v="1120"/>
    <s v="Winter"/>
    <x v="0"/>
  </r>
  <r>
    <s v="T0452"/>
    <s v="(15-Dec-24 - 21-Dec-24)"/>
    <x v="6"/>
    <s v="SUBHAS CHATTERJEE"/>
    <s v="Large Farmer"/>
    <s v="D.Harbour"/>
    <s v="Isabion"/>
    <s v="250ml"/>
    <n v="340"/>
    <n v="8"/>
    <n v="160"/>
    <n v="2720"/>
    <s v="Winter"/>
    <x v="0"/>
  </r>
  <r>
    <s v="T0453"/>
    <s v="(15-Dec-24 - 21-Dec-24)"/>
    <x v="6"/>
    <s v="PRANAB HALDER"/>
    <s v="Retail"/>
    <s v="Bishnupur"/>
    <s v="Iris"/>
    <s v="1L"/>
    <n v="2015"/>
    <n v="9"/>
    <n v="2475"/>
    <n v="18135"/>
    <s v="Winter"/>
    <x v="2"/>
  </r>
  <r>
    <s v="T0454"/>
    <s v="(15-Dec-24 - 21-Dec-24)"/>
    <x v="6"/>
    <s v="KALIPADA MUKHERJEE"/>
    <s v="Retail"/>
    <s v="Usthi"/>
    <s v="Agil"/>
    <s v="1L"/>
    <n v="2100"/>
    <n v="8"/>
    <n v="2800"/>
    <n v="16800"/>
    <s v="Winter"/>
    <x v="2"/>
  </r>
  <r>
    <s v="T0455"/>
    <s v="(15-Dec-24 - 21-Dec-24)"/>
    <x v="6"/>
    <s v="SUDHAMOY BANERJEE"/>
    <s v="Retail"/>
    <s v="Falta"/>
    <s v="Curzate"/>
    <s v="1.2kg"/>
    <n v="1660"/>
    <n v="9"/>
    <n v="4590"/>
    <n v="14940"/>
    <s v="Winter"/>
    <x v="1"/>
  </r>
  <r>
    <s v="T0456"/>
    <s v="(15-Dec-24 - 21-Dec-24)"/>
    <x v="6"/>
    <s v="SUDHAMOY BANERJEE"/>
    <s v="Retail"/>
    <s v="Falta"/>
    <s v="Sumi Max"/>
    <s v="10ml"/>
    <n v="120"/>
    <n v="9"/>
    <n v="180"/>
    <n v="1080"/>
    <s v="Winter"/>
    <x v="2"/>
  </r>
  <r>
    <s v="T0457"/>
    <s v="(15-Dec-24 - 21-Dec-24)"/>
    <x v="6"/>
    <s v="SANTOSH ROY"/>
    <s v="Large Farmer"/>
    <s v="Bishnupur"/>
    <s v="Ridomil Gold"/>
    <s v="1kg (1 pouch: 80)"/>
    <n v="2300"/>
    <n v="11"/>
    <n v="11110"/>
    <n v="25300"/>
    <s v="Winter"/>
    <x v="1"/>
  </r>
  <r>
    <s v="T0458"/>
    <s v="(15-Dec-24 - 21-Dec-24)"/>
    <x v="6"/>
    <s v="SANTOSH ROY"/>
    <s v="Large Farmer"/>
    <s v="Bishnupur"/>
    <s v="Systiva"/>
    <s v="200ml"/>
    <n v="1050"/>
    <n v="10"/>
    <n v="1700"/>
    <n v="10500"/>
    <s v="Winter"/>
    <x v="1"/>
  </r>
  <r>
    <s v="T0459"/>
    <s v="(22-Dec-24 - 28-Dec-24)"/>
    <x v="7"/>
    <s v="SEKH ANAMUL"/>
    <s v="Large Farmer"/>
    <s v="Bishnupur"/>
    <s v="Agromin Gold"/>
    <s v="500ml"/>
    <n v="570"/>
    <n v="9"/>
    <n v="252"/>
    <n v="5130"/>
    <s v="Winter"/>
    <x v="0"/>
  </r>
  <r>
    <s v="T0460"/>
    <s v="(22-Dec-24 - 28-Dec-24)"/>
    <x v="7"/>
    <s v="ANIRUDH PAUL"/>
    <s v="Retail"/>
    <s v="Usthi"/>
    <s v="Double"/>
    <s v="200ml"/>
    <n v="890"/>
    <n v="10"/>
    <n v="480"/>
    <n v="8900"/>
    <s v="Winter"/>
    <x v="0"/>
  </r>
  <r>
    <s v="T0461"/>
    <s v="(22-Dec-24 - 28-Dec-24)"/>
    <x v="7"/>
    <s v="FARMAN"/>
    <s v="Retail"/>
    <s v="D.Harbour"/>
    <s v="Saaf"/>
    <s v="250gm"/>
    <n v="200"/>
    <n v="10"/>
    <n v="520"/>
    <n v="2000"/>
    <s v="Winter"/>
    <x v="1"/>
  </r>
  <r>
    <s v="T0462"/>
    <s v="(22-Dec-24 - 28-Dec-24)"/>
    <x v="7"/>
    <s v="RABI GHOSH"/>
    <s v="Retail"/>
    <s v="Amtala"/>
    <s v="Dezire"/>
    <s v="100gm"/>
    <n v="120"/>
    <n v="9"/>
    <n v="90"/>
    <n v="1080"/>
    <s v="Winter"/>
    <x v="2"/>
  </r>
  <r>
    <s v="T0463"/>
    <s v="(22-Dec-24 - 28-Dec-24)"/>
    <x v="7"/>
    <s v="DEBASIS PAL"/>
    <s v="Retail"/>
    <s v="Bishnupur"/>
    <s v="Xelora"/>
    <s v="400ml"/>
    <n v="1850"/>
    <n v="10"/>
    <n v="6050"/>
    <n v="18500"/>
    <s v="Winter"/>
    <x v="1"/>
  </r>
  <r>
    <s v="T0464"/>
    <s v="(22-Dec-24 - 28-Dec-24)"/>
    <x v="7"/>
    <s v="SHYAMAL DAS"/>
    <s v="Large Farmer"/>
    <s v="D.Harbour"/>
    <s v="Iris"/>
    <s v="200ml"/>
    <n v="410"/>
    <n v="10"/>
    <n v="1320"/>
    <n v="4100"/>
    <s v="Winter"/>
    <x v="2"/>
  </r>
  <r>
    <s v="T0465"/>
    <s v="(22-Dec-24 - 28-Dec-24)"/>
    <x v="7"/>
    <s v="BISWAJIT SINHA"/>
    <s v="Retail"/>
    <s v="Amtala"/>
    <s v="Double"/>
    <s v="50ml"/>
    <n v="240"/>
    <n v="9"/>
    <n v="108"/>
    <n v="2160"/>
    <s v="Winter"/>
    <x v="0"/>
  </r>
  <r>
    <s v="T0466"/>
    <s v="(22-Dec-24 - 28-Dec-24)"/>
    <x v="7"/>
    <s v="SHYAMAL DAS"/>
    <s v="Large Farmer"/>
    <s v="D.Harbour"/>
    <s v="Iris"/>
    <s v="400ml"/>
    <n v="780"/>
    <n v="9"/>
    <n v="720"/>
    <n v="7020"/>
    <s v="Winter"/>
    <x v="2"/>
  </r>
  <r>
    <s v="T0467"/>
    <s v="(22-Dec-24 - 28-Dec-24)"/>
    <x v="7"/>
    <s v="SHYAMAL DAS"/>
    <s v="Large Farmer"/>
    <s v="D.Harbour"/>
    <s v="Tag Dabang"/>
    <s v="160gm (20gm x 8 pouches, per pouch: 25)"/>
    <n v="190"/>
    <n v="9"/>
    <n v="135"/>
    <n v="1710"/>
    <s v="Winter"/>
    <x v="2"/>
  </r>
  <r>
    <s v="T0468"/>
    <s v="(22-Dec-24 - 28-Dec-24)"/>
    <x v="7"/>
    <s v="TAPAN KUMAR"/>
    <s v="Large Farmer"/>
    <s v="Usthi"/>
    <s v="Sumiprint"/>
    <s v="100ml"/>
    <n v="190"/>
    <n v="7"/>
    <n v="280"/>
    <n v="1330"/>
    <s v="Winter"/>
    <x v="3"/>
  </r>
  <r>
    <s v="T0469"/>
    <s v="(22-Dec-24 - 28-Dec-24)"/>
    <x v="7"/>
    <s v="TAPAN KUMAR"/>
    <s v="Large Farmer"/>
    <s v="Usthi"/>
    <s v="Pogo"/>
    <s v="1L"/>
    <n v="250"/>
    <n v="7"/>
    <n v="280"/>
    <n v="1750"/>
    <s v="Winter"/>
    <x v="2"/>
  </r>
  <r>
    <s v="T0470"/>
    <s v="(22-Dec-24 - 28-Dec-24)"/>
    <x v="7"/>
    <s v="LALTU MIRI"/>
    <s v="Large Farmer"/>
    <s v="Amtala"/>
    <s v="Starthine"/>
    <s v="1kg"/>
    <n v="760"/>
    <n v="9"/>
    <n v="360"/>
    <n v="6840"/>
    <s v="Winter"/>
    <x v="3"/>
  </r>
  <r>
    <s v="T0471"/>
    <s v="(22-Dec-24 - 28-Dec-24)"/>
    <x v="7"/>
    <s v="RAMESH HALDER"/>
    <s v="Large Farmer"/>
    <s v="Bishnupur"/>
    <s v="Saaf"/>
    <s v="100gm"/>
    <n v="80"/>
    <n v="9"/>
    <n v="36"/>
    <n v="720"/>
    <s v="Winter"/>
    <x v="1"/>
  </r>
  <r>
    <s v="T0472"/>
    <s v="(22-Dec-24 - 28-Dec-24)"/>
    <x v="7"/>
    <s v="KUSH GHOSH"/>
    <s v="Large Farmer"/>
    <s v="Amtala"/>
    <s v="Sumi Max"/>
    <s v="10ml"/>
    <n v="120"/>
    <n v="8"/>
    <n v="160"/>
    <n v="960"/>
    <s v="Winter"/>
    <x v="2"/>
  </r>
  <r>
    <s v="T0473"/>
    <s v="(22-Dec-24 - 28-Dec-24)"/>
    <x v="7"/>
    <s v="SUDHIR MISHRA"/>
    <s v="Large Farmer"/>
    <s v="Falta"/>
    <s v="Sumiprint"/>
    <s v="250ml"/>
    <n v="510"/>
    <n v="8"/>
    <n v="1160"/>
    <n v="4080"/>
    <s v="Winter"/>
    <x v="3"/>
  </r>
  <r>
    <s v="T0474"/>
    <s v="(22-Dec-24 - 28-Dec-24)"/>
    <x v="7"/>
    <s v="SUBRATA DEY"/>
    <s v="Retail"/>
    <s v="Falta"/>
    <s v="Dezire"/>
    <s v="100gm"/>
    <n v="120"/>
    <n v="8"/>
    <n v="80"/>
    <n v="960"/>
    <s v="Winter"/>
    <x v="2"/>
  </r>
  <r>
    <s v="T0475"/>
    <s v="(22-Dec-24 - 28-Dec-24)"/>
    <x v="7"/>
    <s v="RAMJAN MOLLA"/>
    <s v="Large Farmer"/>
    <s v="D.Harbour"/>
    <s v="Tagron"/>
    <s v="10gm"/>
    <n v="30"/>
    <n v="10"/>
    <n v="50"/>
    <n v="300"/>
    <s v="Winter"/>
    <x v="1"/>
  </r>
  <r>
    <s v="T0476"/>
    <s v="(22-Dec-24 - 28-Dec-24)"/>
    <x v="7"/>
    <s v="RAMJAN MOLLA"/>
    <s v="Large Farmer"/>
    <s v="D.Harbour"/>
    <s v="Sumi Max"/>
    <s v="10ml"/>
    <n v="120"/>
    <n v="8"/>
    <n v="160"/>
    <n v="960"/>
    <s v="Winter"/>
    <x v="2"/>
  </r>
  <r>
    <s v="T0477"/>
    <s v="(22-Dec-24 - 28-Dec-24)"/>
    <x v="7"/>
    <s v="ANIL KUMAR"/>
    <s v="Retail"/>
    <s v="D.Harbour"/>
    <s v="Tagron"/>
    <s v="10gm"/>
    <n v="30"/>
    <n v="7"/>
    <n v="35"/>
    <n v="210"/>
    <s v="Winter"/>
    <x v="1"/>
  </r>
  <r>
    <s v="T0478"/>
    <s v="(22-Dec-24 - 28-Dec-24)"/>
    <x v="7"/>
    <s v="ANIL KUMAR"/>
    <s v="Retail"/>
    <s v="D.Harbour"/>
    <s v="Sumiprint"/>
    <s v="1L"/>
    <n v="1990"/>
    <n v="7"/>
    <n v="2940"/>
    <n v="13930"/>
    <s v="Winter"/>
    <x v="3"/>
  </r>
  <r>
    <s v="T0479"/>
    <s v="(22-Dec-24 - 28-Dec-24)"/>
    <x v="7"/>
    <s v="ANIL KUMAR"/>
    <s v="Retail"/>
    <s v="D.Harbour"/>
    <s v="Dezire"/>
    <s v="100gm"/>
    <n v="120"/>
    <n v="7"/>
    <n v="70"/>
    <n v="840"/>
    <s v="Winter"/>
    <x v="2"/>
  </r>
  <r>
    <s v="T0480"/>
    <s v="(22-Dec-24 - 28-Dec-24)"/>
    <x v="7"/>
    <s v="ASIM PAUL"/>
    <s v="Large Farmer"/>
    <s v="Bishnupur"/>
    <s v="2,4-D"/>
    <s v="500gm"/>
    <n v="220"/>
    <n v="8"/>
    <n v="200"/>
    <n v="1760"/>
    <s v="Winter"/>
    <x v="2"/>
  </r>
  <r>
    <s v="T0481"/>
    <s v="(22-Dec-24 - 28-Dec-24)"/>
    <x v="7"/>
    <s v="SUDHAMOY BANERJEE"/>
    <s v="Retail"/>
    <s v="Falta"/>
    <s v="Safal 71"/>
    <s v="100gm"/>
    <n v="70"/>
    <n v="8"/>
    <n v="48"/>
    <n v="560"/>
    <s v="Winter"/>
    <x v="2"/>
  </r>
  <r>
    <s v="T0482"/>
    <s v="(22-Dec-24 - 28-Dec-24)"/>
    <x v="7"/>
    <s v="DEBASIS PAL"/>
    <s v="Retail"/>
    <s v="Bishnupur"/>
    <s v="Pogo"/>
    <s v="250ml"/>
    <n v="90"/>
    <n v="7"/>
    <n v="70"/>
    <n v="630"/>
    <s v="Winter"/>
    <x v="2"/>
  </r>
  <r>
    <s v="T0483"/>
    <s v="(22-Dec-24 - 28-Dec-24)"/>
    <x v="7"/>
    <s v="SHYAMAL DAS"/>
    <s v="Large Farmer"/>
    <s v="D.Harbour"/>
    <s v="E-Mate"/>
    <s v="10gm"/>
    <n v="30"/>
    <n v="8"/>
    <n v="24"/>
    <n v="240"/>
    <s v="Winter"/>
    <x v="3"/>
  </r>
  <r>
    <s v="T0484"/>
    <s v="(22-Dec-24 - 28-Dec-24)"/>
    <x v="7"/>
    <s v="ASIM PAUL"/>
    <s v="Large Farmer"/>
    <s v="Bishnupur"/>
    <s v="Double"/>
    <s v="200ml"/>
    <n v="890"/>
    <n v="8"/>
    <n v="384"/>
    <n v="7120"/>
    <s v="Winter"/>
    <x v="0"/>
  </r>
  <r>
    <s v="T0485"/>
    <s v="(22-Dec-24 - 28-Dec-24)"/>
    <x v="7"/>
    <s v="RABINDRANATH DAS"/>
    <s v="Retail"/>
    <s v="Bishnupur"/>
    <s v="Curzate"/>
    <s v="1.2kg"/>
    <n v="1660"/>
    <n v="10"/>
    <n v="5100"/>
    <n v="16600"/>
    <s v="Winter"/>
    <x v="1"/>
  </r>
  <r>
    <s v="T0486"/>
    <s v="(22-Dec-24 - 28-Dec-24)"/>
    <x v="7"/>
    <s v="KUSH GHOSH"/>
    <s v="Large Farmer"/>
    <s v="Amtala"/>
    <s v="Xelora"/>
    <s v="400ml"/>
    <n v="1850"/>
    <n v="10"/>
    <n v="6050"/>
    <n v="18500"/>
    <s v="Winter"/>
    <x v="1"/>
  </r>
  <r>
    <s v="T0487"/>
    <s v="(22-Dec-24 - 28-Dec-24)"/>
    <x v="7"/>
    <s v="MANIK CHOWDHURY"/>
    <s v="Large Farmer"/>
    <s v="Usthi"/>
    <s v="Ridomil Gold"/>
    <s v="1kg (1 pouch: 80)"/>
    <n v="2300"/>
    <n v="9"/>
    <n v="9090"/>
    <n v="20700"/>
    <s v="Winter"/>
    <x v="1"/>
  </r>
  <r>
    <s v="T0488"/>
    <s v="(22-Dec-24 - 28-Dec-24)"/>
    <x v="7"/>
    <s v="MANIK CHOWDHURY"/>
    <s v="Large Farmer"/>
    <s v="Usthi"/>
    <s v="Agil"/>
    <s v="250ml"/>
    <n v="500"/>
    <n v="10"/>
    <n v="1100"/>
    <n v="5000"/>
    <s v="Winter"/>
    <x v="2"/>
  </r>
  <r>
    <s v="T0489"/>
    <s v="(22-Dec-24 - 28-Dec-24)"/>
    <x v="7"/>
    <s v="NIKHIL RANA"/>
    <s v="Large Farmer"/>
    <s v="Bishnupur"/>
    <s v="Nasa"/>
    <s v="1kg"/>
    <n v="200"/>
    <n v="9"/>
    <n v="198"/>
    <n v="1800"/>
    <s v="Winter"/>
    <x v="3"/>
  </r>
  <r>
    <s v="T0490"/>
    <s v="(22-Dec-24 - 28-Dec-24)"/>
    <x v="7"/>
    <s v="NIKHIL RANA"/>
    <s v="Large Farmer"/>
    <s v="Bishnupur"/>
    <s v="Carbine"/>
    <s v="500ml"/>
    <n v="410"/>
    <n v="9"/>
    <n v="225"/>
    <n v="3690"/>
    <s v="Winter"/>
    <x v="3"/>
  </r>
  <r>
    <s v="T0491"/>
    <s v="(22-Dec-24 - 28-Dec-24)"/>
    <x v="7"/>
    <s v="DILIP PAL"/>
    <s v="Retail"/>
    <s v="Bishnupur"/>
    <s v="Ultimare"/>
    <s v="50ml"/>
    <n v="1640"/>
    <n v="10"/>
    <n v="1700"/>
    <n v="16400"/>
    <s v="Winter"/>
    <x v="3"/>
  </r>
  <r>
    <s v="T0492"/>
    <s v="(22-Dec-24 - 28-Dec-24)"/>
    <x v="7"/>
    <s v="SHYAMAL DAS"/>
    <s v="Large Farmer"/>
    <s v="D.Harbour"/>
    <s v="E-Mate"/>
    <s v="10gm"/>
    <n v="30"/>
    <n v="10"/>
    <n v="30"/>
    <n v="300"/>
    <s v="Winter"/>
    <x v="3"/>
  </r>
  <r>
    <s v="T0493"/>
    <s v="(22-Dec-24 - 28-Dec-24)"/>
    <x v="7"/>
    <s v="SURESH PAUL"/>
    <s v="Large Farmer"/>
    <s v="Bishnupur"/>
    <s v="Tagron"/>
    <s v="10gm"/>
    <n v="30"/>
    <n v="8"/>
    <n v="40"/>
    <n v="240"/>
    <s v="Winter"/>
    <x v="1"/>
  </r>
  <r>
    <s v="T0494"/>
    <s v="(22-Dec-24 - 28-Dec-24)"/>
    <x v="7"/>
    <s v="NILADRI SEN"/>
    <s v="Retail"/>
    <s v="Amtala"/>
    <s v="Tropicona"/>
    <s v="100ml"/>
    <n v="70"/>
    <n v="9"/>
    <n v="72"/>
    <n v="630"/>
    <s v="Winter"/>
    <x v="0"/>
  </r>
  <r>
    <s v="T0495"/>
    <s v="(22-Dec-24 - 28-Dec-24)"/>
    <x v="7"/>
    <s v="TUSON SUMANTA"/>
    <s v="Large Farmer"/>
    <s v="Usthi"/>
    <s v="Deligate"/>
    <s v="25ml"/>
    <n v="270"/>
    <n v="8"/>
    <n v="176"/>
    <n v="2160"/>
    <s v="Winter"/>
    <x v="3"/>
  </r>
  <r>
    <s v="T0496"/>
    <s v="(22-Dec-24 - 28-Dec-24)"/>
    <x v="7"/>
    <s v="JAYANTA SARKAR"/>
    <s v="Large Farmer"/>
    <s v="Bishnupur"/>
    <s v="V3"/>
    <s v="1L"/>
    <n v="550"/>
    <n v="13"/>
    <n v="650"/>
    <n v="7150"/>
    <s v="Winter"/>
    <x v="1"/>
  </r>
  <r>
    <s v="T0497"/>
    <s v="(22-Dec-24 - 28-Dec-24)"/>
    <x v="7"/>
    <s v="JAYANTA SARKAR"/>
    <s v="Large Farmer"/>
    <s v="Bishnupur"/>
    <s v="2,4-D"/>
    <s v="500gm"/>
    <n v="220"/>
    <n v="9"/>
    <n v="225"/>
    <n v="1980"/>
    <s v="Winter"/>
    <x v="2"/>
  </r>
  <r>
    <s v="T0498"/>
    <s v="(22-Dec-24 - 28-Dec-24)"/>
    <x v="7"/>
    <s v="SACHIN HALDER"/>
    <s v="Retail"/>
    <s v="Falta"/>
    <s v="Contaf Plus"/>
    <s v="500ml"/>
    <n v="290"/>
    <n v="9"/>
    <n v="162"/>
    <n v="2610"/>
    <s v="Winter"/>
    <x v="1"/>
  </r>
  <r>
    <s v="T0499"/>
    <s v="(22-Dec-24 - 28-Dec-24)"/>
    <x v="7"/>
    <s v="SACHIN HALDER"/>
    <s v="Retail"/>
    <s v="Falta"/>
    <s v="Indofil M45"/>
    <s v="500gm"/>
    <n v="200"/>
    <n v="7"/>
    <n v="154"/>
    <n v="1400"/>
    <s v="Winter"/>
    <x v="1"/>
  </r>
  <r>
    <s v="T0500"/>
    <s v="(22-Dec-24 - 28-Dec-24)"/>
    <x v="7"/>
    <s v="RABI GHOSH"/>
    <s v="Retail"/>
    <s v="Amtala"/>
    <s v="Systiva"/>
    <s v="200ml"/>
    <n v="1050"/>
    <n v="8"/>
    <n v="1360"/>
    <n v="8400"/>
    <s v="Winter"/>
    <x v="1"/>
  </r>
  <r>
    <s v="T0501"/>
    <s v="(22-Dec-24 - 28-Dec-24)"/>
    <x v="7"/>
    <s v="DEBASHIS ROY"/>
    <s v="Retail"/>
    <s v="Bishnupur"/>
    <s v="Agromin Gold"/>
    <s v="500ml"/>
    <n v="570"/>
    <n v="7"/>
    <n v="196"/>
    <n v="3990"/>
    <s v="Winter"/>
    <x v="0"/>
  </r>
  <r>
    <s v="T0502"/>
    <s v="(22-Dec-24 - 28-Dec-24)"/>
    <x v="7"/>
    <s v="SHYAMAL BAG"/>
    <s v="Large Farmer"/>
    <s v="Bishnupur"/>
    <s v="Simodis"/>
    <s v="120ml"/>
    <n v="1050"/>
    <n v="7"/>
    <n v="1358"/>
    <n v="7350"/>
    <s v="Winter"/>
    <x v="3"/>
  </r>
  <r>
    <s v="T0503"/>
    <s v="(22-Dec-24 - 28-Dec-24)"/>
    <x v="7"/>
    <s v="ABHIJIT CHOWDHURY"/>
    <s v="Large Farmer"/>
    <s v="D.Harbour"/>
    <s v="Isabion"/>
    <s v="250ml"/>
    <n v="340"/>
    <n v="7"/>
    <n v="140"/>
    <n v="2380"/>
    <s v="Winter"/>
    <x v="0"/>
  </r>
  <r>
    <s v="T0504"/>
    <s v="(22-Dec-24 - 28-Dec-24)"/>
    <x v="7"/>
    <s v="KUSH GHOSH"/>
    <s v="Large Farmer"/>
    <s v="Amtala"/>
    <s v="Saaf"/>
    <s v="500gm"/>
    <n v="380"/>
    <n v="6"/>
    <n v="192"/>
    <n v="2280"/>
    <s v="Winter"/>
    <x v="1"/>
  </r>
  <r>
    <s v="T0505"/>
    <s v="(22-Dec-24 - 28-Dec-24)"/>
    <x v="7"/>
    <s v="GOURANGA DAS"/>
    <s v="Large Farmer"/>
    <s v="D.Harbour"/>
    <s v="Indofil M45"/>
    <s v="500gm"/>
    <n v="205"/>
    <n v="7"/>
    <n v="189"/>
    <n v="1435"/>
    <s v="Winter"/>
    <x v="1"/>
  </r>
  <r>
    <s v="T0506"/>
    <s v="(22-Dec-24 - 28-Dec-24)"/>
    <x v="7"/>
    <s v="SANJIB BISWAS"/>
    <s v="Large Farmer"/>
    <s v="Bishnupur"/>
    <s v="Saaf"/>
    <s v="1kg"/>
    <n v="730"/>
    <n v="6"/>
    <n v="150"/>
    <n v="4380"/>
    <s v="Winter"/>
    <x v="1"/>
  </r>
  <r>
    <s v="T0507"/>
    <s v="(22-Dec-24 - 28-Dec-24)"/>
    <x v="7"/>
    <s v="RAMESH HALDER"/>
    <s v="Large Farmer"/>
    <s v="Bishnupur"/>
    <s v="Cultar"/>
    <s v="50ml"/>
    <n v="230"/>
    <n v="7"/>
    <n v="105"/>
    <n v="1610"/>
    <s v="Winter"/>
    <x v="0"/>
  </r>
  <r>
    <s v="T0508"/>
    <s v="(22-Dec-24 - 28-Dec-24)"/>
    <x v="7"/>
    <s v="RAMESH HALDER"/>
    <s v="Large Farmer"/>
    <s v="Bishnupur"/>
    <s v="Deligate"/>
    <s v="25ml"/>
    <n v="270"/>
    <n v="7"/>
    <n v="154"/>
    <n v="1890"/>
    <s v="Winter"/>
    <x v="3"/>
  </r>
  <r>
    <s v="T0509"/>
    <s v="(22-Dec-24 - 28-Dec-24)"/>
    <x v="7"/>
    <s v="SACHIN HALDER"/>
    <s v="Retail"/>
    <s v="Falta"/>
    <s v="Hamla 550"/>
    <s v="250ml"/>
    <n v="360"/>
    <n v="7"/>
    <n v="168"/>
    <n v="2520"/>
    <s v="Winter"/>
    <x v="3"/>
  </r>
  <r>
    <s v="T0510"/>
    <s v="(22-Dec-24 - 28-Dec-24)"/>
    <x v="7"/>
    <s v="SACHIN HALDER"/>
    <s v="Retail"/>
    <s v="Falta"/>
    <s v="2,4-D"/>
    <s v="500gm"/>
    <n v="220"/>
    <n v="6"/>
    <n v="150"/>
    <n v="1320"/>
    <s v="Winter"/>
    <x v="2"/>
  </r>
  <r>
    <s v="T0511"/>
    <s v="(22-Dec-24 - 28-Dec-24)"/>
    <x v="7"/>
    <s v="SUBRATA DEY"/>
    <s v="Retail"/>
    <s v="Falta"/>
    <s v="Sumi Max"/>
    <s v="10ml"/>
    <n v="120"/>
    <n v="7"/>
    <n v="140"/>
    <n v="840"/>
    <s v="Winter"/>
    <x v="2"/>
  </r>
  <r>
    <s v="T0512"/>
    <s v="(22-Dec-24 - 28-Dec-24)"/>
    <x v="7"/>
    <s v="SANTOSH ROY"/>
    <s v="Large Farmer"/>
    <s v="Bishnupur"/>
    <s v="Curzate"/>
    <s v="600gm"/>
    <n v="850"/>
    <n v="8"/>
    <n v="320"/>
    <n v="6800"/>
    <s v="Winter"/>
    <x v="1"/>
  </r>
  <r>
    <s v="T0513"/>
    <s v="(22-Dec-24 - 28-Dec-24)"/>
    <x v="7"/>
    <s v="ANIL KUMAR"/>
    <s v="Retail"/>
    <s v="D.Harbour"/>
    <s v="Dursban"/>
    <s v="500ml"/>
    <n v="190"/>
    <n v="8"/>
    <n v="144"/>
    <n v="1520"/>
    <s v="Winter"/>
    <x v="3"/>
  </r>
  <r>
    <s v="T0514"/>
    <s v="(22-Dec-24 - 28-Dec-24)"/>
    <x v="7"/>
    <s v="TAPAN KUMAR"/>
    <s v="Large Farmer"/>
    <s v="Usthi"/>
    <s v="Nativo"/>
    <s v="100gm"/>
    <n v="700"/>
    <n v="7"/>
    <n v="196"/>
    <n v="4900"/>
    <s v="Winter"/>
    <x v="1"/>
  </r>
  <r>
    <s v="T0515"/>
    <s v="(22-Dec-24 - 28-Dec-24)"/>
    <x v="7"/>
    <s v="SUNIL HAZRA"/>
    <s v="Retail"/>
    <s v="Amtala"/>
    <s v="Tropicona"/>
    <s v="500ml"/>
    <n v="330"/>
    <n v="8"/>
    <n v="240"/>
    <n v="2640"/>
    <s v="Winter"/>
    <x v="0"/>
  </r>
  <r>
    <s v="T0516"/>
    <s v="(22-Dec-24 - 28-Dec-24)"/>
    <x v="7"/>
    <s v="ASIS IQBAL"/>
    <s v="Retail"/>
    <s v="D.Harbour"/>
    <s v="Dursban"/>
    <s v="1L"/>
    <n v="350"/>
    <n v="9"/>
    <n v="360"/>
    <n v="3150"/>
    <s v="Winter"/>
    <x v="3"/>
  </r>
  <r>
    <s v="T0517"/>
    <s v="(22-Dec-24 - 28-Dec-24)"/>
    <x v="7"/>
    <s v="TANAY DEY"/>
    <s v="Retail"/>
    <s v="Falta"/>
    <s v="V3"/>
    <s v="100ml"/>
    <n v="60"/>
    <n v="7"/>
    <n v="70"/>
    <n v="420"/>
    <s v="Winter"/>
    <x v="1"/>
  </r>
  <r>
    <s v="T0518"/>
    <s v="(22-Dec-24 - 28-Dec-24)"/>
    <x v="7"/>
    <s v="NARAYAN DE"/>
    <s v="Large Farmer"/>
    <s v="D.Harbour"/>
    <s v="Tagron"/>
    <s v="10gm"/>
    <n v="30"/>
    <n v="9"/>
    <n v="45"/>
    <n v="270"/>
    <s v="Winter"/>
    <x v="1"/>
  </r>
  <r>
    <s v="T0519"/>
    <s v="(22-Dec-24 - 28-Dec-24)"/>
    <x v="7"/>
    <s v="NARAYAN DE"/>
    <s v="Large Farmer"/>
    <s v="D.Harbour"/>
    <s v="V3"/>
    <s v="100ml"/>
    <n v="60"/>
    <n v="8"/>
    <n v="80"/>
    <n v="480"/>
    <s v="Winter"/>
    <x v="1"/>
  </r>
  <r>
    <s v="T0520"/>
    <s v="(22-Dec-24 - 28-Dec-24)"/>
    <x v="7"/>
    <s v="NISHITH DOWI"/>
    <s v="Retail"/>
    <s v="Usthi"/>
    <s v="Dursban"/>
    <s v="1L"/>
    <n v="350"/>
    <n v="9"/>
    <n v="360"/>
    <n v="3150"/>
    <s v="Winter"/>
    <x v="3"/>
  </r>
  <r>
    <s v="T0521"/>
    <s v="(22-Dec-24 - 28-Dec-24)"/>
    <x v="7"/>
    <s v="NISHITH DOWI"/>
    <s v="Retail"/>
    <s v="Usthi"/>
    <s v="Tropicona"/>
    <s v="1L"/>
    <n v="650"/>
    <n v="8"/>
    <n v="400"/>
    <n v="5200"/>
    <s v="Winter"/>
    <x v="0"/>
  </r>
  <r>
    <s v="T0522"/>
    <s v="(22-Dec-24 - 28-Dec-24)"/>
    <x v="7"/>
    <s v="FARMAN"/>
    <s v="Retail"/>
    <s v="D.Harbour"/>
    <s v="Carbine"/>
    <s v="500ml"/>
    <n v="410"/>
    <n v="7"/>
    <n v="175"/>
    <n v="2870"/>
    <s v="Winter"/>
    <x v="3"/>
  </r>
  <r>
    <s v="T0523"/>
    <s v="(22-Dec-24 - 28-Dec-24)"/>
    <x v="7"/>
    <s v="SUBHAS CHATTERJEE"/>
    <s v="Large Farmer"/>
    <s v="D.Harbour"/>
    <s v="Agil"/>
    <s v="100ml"/>
    <n v="210"/>
    <n v="7"/>
    <n v="350"/>
    <n v="1470"/>
    <s v="Winter"/>
    <x v="2"/>
  </r>
  <r>
    <s v="T0524"/>
    <s v="(22-Dec-24 - 28-Dec-24)"/>
    <x v="7"/>
    <s v="SEKH ANSARI"/>
    <s v="Retail"/>
    <s v="Usthi"/>
    <s v="Biozyme Vegetable"/>
    <s v="250ml"/>
    <n v="290"/>
    <n v="8"/>
    <n v="200"/>
    <n v="2320"/>
    <s v="Winter"/>
    <x v="0"/>
  </r>
  <r>
    <s v="T0525"/>
    <s v="(22-Dec-24 - 28-Dec-24)"/>
    <x v="7"/>
    <s v="NASIR GOYEN"/>
    <s v="Large Farmer"/>
    <s v="Bishnupur"/>
    <s v="Coragen"/>
    <s v="60ml"/>
    <n v="780"/>
    <n v="8"/>
    <n v="440"/>
    <n v="6240"/>
    <s v="Winter"/>
    <x v="3"/>
  </r>
  <r>
    <s v="T0526"/>
    <s v="(22-Dec-24 - 28-Dec-24)"/>
    <x v="7"/>
    <s v="JHILAM DEY"/>
    <s v="Retail"/>
    <s v="D.Harbour"/>
    <s v="Pogo"/>
    <s v="1L"/>
    <n v="250"/>
    <n v="7"/>
    <n v="280"/>
    <n v="1750"/>
    <s v="Winter"/>
    <x v="2"/>
  </r>
  <r>
    <s v="T0527"/>
    <s v="(22-Dec-24 - 28-Dec-24)"/>
    <x v="7"/>
    <s v="NASIR GOYEN"/>
    <s v="Large Farmer"/>
    <s v="Bishnupur"/>
    <s v="Double"/>
    <s v="50ml"/>
    <n v="240"/>
    <n v="8"/>
    <n v="96"/>
    <n v="1920"/>
    <s v="Winter"/>
    <x v="0"/>
  </r>
  <r>
    <s v="T0528"/>
    <s v="(22-Dec-24 - 28-Dec-24)"/>
    <x v="7"/>
    <s v="JAGANNATH HALDER"/>
    <s v="Retail"/>
    <s v="Falta"/>
    <s v="Miraculan"/>
    <s v="100ml"/>
    <n v="50"/>
    <n v="6"/>
    <n v="36"/>
    <n v="300"/>
    <s v="Winter"/>
    <x v="0"/>
  </r>
  <r>
    <s v="T0529"/>
    <s v="(22-Dec-24 - 28-Dec-24)"/>
    <x v="7"/>
    <s v="RABI GHOSH"/>
    <s v="Retail"/>
    <s v="Amtala"/>
    <s v="Pogo"/>
    <s v="1L"/>
    <n v="250"/>
    <n v="7"/>
    <n v="280"/>
    <n v="1750"/>
    <s v="Winter"/>
    <x v="2"/>
  </r>
  <r>
    <s v="T0530"/>
    <s v="(22-Dec-24 - 28-Dec-24)"/>
    <x v="7"/>
    <s v="PRANAB SENGUPTA"/>
    <s v="Retail"/>
    <s v="D.Harbour"/>
    <s v="El++"/>
    <s v="500ml"/>
    <n v="320"/>
    <n v="6"/>
    <n v="144"/>
    <n v="1920"/>
    <s v="Winter"/>
    <x v="0"/>
  </r>
  <r>
    <s v="T0531"/>
    <s v="(22-Dec-24 - 28-Dec-24)"/>
    <x v="7"/>
    <s v="PRANAB SENGUPTA"/>
    <s v="Retail"/>
    <s v="D.Harbour"/>
    <s v="Saaf"/>
    <s v="1kg"/>
    <n v="730"/>
    <n v="6"/>
    <n v="150"/>
    <n v="4380"/>
    <s v="Winter"/>
    <x v="1"/>
  </r>
  <r>
    <s v="T0532"/>
    <s v="(22-Dec-24 - 28-Dec-24)"/>
    <x v="7"/>
    <s v="SANJIB BISWAS"/>
    <s v="Large Farmer"/>
    <s v="Bishnupur"/>
    <s v="Simodis"/>
    <s v="120ml"/>
    <n v="1050"/>
    <n v="6"/>
    <n v="1164"/>
    <n v="6300"/>
    <s v="Winter"/>
    <x v="3"/>
  </r>
  <r>
    <s v="T0533"/>
    <s v="(22-Dec-24 - 28-Dec-24)"/>
    <x v="7"/>
    <s v="SANJIB BISWAS"/>
    <s v="Large Farmer"/>
    <s v="Bishnupur"/>
    <s v="Sprint"/>
    <s v="100gm"/>
    <n v="130"/>
    <n v="5"/>
    <n v="60"/>
    <n v="650"/>
    <s v="Winter"/>
    <x v="1"/>
  </r>
  <r>
    <s v="T0534"/>
    <s v="(22-Dec-24 - 28-Dec-24)"/>
    <x v="7"/>
    <s v="TAPAN GHOSH"/>
    <s v="Retail"/>
    <s v="Amtala"/>
    <s v="Ridomil Gold"/>
    <s v="1kg (1 pouch: 80)"/>
    <n v="2300"/>
    <n v="6"/>
    <n v="6060"/>
    <n v="13800"/>
    <s v="Winter"/>
    <x v="1"/>
  </r>
  <r>
    <s v="T0535"/>
    <s v="(22-Dec-24 - 28-Dec-24)"/>
    <x v="7"/>
    <s v="RAM ROY"/>
    <s v="Large Farmer"/>
    <s v="D.Harbour"/>
    <s v="Samrat 70"/>
    <s v="2gm"/>
    <n v="20"/>
    <n v="7"/>
    <n v="49"/>
    <n v="140"/>
    <s v="Winter"/>
    <x v="3"/>
  </r>
  <r>
    <s v="T0536"/>
    <s v="(22-Dec-24 - 28-Dec-24)"/>
    <x v="7"/>
    <s v="RAM ROY"/>
    <s v="Large Farmer"/>
    <s v="D.Harbour"/>
    <s v="Systiva"/>
    <s v="200ml"/>
    <n v="1050"/>
    <n v="5"/>
    <n v="850"/>
    <n v="5250"/>
    <s v="Winter"/>
    <x v="1"/>
  </r>
  <r>
    <s v="T0537"/>
    <s v="(22-Dec-24 - 28-Dec-24)"/>
    <x v="7"/>
    <s v="SHYAMAL DAS"/>
    <s v="Large Farmer"/>
    <s v="D.Harbour"/>
    <s v="Indofil M45"/>
    <s v="1kg"/>
    <n v="370"/>
    <n v="6"/>
    <n v="300"/>
    <n v="2220"/>
    <s v="Winter"/>
    <x v="1"/>
  </r>
  <r>
    <s v="T0538"/>
    <s v="(22-Dec-24 - 28-Dec-24)"/>
    <x v="7"/>
    <s v="ASHOK BHATTACHARYA"/>
    <s v="Large Farmer"/>
    <s v="Bishnupur"/>
    <s v="Agil"/>
    <s v="250ml"/>
    <n v="500"/>
    <n v="5"/>
    <n v="550"/>
    <n v="2500"/>
    <s v="Winter"/>
    <x v="2"/>
  </r>
  <r>
    <s v="T0539"/>
    <s v="(22-Dec-24 - 28-Dec-24)"/>
    <x v="7"/>
    <s v="SUBRATA DEY"/>
    <s v="Retail"/>
    <s v="Falta"/>
    <s v="Profex Super"/>
    <s v="1L"/>
    <n v="750"/>
    <n v="6"/>
    <n v="228"/>
    <n v="4500"/>
    <s v="Winter"/>
    <x v="3"/>
  </r>
  <r>
    <s v="T0540"/>
    <s v="(22-Dec-24 - 28-Dec-24)"/>
    <x v="7"/>
    <s v="SUDHAMOY BANERJEE"/>
    <s v="Retail"/>
    <s v="Falta"/>
    <s v="Nativo"/>
    <s v="100gm"/>
    <n v="700"/>
    <n v="7"/>
    <n v="196"/>
    <n v="4900"/>
    <s v="Winter"/>
    <x v="1"/>
  </r>
  <r>
    <s v="T0541"/>
    <s v="(22-Dec-24 - 28-Dec-24)"/>
    <x v="7"/>
    <s v="RAMESH HALDER"/>
    <s v="Large Farmer"/>
    <s v="Bishnupur"/>
    <s v="Suspend"/>
    <s v="500gm"/>
    <n v="270"/>
    <n v="4"/>
    <n v="200"/>
    <n v="1080"/>
    <s v="Winter"/>
    <x v="2"/>
  </r>
  <r>
    <s v="T0542"/>
    <s v="(22-Dec-24 - 28-Dec-24)"/>
    <x v="7"/>
    <s v="RAMESH HALDER"/>
    <s v="Large Farmer"/>
    <s v="Bishnupur"/>
    <s v="Nativo"/>
    <s v="100gm"/>
    <n v="700"/>
    <n v="6"/>
    <n v="168"/>
    <n v="4200"/>
    <s v="Winter"/>
    <x v="1"/>
  </r>
  <r>
    <s v="T0543"/>
    <s v="(22-Dec-24 - 28-Dec-24)"/>
    <x v="7"/>
    <s v="RINKU MALLICK"/>
    <s v="Retail"/>
    <s v="Falta"/>
    <s v="2,4-D"/>
    <s v="500gm"/>
    <n v="220"/>
    <n v="7"/>
    <n v="175"/>
    <n v="1540"/>
    <s v="Winter"/>
    <x v="2"/>
  </r>
  <r>
    <s v="T0544"/>
    <s v="(22-Dec-24 - 28-Dec-24)"/>
    <x v="7"/>
    <s v="RINKU MALLICK"/>
    <s v="Retail"/>
    <s v="Falta"/>
    <s v="El++"/>
    <s v="250ml"/>
    <n v="170"/>
    <n v="7"/>
    <n v="126"/>
    <n v="1190"/>
    <s v="Winter"/>
    <x v="0"/>
  </r>
  <r>
    <s v="T0545"/>
    <s v="(22-Dec-24 - 28-Dec-24)"/>
    <x v="7"/>
    <s v="ARUP PATRA"/>
    <s v="Retail"/>
    <s v="Usthi"/>
    <s v="Ridomil Gold"/>
    <s v="1kg (1 pouch: 80)"/>
    <n v="2300"/>
    <n v="7"/>
    <n v="7070"/>
    <n v="16100"/>
    <s v="Winter"/>
    <x v="1"/>
  </r>
  <r>
    <s v="T0546"/>
    <s v="(22-Dec-24 - 28-Dec-24)"/>
    <x v="7"/>
    <s v="JAYANTA SARKAR"/>
    <s v="Large Farmer"/>
    <s v="Bishnupur"/>
    <s v="Tagron"/>
    <s v="10gm"/>
    <n v="30"/>
    <n v="7"/>
    <n v="35"/>
    <n v="210"/>
    <s v="Winter"/>
    <x v="1"/>
  </r>
  <r>
    <s v="T0547"/>
    <s v="(22-Dec-24 - 28-Dec-24)"/>
    <x v="7"/>
    <s v="NISHITH DOWI"/>
    <s v="Retail"/>
    <s v="Usthi"/>
    <s v="Saaf"/>
    <s v="100gm"/>
    <n v="80"/>
    <n v="7"/>
    <n v="28"/>
    <n v="560"/>
    <s v="Winter"/>
    <x v="1"/>
  </r>
  <r>
    <s v="T0548"/>
    <s v="(22-Dec-24 - 28-Dec-24)"/>
    <x v="7"/>
    <s v="JOY RANA"/>
    <s v="Retail"/>
    <s v="Falta"/>
    <s v="El++"/>
    <s v="500ml"/>
    <n v="320"/>
    <n v="7"/>
    <n v="168"/>
    <n v="2240"/>
    <s v="Winter"/>
    <x v="0"/>
  </r>
  <r>
    <s v="T0549"/>
    <s v="(22-Dec-24 - 28-Dec-24)"/>
    <x v="7"/>
    <s v="NABIN CHAKRABORTY"/>
    <s v="Large Farmer"/>
    <s v="Usthi"/>
    <s v="Lihocin"/>
    <s v="1L"/>
    <n v="1230"/>
    <n v="8"/>
    <n v="880"/>
    <n v="9840"/>
    <s v="Winter"/>
    <x v="0"/>
  </r>
  <r>
    <s v="T0550"/>
    <s v="(29-Dec-24 - 04-Jan-25)"/>
    <x v="8"/>
    <s v="ADIN MOLLA"/>
    <s v="Large Farmer"/>
    <s v="Amtala"/>
    <s v="Tag Gun"/>
    <s v="160gm (20gm x 8 pouches, per pouch: 55)"/>
    <n v="420"/>
    <n v="8"/>
    <n v="400"/>
    <n v="3360"/>
    <s v="Winter"/>
    <x v="2"/>
  </r>
  <r>
    <s v="T0551"/>
    <s v="(29-Dec-24 - 04-Jan-25)"/>
    <x v="8"/>
    <s v="ADIN MOLLA"/>
    <s v="Large Farmer"/>
    <s v="Amtala"/>
    <s v="Cultar"/>
    <s v="50ml"/>
    <n v="230"/>
    <n v="8"/>
    <n v="120"/>
    <n v="1840"/>
    <s v="Winter"/>
    <x v="0"/>
  </r>
  <r>
    <s v="T0552"/>
    <s v="(29-Dec-24 - 04-Jan-25)"/>
    <x v="8"/>
    <s v="DEBASIS PAL"/>
    <s v="Retail"/>
    <s v="Bishnupur"/>
    <s v="Nasa"/>
    <s v="1kg"/>
    <n v="200"/>
    <n v="7"/>
    <n v="154"/>
    <n v="1400"/>
    <s v="Winter"/>
    <x v="3"/>
  </r>
  <r>
    <s v="T0553"/>
    <s v="(29-Dec-24 - 04-Jan-25)"/>
    <x v="8"/>
    <s v="DEBASIS PAL"/>
    <s v="Retail"/>
    <s v="Bishnupur"/>
    <s v="Pogo"/>
    <s v="250ml"/>
    <n v="90"/>
    <n v="7"/>
    <n v="70"/>
    <n v="630"/>
    <s v="Winter"/>
    <x v="2"/>
  </r>
  <r>
    <s v="T0554"/>
    <s v="(29-Dec-24 - 04-Jan-25)"/>
    <x v="8"/>
    <s v="RAMJAN MOLLA"/>
    <s v="Large Farmer"/>
    <s v="D.Harbour"/>
    <s v="Coragen"/>
    <s v="10ml"/>
    <n v="160"/>
    <n v="7"/>
    <n v="35"/>
    <n v="1120"/>
    <s v="Winter"/>
    <x v="3"/>
  </r>
  <r>
    <s v="T0555"/>
    <s v="(29-Dec-24 - 04-Jan-25)"/>
    <x v="8"/>
    <s v="MANOJ SAHA"/>
    <s v="Retail"/>
    <s v="Bishnupur"/>
    <s v="Sumi Max"/>
    <s v="10ml"/>
    <n v="120"/>
    <n v="7"/>
    <n v="140"/>
    <n v="840"/>
    <s v="Winter"/>
    <x v="2"/>
  </r>
  <r>
    <s v="T0556"/>
    <s v="(29-Dec-24 - 04-Jan-25)"/>
    <x v="8"/>
    <s v="ANIL BISWAS"/>
    <s v="Retail"/>
    <s v="Bishnupur"/>
    <s v="Indofil M45"/>
    <s v="500gm"/>
    <n v="205"/>
    <n v="6"/>
    <n v="162"/>
    <n v="1230"/>
    <s v="Winter"/>
    <x v="1"/>
  </r>
  <r>
    <s v="T0557"/>
    <s v="(29-Dec-24 - 04-Jan-25)"/>
    <x v="8"/>
    <s v="SEKH RAHAMAT"/>
    <s v="Large Farmer"/>
    <s v="Bishnupur"/>
    <s v="Miraculan"/>
    <s v="250ml"/>
    <n v="120"/>
    <n v="7"/>
    <n v="56"/>
    <n v="840"/>
    <s v="Winter"/>
    <x v="0"/>
  </r>
  <r>
    <s v="T0558"/>
    <s v="(29-Dec-24 - 04-Jan-25)"/>
    <x v="8"/>
    <s v="ARUP PATRA"/>
    <s v="Retail"/>
    <s v="Usthi"/>
    <s v="Cultar"/>
    <s v="50ml"/>
    <n v="230"/>
    <n v="8"/>
    <n v="120"/>
    <n v="1840"/>
    <s v="Winter"/>
    <x v="0"/>
  </r>
  <r>
    <s v="T0559"/>
    <s v="(29-Dec-24 - 04-Jan-25)"/>
    <x v="8"/>
    <s v="RAMJAN MOLLA"/>
    <s v="Large Farmer"/>
    <s v="D.Harbour"/>
    <s v="Double"/>
    <s v="100ml"/>
    <n v="450"/>
    <n v="7"/>
    <n v="350"/>
    <n v="3150"/>
    <s v="Winter"/>
    <x v="0"/>
  </r>
  <r>
    <s v="T0560"/>
    <s v="(29-Dec-24 - 04-Jan-25)"/>
    <x v="8"/>
    <s v="SANJIB BISWAS"/>
    <s v="Large Farmer"/>
    <s v="Bishnupur"/>
    <s v="Starthine"/>
    <s v="500gm"/>
    <n v="410"/>
    <n v="5"/>
    <n v="175"/>
    <n v="2050"/>
    <s v="Winter"/>
    <x v="3"/>
  </r>
  <r>
    <s v="T0561"/>
    <s v="(29-Dec-24 - 04-Jan-25)"/>
    <x v="8"/>
    <s v="SOURAV CHOWDHURY"/>
    <s v="Large Farmer"/>
    <s v="D.Harbour"/>
    <s v="Exponus"/>
    <s v="34ml"/>
    <n v="1600"/>
    <n v="6"/>
    <n v="3900"/>
    <n v="9600"/>
    <s v="Winter"/>
    <x v="3"/>
  </r>
  <r>
    <s v="T0562"/>
    <s v="(29-Dec-24 - 04-Jan-25)"/>
    <x v="8"/>
    <s v="SOURAV CHOWDHURY"/>
    <s v="Large Farmer"/>
    <s v="D.Harbour"/>
    <s v="Starthine"/>
    <s v="1kg"/>
    <n v="760"/>
    <n v="5"/>
    <n v="200"/>
    <n v="3800"/>
    <s v="Winter"/>
    <x v="3"/>
  </r>
  <r>
    <s v="T0563"/>
    <s v="(29-Dec-24 - 04-Jan-25)"/>
    <x v="8"/>
    <s v="SEKH ANAMUL"/>
    <s v="Large Farmer"/>
    <s v="Bishnupur"/>
    <s v="V3"/>
    <s v="250ml"/>
    <n v="130"/>
    <n v="4"/>
    <n v="80"/>
    <n v="520"/>
    <s v="Winter"/>
    <x v="1"/>
  </r>
  <r>
    <s v="T0564"/>
    <s v="(29-Dec-24 - 04-Jan-25)"/>
    <x v="8"/>
    <s v="SEKH ANAMUL"/>
    <s v="Large Farmer"/>
    <s v="Bishnupur"/>
    <s v="Miraculan"/>
    <s v="250ml"/>
    <n v="120"/>
    <n v="4"/>
    <n v="32"/>
    <n v="480"/>
    <s v="Winter"/>
    <x v="0"/>
  </r>
  <r>
    <s v="T0565"/>
    <s v="(29-Dec-24 - 04-Jan-25)"/>
    <x v="8"/>
    <s v="DEBASIS PAL"/>
    <s v="Retail"/>
    <s v="Bishnupur"/>
    <s v="Samrat 70"/>
    <s v="2gm"/>
    <n v="20"/>
    <n v="3"/>
    <n v="21"/>
    <n v="60"/>
    <s v="Winter"/>
    <x v="3"/>
  </r>
  <r>
    <s v="T0566"/>
    <s v="(29-Dec-24 - 04-Jan-25)"/>
    <x v="8"/>
    <s v="RANESH DEY"/>
    <s v="Large Farmer"/>
    <s v="Usthi"/>
    <s v="E-Mate"/>
    <s v="10gm"/>
    <n v="30"/>
    <n v="4"/>
    <n v="12"/>
    <n v="120"/>
    <s v="Winter"/>
    <x v="3"/>
  </r>
  <r>
    <s v="T0567"/>
    <s v="(29-Dec-24 - 04-Jan-25)"/>
    <x v="8"/>
    <s v="ADIN MOLLA"/>
    <s v="Large Farmer"/>
    <s v="Amtala"/>
    <s v="Tag Dabang"/>
    <s v="160gm (20gm x 8 pouches, per pouch: 25)"/>
    <n v="190"/>
    <n v="5"/>
    <n v="75"/>
    <n v="950"/>
    <s v="Winter"/>
    <x v="2"/>
  </r>
  <r>
    <s v="T0568"/>
    <s v="(29-Dec-24 - 04-Jan-25)"/>
    <x v="8"/>
    <s v="SUNIL HAZRA"/>
    <s v="Retail"/>
    <s v="Amtala"/>
    <s v="2,4-D"/>
    <s v="500gm"/>
    <n v="220"/>
    <n v="6"/>
    <n v="150"/>
    <n v="1320"/>
    <s v="Winter"/>
    <x v="2"/>
  </r>
  <r>
    <s v="T0569"/>
    <s v="(29-Dec-24 - 04-Jan-25)"/>
    <x v="8"/>
    <s v="PRANAB SENGUPTA"/>
    <s v="Retail"/>
    <s v="D.Harbour"/>
    <s v="Pogo"/>
    <s v="500ml"/>
    <n v="150"/>
    <n v="5"/>
    <n v="175"/>
    <n v="750"/>
    <s v="Winter"/>
    <x v="2"/>
  </r>
  <r>
    <s v="T0570"/>
    <s v="(29-Dec-24 - 04-Jan-25)"/>
    <x v="8"/>
    <s v="PRABIR ROY"/>
    <s v="Large Farmer"/>
    <s v="Falta"/>
    <s v="Nativo"/>
    <s v="100gm"/>
    <n v="700"/>
    <n v="5"/>
    <n v="140"/>
    <n v="3500"/>
    <s v="Winter"/>
    <x v="1"/>
  </r>
  <r>
    <s v="T0571"/>
    <s v="(29-Dec-24 - 04-Jan-25)"/>
    <x v="8"/>
    <s v="PARTHA SARKAR"/>
    <s v="Retail"/>
    <s v="Usthi"/>
    <s v="Indofil M45"/>
    <s v="500gm"/>
    <n v="200"/>
    <n v="6"/>
    <n v="132"/>
    <n v="1200"/>
    <s v="Winter"/>
    <x v="1"/>
  </r>
  <r>
    <s v="T0572"/>
    <s v="(29-Dec-24 - 04-Jan-25)"/>
    <x v="8"/>
    <s v="DILIP PAL"/>
    <s v="Retail"/>
    <s v="Bishnupur"/>
    <s v="Ultimare"/>
    <s v="25ml"/>
    <n v="850"/>
    <n v="4"/>
    <n v="120"/>
    <n v="3400"/>
    <s v="Winter"/>
    <x v="3"/>
  </r>
  <r>
    <s v="T0573"/>
    <s v="(29-Dec-24 - 04-Jan-25)"/>
    <x v="8"/>
    <s v="DILIP PAL"/>
    <s v="Retail"/>
    <s v="Bishnupur"/>
    <s v="El++"/>
    <s v="250ml"/>
    <n v="170"/>
    <n v="6"/>
    <n v="108"/>
    <n v="1020"/>
    <s v="Winter"/>
    <x v="0"/>
  </r>
  <r>
    <s v="T0574"/>
    <s v="(29-Dec-24 - 04-Jan-25)"/>
    <x v="8"/>
    <s v="DIPAK BANERJEE"/>
    <s v="Retail"/>
    <s v="Amtala"/>
    <s v="2,4-D"/>
    <s v="500gm"/>
    <n v="220"/>
    <n v="6"/>
    <n v="150"/>
    <n v="1320"/>
    <s v="Winter"/>
    <x v="2"/>
  </r>
  <r>
    <s v="T0575"/>
    <s v="(29-Dec-24 - 04-Jan-25)"/>
    <x v="8"/>
    <s v="DIPAK BANERJEE"/>
    <s v="Retail"/>
    <s v="Amtala"/>
    <s v="Sprint"/>
    <s v="250gm"/>
    <n v="330"/>
    <n v="5"/>
    <n v="190"/>
    <n v="1650"/>
    <s v="Winter"/>
    <x v="1"/>
  </r>
  <r>
    <s v="T0576"/>
    <s v="(29-Dec-24 - 04-Jan-25)"/>
    <x v="8"/>
    <s v="AJOY KUMAR"/>
    <s v="Large Farmer"/>
    <s v="Amtala"/>
    <s v="Sumi Max"/>
    <s v="10ml"/>
    <n v="120"/>
    <n v="7"/>
    <n v="140"/>
    <n v="840"/>
    <s v="Winter"/>
    <x v="2"/>
  </r>
  <r>
    <s v="T0577"/>
    <s v="(29-Dec-24 - 04-Jan-25)"/>
    <x v="8"/>
    <s v="SURESH PAUL"/>
    <s v="Large Farmer"/>
    <s v="Bishnupur"/>
    <s v="Coragen"/>
    <s v="10ml"/>
    <n v="160"/>
    <n v="6"/>
    <n v="30"/>
    <n v="960"/>
    <s v="Winter"/>
    <x v="3"/>
  </r>
  <r>
    <s v="T0578"/>
    <s v="(29-Dec-24 - 04-Jan-25)"/>
    <x v="8"/>
    <s v="JAGANNATH HALDER"/>
    <s v="Retail"/>
    <s v="Falta"/>
    <s v="Tag Gun"/>
    <s v="160gm (20gm x 8 pouches, per pouch: 55)"/>
    <n v="420"/>
    <n v="6"/>
    <n v="300"/>
    <n v="2520"/>
    <s v="Winter"/>
    <x v="2"/>
  </r>
  <r>
    <s v="T0579"/>
    <s v="(29-Dec-24 - 04-Jan-25)"/>
    <x v="8"/>
    <s v="SEKH ANAMUL"/>
    <s v="Large Farmer"/>
    <s v="Bishnupur"/>
    <s v="Tag Dabang"/>
    <s v="160gm (20gm x 8 pouches, per pouch: 25)"/>
    <n v="190"/>
    <n v="7"/>
    <n v="105"/>
    <n v="1330"/>
    <s v="Winter"/>
    <x v="2"/>
  </r>
  <r>
    <s v="T0580"/>
    <s v="(29-Dec-24 - 04-Jan-25)"/>
    <x v="8"/>
    <s v="RABINDRA NASKAR"/>
    <s v="Large Farmer"/>
    <s v="Usthi"/>
    <s v="Hamla 550"/>
    <s v="1L"/>
    <n v="910"/>
    <n v="8"/>
    <n v="360"/>
    <n v="7280"/>
    <s v="Winter"/>
    <x v="3"/>
  </r>
  <r>
    <s v="T0581"/>
    <s v="(29-Dec-24 - 04-Jan-25)"/>
    <x v="8"/>
    <s v="RABINDRA NASKAR"/>
    <s v="Large Farmer"/>
    <s v="Usthi"/>
    <s v="Agromin Gold"/>
    <s v="100ml"/>
    <n v="130"/>
    <n v="7"/>
    <n v="140"/>
    <n v="910"/>
    <s v="Winter"/>
    <x v="0"/>
  </r>
  <r>
    <s v="T0582"/>
    <s v="(29-Dec-24 - 04-Jan-25)"/>
    <x v="8"/>
    <s v="RAJIB CHAKRABORTY"/>
    <s v="Retail"/>
    <s v="D.Harbour"/>
    <s v="Nativo"/>
    <s v="100gm"/>
    <n v="700"/>
    <n v="7"/>
    <n v="196"/>
    <n v="4900"/>
    <s v="Winter"/>
    <x v="1"/>
  </r>
  <r>
    <s v="T0583"/>
    <s v="(29-Dec-24 - 04-Jan-25)"/>
    <x v="8"/>
    <s v="RAJIB CHAKRABORTY"/>
    <s v="Retail"/>
    <s v="D.Harbour"/>
    <s v="E-Mate"/>
    <s v="10gm"/>
    <n v="30"/>
    <n v="6"/>
    <n v="18"/>
    <n v="180"/>
    <s v="Winter"/>
    <x v="3"/>
  </r>
  <r>
    <s v="T0584"/>
    <s v="(29-Dec-24 - 04-Jan-25)"/>
    <x v="8"/>
    <s v="ASIM PAUL"/>
    <s v="Large Farmer"/>
    <s v="Bishnupur"/>
    <s v="Tag Gun"/>
    <s v="160gm (20gm x 8 pouches, per pouch: 55)"/>
    <n v="420"/>
    <n v="6"/>
    <n v="300"/>
    <n v="2520"/>
    <s v="Winter"/>
    <x v="2"/>
  </r>
  <r>
    <s v="T0585"/>
    <s v="(29-Dec-24 - 04-Jan-25)"/>
    <x v="8"/>
    <s v="SUBHAS CHATTERJEE"/>
    <s v="Large Farmer"/>
    <s v="D.Harbour"/>
    <s v="Safal 71"/>
    <s v="100gm"/>
    <n v="70"/>
    <n v="7"/>
    <n v="42"/>
    <n v="490"/>
    <s v="Winter"/>
    <x v="2"/>
  </r>
  <r>
    <s v="T0586"/>
    <s v="(29-Dec-24 - 04-Jan-25)"/>
    <x v="8"/>
    <s v="GOURANGA DAS"/>
    <s v="Large Farmer"/>
    <s v="D.Harbour"/>
    <s v="Samrat 70"/>
    <s v="2gm"/>
    <n v="20"/>
    <n v="5"/>
    <n v="35"/>
    <n v="100"/>
    <s v="Winter"/>
    <x v="3"/>
  </r>
  <r>
    <s v="T0587"/>
    <s v="(29-Dec-24 - 04-Jan-25)"/>
    <x v="8"/>
    <s v="RABINDRA NASKAR"/>
    <s v="Large Farmer"/>
    <s v="Usthi"/>
    <s v="Tag Gun"/>
    <s v="160gm (20gm x 8 pouches, per pouch: 55)"/>
    <n v="420"/>
    <n v="6"/>
    <n v="300"/>
    <n v="2520"/>
    <s v="Winter"/>
    <x v="2"/>
  </r>
  <r>
    <s v="T0588"/>
    <s v="(29-Dec-24 - 04-Jan-25)"/>
    <x v="8"/>
    <s v="ASIM PAUL"/>
    <s v="Large Farmer"/>
    <s v="Bishnupur"/>
    <s v="Sprint"/>
    <s v="1kg"/>
    <n v="1220"/>
    <n v="5"/>
    <n v="100"/>
    <n v="6100"/>
    <s v="Winter"/>
    <x v="1"/>
  </r>
  <r>
    <s v="T0589"/>
    <s v="(29-Dec-24 - 04-Jan-25)"/>
    <x v="8"/>
    <s v="ASIM PAUL"/>
    <s v="Large Farmer"/>
    <s v="Bishnupur"/>
    <s v="Poushak"/>
    <s v="500ml"/>
    <n v="420"/>
    <n v="5"/>
    <n v="200"/>
    <n v="2100"/>
    <s v="Winter"/>
    <x v="0"/>
  </r>
  <r>
    <s v="T0590"/>
    <s v="(29-Dec-24 - 04-Jan-25)"/>
    <x v="8"/>
    <s v="SUSHANTA DAS"/>
    <s v="Retail"/>
    <s v="Amtala"/>
    <s v="Suspend"/>
    <s v="500gm"/>
    <n v="270"/>
    <n v="5"/>
    <n v="250"/>
    <n v="1350"/>
    <s v="Winter"/>
    <x v="2"/>
  </r>
  <r>
    <s v="T0591"/>
    <s v="(29-Dec-24 - 04-Jan-25)"/>
    <x v="8"/>
    <s v="SUSHANTA DAS"/>
    <s v="Retail"/>
    <s v="Amtala"/>
    <s v="Baan"/>
    <s v="120gm"/>
    <n v="230"/>
    <n v="5"/>
    <n v="100"/>
    <n v="1150"/>
    <s v="Winter"/>
    <x v="1"/>
  </r>
  <r>
    <s v="T0592"/>
    <s v="(29-Dec-24 - 04-Jan-25)"/>
    <x v="8"/>
    <s v="BARUN PAL"/>
    <s v="Retail"/>
    <s v="D.Harbour"/>
    <s v="Sumi Max"/>
    <s v="10ml"/>
    <n v="120"/>
    <n v="4"/>
    <n v="80"/>
    <n v="480"/>
    <s v="Winter"/>
    <x v="2"/>
  </r>
  <r>
    <s v="T0593"/>
    <s v="(29-Dec-24 - 04-Jan-25)"/>
    <x v="8"/>
    <s v="PARTHA SARKAR"/>
    <s v="Retail"/>
    <s v="Usthi"/>
    <s v="Sumi Max"/>
    <s v="10ml"/>
    <n v="120"/>
    <n v="4"/>
    <n v="80"/>
    <n v="480"/>
    <s v="Winter"/>
    <x v="2"/>
  </r>
  <r>
    <s v="T0594"/>
    <s v="(29-Dec-24 - 04-Jan-25)"/>
    <x v="8"/>
    <s v="ARUN DEY"/>
    <s v="Retail"/>
    <s v="Amtala"/>
    <s v="Pogo"/>
    <s v="1L"/>
    <n v="250"/>
    <n v="3"/>
    <n v="120"/>
    <n v="750"/>
    <s v="Winter"/>
    <x v="2"/>
  </r>
  <r>
    <s v="T0595"/>
    <s v="(29-Dec-24 - 04-Jan-25)"/>
    <x v="8"/>
    <s v="JAGANNATH HALDER"/>
    <s v="Retail"/>
    <s v="Falta"/>
    <s v="Suspend"/>
    <s v="500gm"/>
    <n v="270"/>
    <n v="4"/>
    <n v="200"/>
    <n v="1080"/>
    <s v="Winter"/>
    <x v="2"/>
  </r>
  <r>
    <s v="T0596"/>
    <s v="(29-Dec-24 - 04-Jan-25)"/>
    <x v="8"/>
    <s v="SUDHIR MISHRA"/>
    <s v="Large Farmer"/>
    <s v="Falta"/>
    <s v="Tag Gun"/>
    <s v="160gm (20gm x 8 pouches, per pouch: 55)"/>
    <n v="420"/>
    <n v="4"/>
    <n v="200"/>
    <n v="1680"/>
    <s v="Winter"/>
    <x v="2"/>
  </r>
  <r>
    <s v="T0597"/>
    <s v="(29-Dec-24 - 04-Jan-25)"/>
    <x v="8"/>
    <s v="SEKH RAHAMAT"/>
    <s v="Large Farmer"/>
    <s v="Bishnupur"/>
    <s v="Indofil M45"/>
    <s v="1kg"/>
    <n v="370"/>
    <n v="4"/>
    <n v="200"/>
    <n v="1480"/>
    <s v="Winter"/>
    <x v="1"/>
  </r>
  <r>
    <s v="T0598"/>
    <s v="(29-Dec-24 - 04-Jan-25)"/>
    <x v="8"/>
    <s v="BIJAY PAUL"/>
    <s v="Large Farmer"/>
    <s v="Amtala"/>
    <s v="Starthine"/>
    <s v="100gm"/>
    <n v="100"/>
    <n v="3"/>
    <n v="66"/>
    <n v="300"/>
    <s v="Winter"/>
    <x v="3"/>
  </r>
  <r>
    <s v="T0599"/>
    <s v="(29-Dec-24 - 04-Jan-25)"/>
    <x v="8"/>
    <s v="BIJAY PAUL"/>
    <s v="Large Farmer"/>
    <s v="Amtala"/>
    <s v="Nativo"/>
    <s v="100gm"/>
    <n v="700"/>
    <n v="5"/>
    <n v="140"/>
    <n v="3500"/>
    <s v="Winter"/>
    <x v="1"/>
  </r>
  <r>
    <s v="T0600"/>
    <s v="(29-Dec-24 - 04-Jan-25)"/>
    <x v="8"/>
    <s v="LALTU MIRI"/>
    <s v="Large Farmer"/>
    <s v="Amtala"/>
    <s v="Curzate"/>
    <s v="600gm"/>
    <n v="850"/>
    <n v="5"/>
    <n v="200"/>
    <n v="4250"/>
    <s v="Winter"/>
    <x v="1"/>
  </r>
  <r>
    <s v="T0601"/>
    <s v="(29-Dec-24 - 04-Jan-25)"/>
    <x v="8"/>
    <s v="LALTU MIRI"/>
    <s v="Large Farmer"/>
    <s v="Amtala"/>
    <s v="Tag Gun"/>
    <s v="160gm (20gm x 8 pouches, per pouch: 55)"/>
    <n v="420"/>
    <n v="4"/>
    <n v="200"/>
    <n v="1680"/>
    <s v="Winter"/>
    <x v="2"/>
  </r>
  <r>
    <s v="T0602"/>
    <s v="(29-Dec-24 - 04-Jan-25)"/>
    <x v="8"/>
    <s v="PRANAB SENGUPTA"/>
    <s v="Retail"/>
    <s v="D.Harbour"/>
    <s v="Nasa"/>
    <s v="1kg"/>
    <n v="200"/>
    <n v="6"/>
    <n v="132"/>
    <n v="1200"/>
    <s v="Winter"/>
    <x v="3"/>
  </r>
  <r>
    <s v="T0603"/>
    <s v="(29-Dec-24 - 04-Jan-25)"/>
    <x v="8"/>
    <s v="NIKHIL RANA"/>
    <s v="Large Farmer"/>
    <s v="Bishnupur"/>
    <s v="Dezire"/>
    <s v="100gm"/>
    <n v="120"/>
    <n v="4"/>
    <n v="40"/>
    <n v="480"/>
    <s v="Winter"/>
    <x v="2"/>
  </r>
  <r>
    <s v="T0604"/>
    <s v="(29-Dec-24 - 04-Jan-25)"/>
    <x v="8"/>
    <s v="SANTOSH BISWAS"/>
    <s v="Retail"/>
    <s v="Amtala"/>
    <s v="2,4-D"/>
    <s v="500gm"/>
    <n v="220"/>
    <n v="4"/>
    <n v="100"/>
    <n v="880"/>
    <s v="Winter"/>
    <x v="2"/>
  </r>
  <r>
    <s v="T0605"/>
    <s v="(29-Dec-24 - 04-Jan-25)"/>
    <x v="8"/>
    <s v="ANIRUDH PAUL"/>
    <s v="Retail"/>
    <s v="Usthi"/>
    <s v="Krizin"/>
    <s v="100gm"/>
    <n v="150"/>
    <n v="4"/>
    <n v="32"/>
    <n v="600"/>
    <s v="Winter"/>
    <x v="2"/>
  </r>
  <r>
    <s v="T0606"/>
    <s v="(29-Dec-24 - 04-Jan-25)"/>
    <x v="8"/>
    <s v="GOURANGA DAS"/>
    <s v="Large Farmer"/>
    <s v="D.Harbour"/>
    <s v="2,4-D"/>
    <s v="500gm"/>
    <n v="220"/>
    <n v="6"/>
    <n v="150"/>
    <n v="1320"/>
    <s v="Winter"/>
    <x v="2"/>
  </r>
  <r>
    <s v="T0607"/>
    <s v="(29-Dec-24 - 04-Jan-25)"/>
    <x v="8"/>
    <s v="RAMJAN MOLLA"/>
    <s v="Large Farmer"/>
    <s v="D.Harbour"/>
    <s v="Pogo"/>
    <s v="500ml"/>
    <n v="150"/>
    <n v="6"/>
    <n v="210"/>
    <n v="900"/>
    <s v="Winter"/>
    <x v="2"/>
  </r>
  <r>
    <s v="T0608"/>
    <s v="(29-Dec-24 - 04-Jan-25)"/>
    <x v="8"/>
    <s v="ADIN MOLLA"/>
    <s v="Large Farmer"/>
    <s v="Amtala"/>
    <s v="V3"/>
    <s v="500ml"/>
    <n v="270"/>
    <n v="5"/>
    <n v="290"/>
    <n v="1350"/>
    <s v="Winter"/>
    <x v="1"/>
  </r>
  <r>
    <s v="T0609"/>
    <s v="(29-Dec-24 - 04-Jan-25)"/>
    <x v="8"/>
    <s v="ADIN MOLLA"/>
    <s v="Large Farmer"/>
    <s v="Amtala"/>
    <s v="Nativo"/>
    <s v="100gm"/>
    <n v="700"/>
    <n v="6"/>
    <n v="168"/>
    <n v="4200"/>
    <s v="Winter"/>
    <x v="1"/>
  </r>
  <r>
    <s v="T0610"/>
    <s v="(29-Dec-24 - 04-Jan-25)"/>
    <x v="8"/>
    <s v="ARUN GHOSH"/>
    <s v="Large Farmer"/>
    <s v="D.Harbour"/>
    <s v="Contaf Plus"/>
    <s v="250ml"/>
    <n v="150"/>
    <n v="5"/>
    <n v="70"/>
    <n v="750"/>
    <s v="Winter"/>
    <x v="1"/>
  </r>
  <r>
    <s v="T0611"/>
    <s v="(29-Dec-24 - 04-Jan-25)"/>
    <x v="8"/>
    <s v="ARUN GHOSH"/>
    <s v="Large Farmer"/>
    <s v="D.Harbour"/>
    <s v="Xelora"/>
    <s v="200ml"/>
    <n v="950"/>
    <n v="8"/>
    <n v="608"/>
    <n v="7600"/>
    <s v="Winter"/>
    <x v="1"/>
  </r>
  <r>
    <s v="T0612"/>
    <s v="(29-Dec-24 - 04-Jan-25)"/>
    <x v="8"/>
    <s v="SEKH ANSARI"/>
    <s v="Retail"/>
    <s v="Usthi"/>
    <s v="Cultar"/>
    <s v="50ml"/>
    <n v="230"/>
    <n v="6"/>
    <n v="90"/>
    <n v="1380"/>
    <s v="Winter"/>
    <x v="0"/>
  </r>
  <r>
    <s v="T0613"/>
    <s v="(29-Dec-24 - 04-Jan-25)"/>
    <x v="8"/>
    <s v="GOKUL KHAN"/>
    <s v="Large Farmer"/>
    <s v="D.Harbour"/>
    <s v="Tropicona"/>
    <s v="1L"/>
    <n v="650"/>
    <n v="6"/>
    <n v="300"/>
    <n v="3900"/>
    <s v="Winter"/>
    <x v="0"/>
  </r>
  <r>
    <s v="T0614"/>
    <s v="(29-Dec-24 - 04-Jan-25)"/>
    <x v="8"/>
    <s v="MANOJ SAHA"/>
    <s v="Retail"/>
    <s v="Bishnupur"/>
    <s v="Contaf Plus"/>
    <s v="1L"/>
    <n v="550"/>
    <n v="6"/>
    <n v="168"/>
    <n v="3300"/>
    <s v="Winter"/>
    <x v="1"/>
  </r>
  <r>
    <s v="T0615"/>
    <s v="(29-Dec-24 - 04-Jan-25)"/>
    <x v="8"/>
    <s v="ANIRUDH PAUL"/>
    <s v="Retail"/>
    <s v="Usthi"/>
    <s v="Baan"/>
    <s v="120gm"/>
    <n v="230"/>
    <n v="6"/>
    <n v="120"/>
    <n v="1380"/>
    <s v="Winter"/>
    <x v="1"/>
  </r>
  <r>
    <s v="T0616"/>
    <s v="(29-Dec-24 - 04-Jan-25)"/>
    <x v="8"/>
    <s v="ASIM PAUL"/>
    <s v="Large Farmer"/>
    <s v="Bishnupur"/>
    <s v="Sprint"/>
    <s v="100gm"/>
    <n v="130"/>
    <n v="5"/>
    <n v="60"/>
    <n v="650"/>
    <s v="Winter"/>
    <x v="1"/>
  </r>
  <r>
    <s v="T0617"/>
    <s v="(05-Jan-25 - 11-Jan-25)"/>
    <x v="9"/>
    <s v="NISHITH DOWI"/>
    <s v="Retail"/>
    <s v="Usthi"/>
    <s v="Indofil M45"/>
    <s v="1kg"/>
    <n v="340"/>
    <n v="5"/>
    <n v="100"/>
    <n v="1700"/>
    <s v="Winter"/>
    <x v="1"/>
  </r>
  <r>
    <s v="T0618"/>
    <s v="(05-Jan-25 - 11-Jan-25)"/>
    <x v="9"/>
    <s v="NISHITH DOWI"/>
    <s v="Retail"/>
    <s v="Usthi"/>
    <s v="Agromin Gold"/>
    <s v="50ml"/>
    <n v="75"/>
    <n v="5"/>
    <n v="25"/>
    <n v="375"/>
    <s v="Winter"/>
    <x v="0"/>
  </r>
  <r>
    <s v="T0619"/>
    <s v="(05-Jan-25 - 11-Jan-25)"/>
    <x v="9"/>
    <s v="ABHIJIT CHOWDHURY"/>
    <s v="Large Farmer"/>
    <s v="D.Harbour"/>
    <s v="Indofil M45"/>
    <s v="500gm"/>
    <n v="200"/>
    <n v="6"/>
    <n v="132"/>
    <n v="1200"/>
    <s v="Winter"/>
    <x v="1"/>
  </r>
  <r>
    <s v="T0620"/>
    <s v="(05-Jan-25 - 11-Jan-25)"/>
    <x v="9"/>
    <s v="ABHIJIT CHOWDHURY"/>
    <s v="Large Farmer"/>
    <s v="D.Harbour"/>
    <s v="Sumiprint"/>
    <s v="500ml"/>
    <n v="1730"/>
    <n v="5"/>
    <n v="4570"/>
    <n v="8650"/>
    <s v="Winter"/>
    <x v="3"/>
  </r>
  <r>
    <s v="T0621"/>
    <s v="(05-Jan-25 - 11-Jan-25)"/>
    <x v="9"/>
    <s v="ASIS IQBAL"/>
    <s v="Retail"/>
    <s v="D.Harbour"/>
    <s v="Sprint"/>
    <s v="250gm"/>
    <n v="330"/>
    <n v="5"/>
    <n v="190"/>
    <n v="1650"/>
    <s v="Winter"/>
    <x v="1"/>
  </r>
  <r>
    <s v="T0622"/>
    <s v="(05-Jan-25 - 11-Jan-25)"/>
    <x v="9"/>
    <s v="TANAY DEY"/>
    <s v="Retail"/>
    <s v="Falta"/>
    <s v="Ekka"/>
    <s v="20gm"/>
    <n v="30"/>
    <n v="4"/>
    <n v="20"/>
    <n v="120"/>
    <s v="Winter"/>
    <x v="3"/>
  </r>
  <r>
    <s v="T0623"/>
    <s v="(05-Jan-25 - 11-Jan-25)"/>
    <x v="9"/>
    <s v="MANOJ SAHA"/>
    <s v="Retail"/>
    <s v="Bishnupur"/>
    <s v="Exponus"/>
    <s v="17ml"/>
    <n v="950"/>
    <n v="3"/>
    <n v="84"/>
    <n v="2850"/>
    <s v="Winter"/>
    <x v="3"/>
  </r>
  <r>
    <s v="T0624"/>
    <s v="(05-Jan-25 - 11-Jan-25)"/>
    <x v="9"/>
    <s v="BISWAJIT SINHA"/>
    <s v="Retail"/>
    <s v="Amtala"/>
    <s v="Tag Dabang"/>
    <s v="160gm (20gm x 8 pouches, per pouch: 25)"/>
    <n v="190"/>
    <n v="4"/>
    <n v="60"/>
    <n v="760"/>
    <s v="Winter"/>
    <x v="2"/>
  </r>
  <r>
    <s v="T0625"/>
    <s v="(05-Jan-25 - 11-Jan-25)"/>
    <x v="9"/>
    <s v="TAPAN GHOSH"/>
    <s v="Retail"/>
    <s v="Amtala"/>
    <s v="Saaf"/>
    <s v="500gm"/>
    <n v="380"/>
    <n v="4"/>
    <n v="128"/>
    <n v="1520"/>
    <s v="Winter"/>
    <x v="1"/>
  </r>
  <r>
    <s v="T0626"/>
    <s v="(05-Jan-25 - 11-Jan-25)"/>
    <x v="9"/>
    <s v="RANESH DEY"/>
    <s v="Large Farmer"/>
    <s v="Usthi"/>
    <s v="Exponus"/>
    <s v="17ml"/>
    <n v="950"/>
    <n v="4"/>
    <n v="112"/>
    <n v="3800"/>
    <s v="Winter"/>
    <x v="3"/>
  </r>
  <r>
    <s v="T0627"/>
    <s v="(05-Jan-25 - 11-Jan-25)"/>
    <x v="9"/>
    <s v="RANESH DEY"/>
    <s v="Large Farmer"/>
    <s v="Usthi"/>
    <s v="Profex Super"/>
    <s v="100ml"/>
    <n v="90"/>
    <n v="2"/>
    <n v="24"/>
    <n v="180"/>
    <s v="Winter"/>
    <x v="3"/>
  </r>
  <r>
    <s v="T0628"/>
    <s v="(05-Jan-25 - 11-Jan-25)"/>
    <x v="9"/>
    <s v="NILADRI SEN"/>
    <s v="Retail"/>
    <s v="Amtala"/>
    <s v="Tagron"/>
    <s v="10gm"/>
    <n v="30"/>
    <n v="5"/>
    <n v="25"/>
    <n v="150"/>
    <s v="Winter"/>
    <x v="1"/>
  </r>
  <r>
    <s v="T0629"/>
    <s v="(05-Jan-25 - 11-Jan-25)"/>
    <x v="9"/>
    <s v="NILADRI SEN"/>
    <s v="Retail"/>
    <s v="Amtala"/>
    <s v="Systiva"/>
    <s v="200ml"/>
    <n v="1050"/>
    <n v="3"/>
    <n v="510"/>
    <n v="3150"/>
    <s v="Winter"/>
    <x v="1"/>
  </r>
  <r>
    <s v="T0630"/>
    <s v="(05-Jan-25 - 11-Jan-25)"/>
    <x v="9"/>
    <s v="TARUN BANERJEE"/>
    <s v="Retail"/>
    <s v="Falta"/>
    <s v="Tag Gun"/>
    <s v="160gm (20gm x 8 pouches, per pouch: 55)"/>
    <n v="420"/>
    <n v="3"/>
    <n v="150"/>
    <n v="1260"/>
    <s v="Winter"/>
    <x v="2"/>
  </r>
  <r>
    <s v="T0631"/>
    <s v="(05-Jan-25 - 11-Jan-25)"/>
    <x v="9"/>
    <s v="RAKIB MOLLA"/>
    <s v="Large Farmer"/>
    <s v="Amtala"/>
    <s v="Sumiprint"/>
    <s v="1L"/>
    <n v="1990"/>
    <n v="3"/>
    <n v="1260"/>
    <n v="5970"/>
    <s v="Winter"/>
    <x v="3"/>
  </r>
  <r>
    <s v="T0632"/>
    <s v="(05-Jan-25 - 11-Jan-25)"/>
    <x v="9"/>
    <s v="SHANKAR MONDAL"/>
    <s v="Retail"/>
    <s v="Amtala"/>
    <s v="Suspend"/>
    <s v="500gm"/>
    <n v="270"/>
    <n v="3"/>
    <n v="150"/>
    <n v="810"/>
    <s v="Winter"/>
    <x v="2"/>
  </r>
  <r>
    <s v="T0633"/>
    <s v="(05-Jan-25 - 11-Jan-25)"/>
    <x v="9"/>
    <s v="BIKASH SARKAR"/>
    <s v="Large Farmer"/>
    <s v="Bishnupur"/>
    <s v="Sumi Max"/>
    <s v="10ml"/>
    <n v="120"/>
    <n v="5"/>
    <n v="100"/>
    <n v="600"/>
    <s v="Winter"/>
    <x v="2"/>
  </r>
  <r>
    <s v="T0634"/>
    <s v="(05-Jan-25 - 11-Jan-25)"/>
    <x v="9"/>
    <s v="SUMAN DASGUPTA"/>
    <s v="Retail"/>
    <s v="Amtala"/>
    <s v="Lihocin"/>
    <s v="100ml"/>
    <n v="125"/>
    <n v="4"/>
    <n v="32"/>
    <n v="500"/>
    <s v="Winter"/>
    <x v="0"/>
  </r>
  <r>
    <s v="T0635"/>
    <s v="(05-Jan-25 - 11-Jan-25)"/>
    <x v="9"/>
    <s v="BIKRAM SARKAR"/>
    <s v="Large Farmer"/>
    <s v="Bishnupur"/>
    <s v="Dezire"/>
    <s v="100gm"/>
    <n v="120"/>
    <n v="4"/>
    <n v="40"/>
    <n v="480"/>
    <s v="Winter"/>
    <x v="2"/>
  </r>
  <r>
    <s v="T0636"/>
    <s v="(05-Jan-25 - 11-Jan-25)"/>
    <x v="9"/>
    <s v="ANIL KUMAR"/>
    <s v="Retail"/>
    <s v="D.Harbour"/>
    <s v="V3"/>
    <s v="250ml"/>
    <n v="130"/>
    <n v="4"/>
    <n v="80"/>
    <n v="520"/>
    <s v="Winter"/>
    <x v="1"/>
  </r>
  <r>
    <s v="T0637"/>
    <s v="(05-Jan-25 - 11-Jan-25)"/>
    <x v="9"/>
    <s v="ARUN ROY"/>
    <s v="Retail"/>
    <s v="D.Harbour"/>
    <s v="Sumiprint"/>
    <s v="1L"/>
    <n v="1990"/>
    <n v="5"/>
    <n v="2100"/>
    <n v="9950"/>
    <s v="Winter"/>
    <x v="3"/>
  </r>
  <r>
    <s v="T0638"/>
    <s v="(05-Jan-25 - 11-Jan-25)"/>
    <x v="9"/>
    <s v="ARUN ROY"/>
    <s v="Retail"/>
    <s v="D.Harbour"/>
    <s v="Contaf Plus"/>
    <s v="500ml"/>
    <n v="290"/>
    <n v="6"/>
    <n v="108"/>
    <n v="1740"/>
    <s v="Winter"/>
    <x v="1"/>
  </r>
  <r>
    <s v="T0639"/>
    <s v="(05-Jan-25 - 11-Jan-25)"/>
    <x v="9"/>
    <s v="TAPAS KUMAR"/>
    <s v="Retail"/>
    <s v="Falta"/>
    <s v="Pegasus"/>
    <s v="10gm"/>
    <n v="100"/>
    <n v="5"/>
    <n v="60"/>
    <n v="500"/>
    <s v="Winter"/>
    <x v="3"/>
  </r>
  <r>
    <s v="T0640"/>
    <s v="(05-Jan-25 - 11-Jan-25)"/>
    <x v="9"/>
    <s v="TAPAS KUMAR"/>
    <s v="Retail"/>
    <s v="Falta"/>
    <s v="E-Mate"/>
    <s v="10gm"/>
    <n v="30"/>
    <n v="4"/>
    <n v="12"/>
    <n v="120"/>
    <s v="Winter"/>
    <x v="3"/>
  </r>
  <r>
    <s v="T0641"/>
    <s v="(05-Jan-25 - 11-Jan-25)"/>
    <x v="9"/>
    <s v="JAYANTA SARKAR"/>
    <s v="Large Farmer"/>
    <s v="Bishnupur"/>
    <s v="Saaf"/>
    <s v="1kg"/>
    <n v="730"/>
    <n v="5"/>
    <n v="125"/>
    <n v="3650"/>
    <s v="Winter"/>
    <x v="1"/>
  </r>
  <r>
    <s v="T0642"/>
    <s v="(05-Jan-25 - 11-Jan-25)"/>
    <x v="9"/>
    <s v="RANESH DEY"/>
    <s v="Large Farmer"/>
    <s v="Usthi"/>
    <s v="Cultar"/>
    <s v="50ml"/>
    <n v="230"/>
    <n v="5"/>
    <n v="75"/>
    <n v="1150"/>
    <s v="Winter"/>
    <x v="0"/>
  </r>
  <r>
    <s v="T0643"/>
    <s v="(05-Jan-25 - 11-Jan-25)"/>
    <x v="9"/>
    <s v="DEBASIS PAL"/>
    <s v="Retail"/>
    <s v="Bishnupur"/>
    <s v="Contaf Plus"/>
    <s v="500ml"/>
    <n v="290"/>
    <n v="4"/>
    <n v="72"/>
    <n v="1160"/>
    <s v="Winter"/>
    <x v="1"/>
  </r>
  <r>
    <s v="T0644"/>
    <s v="(05-Jan-25 - 11-Jan-25)"/>
    <x v="9"/>
    <s v="DIPANKAR GHOSH"/>
    <s v="Retail"/>
    <s v="Falta"/>
    <s v="Agromin Gold"/>
    <s v="100ml"/>
    <n v="130"/>
    <n v="6"/>
    <n v="120"/>
    <n v="780"/>
    <s v="Winter"/>
    <x v="0"/>
  </r>
  <r>
    <s v="T0645"/>
    <s v="(05-Jan-25 - 11-Jan-25)"/>
    <x v="9"/>
    <s v="LALTU MIRI"/>
    <s v="Large Farmer"/>
    <s v="Amtala"/>
    <s v="Poushak"/>
    <s v="100ml"/>
    <n v="100"/>
    <n v="5"/>
    <n v="40"/>
    <n v="500"/>
    <s v="Winter"/>
    <x v="0"/>
  </r>
  <r>
    <s v="T0646"/>
    <s v="(05-Jan-25 - 11-Jan-25)"/>
    <x v="9"/>
    <s v="TAPAS KUMAR"/>
    <s v="Retail"/>
    <s v="Falta"/>
    <s v="Agil"/>
    <s v="100ml"/>
    <n v="210"/>
    <n v="6"/>
    <n v="300"/>
    <n v="1260"/>
    <s v="Winter"/>
    <x v="2"/>
  </r>
  <r>
    <s v="T0647"/>
    <s v="(05-Jan-25 - 11-Jan-25)"/>
    <x v="9"/>
    <s v="JAGANNATH HALDER"/>
    <s v="Retail"/>
    <s v="Falta"/>
    <s v="Exponus"/>
    <s v="34ml"/>
    <n v="1600"/>
    <n v="7"/>
    <n v="4550"/>
    <n v="11200"/>
    <s v="Winter"/>
    <x v="3"/>
  </r>
  <r>
    <s v="T0648"/>
    <s v="(05-Jan-25 - 11-Jan-25)"/>
    <x v="9"/>
    <s v="TARUN BANERJEE"/>
    <s v="Retail"/>
    <s v="Falta"/>
    <s v="Sumiprint"/>
    <s v="100ml"/>
    <n v="190"/>
    <n v="6"/>
    <n v="240"/>
    <n v="1140"/>
    <s v="Winter"/>
    <x v="3"/>
  </r>
  <r>
    <s v="T0649"/>
    <s v="(05-Jan-25 - 11-Jan-25)"/>
    <x v="9"/>
    <s v="SUBRATA NASKAR"/>
    <s v="Large Farmer"/>
    <s v="D.Harbour"/>
    <s v="Xelora"/>
    <s v="400ml"/>
    <n v="1850"/>
    <n v="5"/>
    <n v="3025"/>
    <n v="9250"/>
    <s v="Winter"/>
    <x v="1"/>
  </r>
  <r>
    <s v="T0650"/>
    <s v="(05-Jan-25 - 11-Jan-25)"/>
    <x v="9"/>
    <s v="SUBRATA NASKAR"/>
    <s v="Large Farmer"/>
    <s v="D.Harbour"/>
    <s v="Ekka"/>
    <s v="20gm"/>
    <n v="30"/>
    <n v="4"/>
    <n v="20"/>
    <n v="120"/>
    <s v="Winter"/>
    <x v="3"/>
  </r>
  <r>
    <s v="T0651"/>
    <s v="(05-Jan-25 - 11-Jan-25)"/>
    <x v="9"/>
    <s v="PRANAB HALDER"/>
    <s v="Retail"/>
    <s v="Bishnupur"/>
    <s v="Contaf Plus"/>
    <s v="1L"/>
    <n v="550"/>
    <n v="6"/>
    <n v="168"/>
    <n v="3300"/>
    <s v="Winter"/>
    <x v="1"/>
  </r>
  <r>
    <s v="T0652"/>
    <s v="(05-Jan-25 - 11-Jan-25)"/>
    <x v="9"/>
    <s v="PRANAB HALDER"/>
    <s v="Retail"/>
    <s v="Bishnupur"/>
    <s v="Ekka"/>
    <s v="20gm"/>
    <n v="30"/>
    <n v="4"/>
    <n v="20"/>
    <n v="120"/>
    <s v="Winter"/>
    <x v="3"/>
  </r>
  <r>
    <s v="T0653"/>
    <s v="(05-Jan-25 - 11-Jan-25)"/>
    <x v="9"/>
    <s v="BIJAY PAUL"/>
    <s v="Large Farmer"/>
    <s v="Amtala"/>
    <s v="Lihocin"/>
    <s v="100ml"/>
    <n v="125"/>
    <n v="4"/>
    <n v="32"/>
    <n v="500"/>
    <s v="Winter"/>
    <x v="0"/>
  </r>
  <r>
    <s v="T0654"/>
    <s v="(05-Jan-25 - 11-Jan-25)"/>
    <x v="9"/>
    <s v="SUDHIR MISHRA"/>
    <s v="Large Farmer"/>
    <s v="Falta"/>
    <s v="Indofil M45"/>
    <s v="1kg"/>
    <n v="340"/>
    <n v="4"/>
    <n v="80"/>
    <n v="1360"/>
    <s v="Winter"/>
    <x v="1"/>
  </r>
  <r>
    <s v="T0655"/>
    <s v="(05-Jan-25 - 11-Jan-25)"/>
    <x v="9"/>
    <s v="SANTANU PAUL"/>
    <s v="Retail"/>
    <s v="Usthi"/>
    <s v="Krizin"/>
    <s v="100gm"/>
    <n v="150"/>
    <n v="4"/>
    <n v="32"/>
    <n v="600"/>
    <s v="Winter"/>
    <x v="2"/>
  </r>
  <r>
    <s v="T0656"/>
    <s v="(05-Jan-25 - 11-Jan-25)"/>
    <x v="9"/>
    <s v="ASIS IQBAL"/>
    <s v="Retail"/>
    <s v="D.Harbour"/>
    <s v="Ekka"/>
    <s v="20gm"/>
    <n v="30"/>
    <n v="4"/>
    <n v="20"/>
    <n v="120"/>
    <s v="Winter"/>
    <x v="3"/>
  </r>
  <r>
    <s v="T0657"/>
    <s v="(05-Jan-25 - 11-Jan-25)"/>
    <x v="9"/>
    <s v="SANTOSH BISWAS"/>
    <s v="Retail"/>
    <s v="Amtala"/>
    <s v="Tagron"/>
    <s v="10gm"/>
    <n v="30"/>
    <n v="3"/>
    <n v="15"/>
    <n v="90"/>
    <s v="Winter"/>
    <x v="1"/>
  </r>
  <r>
    <s v="T0658"/>
    <s v="(05-Jan-25 - 11-Jan-25)"/>
    <x v="9"/>
    <s v="SUBRATA DEY"/>
    <s v="Retail"/>
    <s v="Falta"/>
    <s v="Sumi Max"/>
    <s v="10ml"/>
    <n v="120"/>
    <n v="3"/>
    <n v="60"/>
    <n v="360"/>
    <s v="Winter"/>
    <x v="2"/>
  </r>
  <r>
    <s v="T0659"/>
    <s v="(05-Jan-25 - 11-Jan-25)"/>
    <x v="9"/>
    <s v="ANIL KUMAR"/>
    <s v="Retail"/>
    <s v="D.Harbour"/>
    <s v="Isabion"/>
    <s v="250ml"/>
    <n v="340"/>
    <n v="4"/>
    <n v="80"/>
    <n v="1360"/>
    <s v="Winter"/>
    <x v="0"/>
  </r>
  <r>
    <s v="T0660"/>
    <s v="(05-Jan-25 - 11-Jan-25)"/>
    <x v="9"/>
    <s v="DEBDAS CHOWDHURY"/>
    <s v="Large Farmer"/>
    <s v="Amtala"/>
    <s v="Suspend"/>
    <s v="500gm"/>
    <n v="270"/>
    <n v="3"/>
    <n v="150"/>
    <n v="810"/>
    <s v="Winter"/>
    <x v="2"/>
  </r>
  <r>
    <s v="T0661"/>
    <s v="(05-Jan-25 - 11-Jan-25)"/>
    <x v="9"/>
    <s v="ANIL BISWAS"/>
    <s v="Retail"/>
    <s v="Bishnupur"/>
    <s v="Ekka"/>
    <s v="20gm"/>
    <n v="30"/>
    <n v="3"/>
    <n v="15"/>
    <n v="90"/>
    <s v="Winter"/>
    <x v="3"/>
  </r>
  <r>
    <s v="T0662"/>
    <s v="(05-Jan-25 - 11-Jan-25)"/>
    <x v="9"/>
    <s v="ANIL BISWAS"/>
    <s v="Retail"/>
    <s v="Bishnupur"/>
    <s v="Biozyme Vegetable"/>
    <s v="100ml"/>
    <n v="130"/>
    <n v="4"/>
    <n v="80"/>
    <n v="520"/>
    <s v="Winter"/>
    <x v="0"/>
  </r>
  <r>
    <s v="T0663"/>
    <s v="(05-Jan-25 - 11-Jan-25)"/>
    <x v="9"/>
    <s v="ARUN ROY"/>
    <s v="Retail"/>
    <s v="D.Harbour"/>
    <s v="El++"/>
    <s v="100ml"/>
    <n v="70"/>
    <n v="4"/>
    <n v="32"/>
    <n v="280"/>
    <s v="Winter"/>
    <x v="0"/>
  </r>
  <r>
    <s v="T0664"/>
    <s v="(05-Jan-25 - 11-Jan-25)"/>
    <x v="9"/>
    <s v="ARUN ROY"/>
    <s v="Retail"/>
    <s v="D.Harbour"/>
    <s v="2,4-D"/>
    <s v="500gm"/>
    <n v="220"/>
    <n v="6"/>
    <n v="150"/>
    <n v="1320"/>
    <s v="Winter"/>
    <x v="2"/>
  </r>
  <r>
    <s v="T0665"/>
    <s v="(05-Jan-25 - 11-Jan-25)"/>
    <x v="9"/>
    <s v="PRANABESH ROY"/>
    <s v="Retail"/>
    <s v="D.Harbour"/>
    <s v="Samrat 70"/>
    <s v="2gm"/>
    <n v="20"/>
    <n v="3"/>
    <n v="21"/>
    <n v="60"/>
    <s v="Winter"/>
    <x v="3"/>
  </r>
  <r>
    <s v="T0666"/>
    <s v="(05-Jan-25 - 11-Jan-25)"/>
    <x v="9"/>
    <s v="RABINDRA NASKAR"/>
    <s v="Large Farmer"/>
    <s v="Usthi"/>
    <s v="Dursban"/>
    <s v="500ml"/>
    <n v="190"/>
    <n v="6"/>
    <n v="108"/>
    <n v="1140"/>
    <s v="Winter"/>
    <x v="3"/>
  </r>
  <r>
    <s v="T0667"/>
    <s v="(05-Jan-25 - 11-Jan-25)"/>
    <x v="9"/>
    <s v="RABINDRA NASKAR"/>
    <s v="Large Farmer"/>
    <s v="Usthi"/>
    <s v="Isabion"/>
    <s v="100ml"/>
    <n v="140"/>
    <n v="6"/>
    <n v="108"/>
    <n v="840"/>
    <s v="Winter"/>
    <x v="0"/>
  </r>
  <r>
    <s v="T0668"/>
    <s v="(05-Jan-25 - 11-Jan-25)"/>
    <x v="9"/>
    <s v="RATHIN MUKHERJEE"/>
    <s v="Retail"/>
    <s v="D.Harbour"/>
    <s v="Systiva"/>
    <s v="200ml"/>
    <n v="1050"/>
    <n v="4"/>
    <n v="680"/>
    <n v="4200"/>
    <s v="Winter"/>
    <x v="1"/>
  </r>
  <r>
    <s v="T0669"/>
    <s v="(05-Jan-25 - 11-Jan-25)"/>
    <x v="9"/>
    <s v="SUNIL HAZRA"/>
    <s v="Retail"/>
    <s v="Amtala"/>
    <s v="Systiva"/>
    <s v="200ml"/>
    <n v="1050"/>
    <n v="5"/>
    <n v="850"/>
    <n v="5250"/>
    <s v="Winter"/>
    <x v="1"/>
  </r>
  <r>
    <s v="T0670"/>
    <s v="(05-Jan-25 - 11-Jan-25)"/>
    <x v="9"/>
    <s v="MADHAB SENGUPTA"/>
    <s v="Retail"/>
    <s v="Usthi"/>
    <s v="Ridomil Gold"/>
    <s v="1kg (1 pouch: 80)"/>
    <n v="2300"/>
    <n v="6"/>
    <n v="6060"/>
    <n v="13800"/>
    <s v="Winter"/>
    <x v="1"/>
  </r>
  <r>
    <s v="T0671"/>
    <s v="(05-Jan-25 - 11-Jan-25)"/>
    <x v="9"/>
    <s v="MADHAB SENGUPTA"/>
    <s v="Retail"/>
    <s v="Usthi"/>
    <s v="Sumi Max"/>
    <s v="10ml"/>
    <n v="120"/>
    <n v="5"/>
    <n v="100"/>
    <n v="600"/>
    <s v="Winter"/>
    <x v="2"/>
  </r>
  <r>
    <s v="T0672"/>
    <s v="(05-Jan-25 - 11-Jan-25)"/>
    <x v="9"/>
    <s v="GOKUL KHAN"/>
    <s v="Large Farmer"/>
    <s v="D.Harbour"/>
    <s v="Sumiprint"/>
    <s v="500ml"/>
    <n v="1730"/>
    <n v="6"/>
    <n v="5484"/>
    <n v="10380"/>
    <s v="Winter"/>
    <x v="3"/>
  </r>
  <r>
    <s v="T0673"/>
    <s v="(05-Jan-25 - 11-Jan-25)"/>
    <x v="9"/>
    <s v="GOKUL KHAN"/>
    <s v="Large Farmer"/>
    <s v="D.Harbour"/>
    <s v="Xelora"/>
    <s v="400ml"/>
    <n v="1850"/>
    <n v="5"/>
    <n v="3025"/>
    <n v="9250"/>
    <s v="Winter"/>
    <x v="1"/>
  </r>
  <r>
    <s v="T0674"/>
    <s v="(05-Jan-25 - 11-Jan-25)"/>
    <x v="9"/>
    <s v="ASIS IQBAL"/>
    <s v="Retail"/>
    <s v="D.Harbour"/>
    <s v="Indofil M45"/>
    <s v="500gm"/>
    <n v="200"/>
    <n v="7"/>
    <n v="154"/>
    <n v="1400"/>
    <s v="Winter"/>
    <x v="1"/>
  </r>
  <r>
    <s v="T0675"/>
    <s v="(05-Jan-25 - 11-Jan-25)"/>
    <x v="9"/>
    <s v="NARENDRA ROY"/>
    <s v="Large Farmer"/>
    <s v="Falta"/>
    <s v="Nasa"/>
    <s v="1kg"/>
    <n v="200"/>
    <n v="7"/>
    <n v="154"/>
    <n v="1400"/>
    <s v="Winter"/>
    <x v="3"/>
  </r>
  <r>
    <s v="T0676"/>
    <s v="(05-Jan-25 - 11-Jan-25)"/>
    <x v="9"/>
    <s v="GOPAL CHATTERJEE"/>
    <s v="Large Farmer"/>
    <s v="D.Harbour"/>
    <s v="Baan"/>
    <s v="120gm"/>
    <n v="230"/>
    <n v="7"/>
    <n v="140"/>
    <n v="1610"/>
    <s v="Winter"/>
    <x v="1"/>
  </r>
  <r>
    <s v="T0677"/>
    <s v="(05-Jan-25 - 11-Jan-25)"/>
    <x v="9"/>
    <s v="SANJIB BISWAS"/>
    <s v="Large Farmer"/>
    <s v="Bishnupur"/>
    <s v="Pegasus"/>
    <s v="10gm"/>
    <n v="100"/>
    <n v="6"/>
    <n v="72"/>
    <n v="600"/>
    <s v="Winter"/>
    <x v="3"/>
  </r>
  <r>
    <s v="T0678"/>
    <s v="(05-Jan-25 - 11-Jan-25)"/>
    <x v="9"/>
    <s v="SACHIN HALDER"/>
    <s v="Retail"/>
    <s v="Falta"/>
    <s v="Dursban"/>
    <s v="1L"/>
    <n v="350"/>
    <n v="5"/>
    <n v="200"/>
    <n v="1750"/>
    <s v="Winter"/>
    <x v="3"/>
  </r>
  <r>
    <s v="T0679"/>
    <s v="(05-Jan-25 - 11-Jan-25)"/>
    <x v="9"/>
    <s v="ARUN ROY"/>
    <s v="Retail"/>
    <s v="D.Harbour"/>
    <s v="Isabion"/>
    <s v="1L"/>
    <n v="1280"/>
    <n v="5"/>
    <n v="650"/>
    <n v="6400"/>
    <s v="Winter"/>
    <x v="0"/>
  </r>
  <r>
    <s v="T0680"/>
    <s v="(05-Jan-25 - 11-Jan-25)"/>
    <x v="9"/>
    <s v="ARUN ROY"/>
    <s v="Retail"/>
    <s v="D.Harbour"/>
    <s v="Tag Gun"/>
    <s v="160gm (20gm x 8 pouches, per pouch: 55)"/>
    <n v="420"/>
    <n v="6"/>
    <n v="300"/>
    <n v="2520"/>
    <s v="Winter"/>
    <x v="2"/>
  </r>
  <r>
    <s v="T0681"/>
    <s v="(05-Jan-25 - 11-Jan-25)"/>
    <x v="9"/>
    <s v="ASHOK BHATTACHARYA"/>
    <s v="Large Farmer"/>
    <s v="Bishnupur"/>
    <s v="Samrat 70"/>
    <s v="2gm"/>
    <n v="20"/>
    <n v="4"/>
    <n v="28"/>
    <n v="80"/>
    <s v="Winter"/>
    <x v="3"/>
  </r>
  <r>
    <s v="T0682"/>
    <s v="(05-Jan-25 - 11-Jan-25)"/>
    <x v="9"/>
    <s v="ASHOK DAS"/>
    <s v="Large Farmer"/>
    <s v="Bishnupur"/>
    <s v="Coragen"/>
    <s v="60ml"/>
    <n v="780"/>
    <n v="5"/>
    <n v="275"/>
    <n v="3900"/>
    <s v="Winter"/>
    <x v="3"/>
  </r>
  <r>
    <s v="T1490"/>
    <s v="(05-Jan-25 - 11-Jan-25)"/>
    <x v="9"/>
    <s v="NARENDRA ROY"/>
    <s v="Large Farmer"/>
    <s v="Falta"/>
    <s v="Krizin"/>
    <s v="100gm"/>
    <n v="150"/>
    <n v="5"/>
    <n v="40"/>
    <n v="750"/>
    <s v="Winter"/>
    <x v="2"/>
  </r>
  <r>
    <s v="T1491"/>
    <s v="(05-Jan-25 - 11-Jan-25)"/>
    <x v="9"/>
    <s v="TUSAR KUMAR DEY"/>
    <s v="Large Farmer"/>
    <s v="Usthi"/>
    <s v="Agromin Gold"/>
    <s v="100ml"/>
    <n v="130"/>
    <n v="4"/>
    <n v="80"/>
    <n v="520"/>
    <s v="Winter"/>
    <x v="0"/>
  </r>
  <r>
    <s v="T1492"/>
    <s v="(05-Jan-25 - 11-Jan-25)"/>
    <x v="9"/>
    <s v="TAPAN KUMAR"/>
    <s v="Large Farmer"/>
    <s v="Usthi"/>
    <s v="Curzate"/>
    <s v="600gm"/>
    <n v="850"/>
    <n v="5"/>
    <n v="200"/>
    <n v="4250"/>
    <s v="Winter"/>
    <x v="1"/>
  </r>
  <r>
    <s v="T1493"/>
    <s v="(05-Jan-25 - 11-Jan-25)"/>
    <x v="9"/>
    <s v="SOURAV CHOWDHURY"/>
    <s v="Large Farmer"/>
    <s v="D.Harbour"/>
    <s v="Dezire"/>
    <s v="100gm"/>
    <n v="120"/>
    <n v="5"/>
    <n v="50"/>
    <n v="600"/>
    <s v="Winter"/>
    <x v="2"/>
  </r>
  <r>
    <s v="T1494"/>
    <s v="(05-Jan-25 - 11-Jan-25)"/>
    <x v="9"/>
    <s v="SOURAV CHOWDHURY"/>
    <s v="Large Farmer"/>
    <s v="D.Harbour"/>
    <s v="2,4-D"/>
    <s v="500gm"/>
    <n v="220"/>
    <n v="4"/>
    <n v="100"/>
    <n v="880"/>
    <s v="Winter"/>
    <x v="2"/>
  </r>
  <r>
    <s v="T1495"/>
    <s v="(05-Jan-25 - 11-Jan-25)"/>
    <x v="9"/>
    <s v="PARTHA SARKAR"/>
    <s v="Retail"/>
    <s v="Usthi"/>
    <s v="2,4-D"/>
    <s v="500gm"/>
    <n v="220"/>
    <n v="5"/>
    <n v="125"/>
    <n v="1100"/>
    <s v="Winter"/>
    <x v="2"/>
  </r>
  <r>
    <s v="T0683"/>
    <s v="(05-Jan-25 - 11-Jan-25)"/>
    <x v="9"/>
    <s v="ARUP PATRA"/>
    <s v="Retail"/>
    <s v="Usthi"/>
    <s v="Profex Super"/>
    <s v="100ml"/>
    <n v="90"/>
    <n v="4"/>
    <n v="48"/>
    <n v="360"/>
    <s v="Winter"/>
    <x v="3"/>
  </r>
  <r>
    <s v="T0684"/>
    <s v="(05-Jan-25 - 11-Jan-25)"/>
    <x v="9"/>
    <s v="TUSON SUMANTA"/>
    <s v="Large Farmer"/>
    <s v="Usthi"/>
    <s v="Ekka"/>
    <s v="100gm"/>
    <n v="120"/>
    <n v="5"/>
    <n v="30"/>
    <n v="600"/>
    <s v="Winter"/>
    <x v="3"/>
  </r>
  <r>
    <s v="T0685"/>
    <s v="(05-Jan-25 - 11-Jan-25)"/>
    <x v="9"/>
    <s v="SEKH RAHAMAT"/>
    <s v="Large Farmer"/>
    <s v="Bishnupur"/>
    <s v="Krizin"/>
    <s v="100gm"/>
    <n v="150"/>
    <n v="5"/>
    <n v="40"/>
    <n v="750"/>
    <s v="Winter"/>
    <x v="2"/>
  </r>
  <r>
    <s v="T0686"/>
    <s v="(05-Jan-25 - 11-Jan-25)"/>
    <x v="9"/>
    <s v="RAM ROY"/>
    <s v="Large Farmer"/>
    <s v="D.Harbour"/>
    <s v="Coragen"/>
    <s v="60ml"/>
    <n v="780"/>
    <n v="5"/>
    <n v="275"/>
    <n v="3900"/>
    <s v="Winter"/>
    <x v="3"/>
  </r>
  <r>
    <s v="T0687"/>
    <s v="(05-Jan-25 - 11-Jan-25)"/>
    <x v="9"/>
    <s v="KARTICK MAITY"/>
    <s v="Retail"/>
    <s v="D.Harbour"/>
    <s v="Pegasus"/>
    <s v="10gm"/>
    <n v="100"/>
    <n v="5"/>
    <n v="60"/>
    <n v="500"/>
    <s v="Winter"/>
    <x v="3"/>
  </r>
  <r>
    <s v="T0688"/>
    <s v="(12-Jan-25 - 18-Jan-25)"/>
    <x v="10"/>
    <s v="RAKIB MOLLA"/>
    <s v="Large Farmer"/>
    <s v="Amtala"/>
    <s v="Systiva"/>
    <s v="200ml"/>
    <n v="1050"/>
    <n v="4"/>
    <n v="680"/>
    <n v="4200"/>
    <s v="Winter"/>
    <x v="1"/>
  </r>
  <r>
    <s v="T0689"/>
    <s v="(12-Jan-25 - 18-Jan-25)"/>
    <x v="10"/>
    <s v="RAKIB MOLLA"/>
    <s v="Large Farmer"/>
    <s v="Amtala"/>
    <s v="2,4-D"/>
    <s v="500gm"/>
    <n v="220"/>
    <n v="6"/>
    <n v="150"/>
    <n v="1320"/>
    <s v="Winter"/>
    <x v="2"/>
  </r>
  <r>
    <s v="T0690"/>
    <s v="(12-Jan-25 - 18-Jan-25)"/>
    <x v="10"/>
    <s v="TARUN BANERJEE"/>
    <s v="Retail"/>
    <s v="Falta"/>
    <s v="Indofil M45"/>
    <s v="500gm"/>
    <n v="200"/>
    <n v="6"/>
    <n v="132"/>
    <n v="1200"/>
    <s v="Winter"/>
    <x v="1"/>
  </r>
  <r>
    <s v="T0691"/>
    <s v="(12-Jan-25 - 18-Jan-25)"/>
    <x v="10"/>
    <s v="TARUN BANERJEE"/>
    <s v="Retail"/>
    <s v="Falta"/>
    <s v="Biozyme Vegetable"/>
    <s v="100ml"/>
    <n v="130"/>
    <n v="6"/>
    <n v="120"/>
    <n v="780"/>
    <s v="Winter"/>
    <x v="0"/>
  </r>
  <r>
    <s v="T1422"/>
    <s v="(12-Jan-25 - 18-Jan-25)"/>
    <x v="10"/>
    <s v="SHYAMAL BAG"/>
    <s v="Large Farmer"/>
    <s v="Bishnupur"/>
    <s v="Sumi Max"/>
    <s v="10ml"/>
    <n v="120"/>
    <n v="7"/>
    <n v="140"/>
    <n v="840"/>
    <s v="Winter"/>
    <x v="2"/>
  </r>
  <r>
    <s v="T1423"/>
    <s v="(12-Jan-25 - 18-Jan-25)"/>
    <x v="10"/>
    <s v="SUKUMAR BAGCHI"/>
    <s v="Retail"/>
    <s v="Falta"/>
    <s v="Hamla 550"/>
    <s v="250ml"/>
    <n v="360"/>
    <n v="6"/>
    <n v="144"/>
    <n v="2160"/>
    <s v="Winter"/>
    <x v="3"/>
  </r>
  <r>
    <s v="T1424"/>
    <s v="(12-Jan-25 - 18-Jan-25)"/>
    <x v="10"/>
    <s v="SHYAMAL BAG"/>
    <s v="Large Farmer"/>
    <s v="Bishnupur"/>
    <s v="Curzate"/>
    <s v="1.2kg"/>
    <n v="1660"/>
    <n v="6"/>
    <n v="3060"/>
    <n v="9960"/>
    <s v="Winter"/>
    <x v="1"/>
  </r>
  <r>
    <s v="T1425"/>
    <s v="(12-Jan-25 - 18-Jan-25)"/>
    <x v="10"/>
    <s v="BIKASH SARKAR"/>
    <s v="Large Farmer"/>
    <s v="Bishnupur"/>
    <s v="Nativo"/>
    <s v="100gm"/>
    <n v="700"/>
    <n v="6"/>
    <n v="168"/>
    <n v="4200"/>
    <s v="Winter"/>
    <x v="1"/>
  </r>
  <r>
    <s v="T1426"/>
    <s v="(12-Jan-25 - 18-Jan-25)"/>
    <x v="10"/>
    <s v="BIKASH SARKAR"/>
    <s v="Large Farmer"/>
    <s v="Bishnupur"/>
    <s v="Isabion"/>
    <s v="100ml"/>
    <n v="140"/>
    <n v="7"/>
    <n v="126"/>
    <n v="980"/>
    <s v="Winter"/>
    <x v="0"/>
  </r>
  <r>
    <s v="T1427"/>
    <s v="(12-Jan-25 - 18-Jan-25)"/>
    <x v="10"/>
    <s v="SUDIP MANDAL"/>
    <s v="Retail"/>
    <s v="Usthi"/>
    <s v="Ridomil Gold"/>
    <s v="1kg (1 pouch: 80)"/>
    <n v="2300"/>
    <n v="6"/>
    <n v="6060"/>
    <n v="13800"/>
    <s v="Winter"/>
    <x v="1"/>
  </r>
  <r>
    <s v="T1428"/>
    <s v="(12-Jan-25 - 18-Jan-25)"/>
    <x v="10"/>
    <s v="SUDIP MANDAL"/>
    <s v="Retail"/>
    <s v="Usthi"/>
    <s v="Ekka"/>
    <s v="100gm"/>
    <n v="120"/>
    <n v="8"/>
    <n v="48"/>
    <n v="960"/>
    <s v="Winter"/>
    <x v="3"/>
  </r>
  <r>
    <s v="T1429"/>
    <s v="(12-Jan-25 - 18-Jan-25)"/>
    <x v="10"/>
    <s v="DILIP PAL"/>
    <s v="Retail"/>
    <s v="Bishnupur"/>
    <s v="2,4-D"/>
    <s v="500gm"/>
    <n v="220"/>
    <n v="5"/>
    <n v="125"/>
    <n v="1100"/>
    <s v="Winter"/>
    <x v="2"/>
  </r>
  <r>
    <s v="T1430"/>
    <s v="(12-Jan-25 - 18-Jan-25)"/>
    <x v="10"/>
    <s v="GOPAL CHATTERJEE"/>
    <s v="Large Farmer"/>
    <s v="D.Harbour"/>
    <s v="Sprint"/>
    <s v="250gm"/>
    <n v="330"/>
    <n v="8"/>
    <n v="304"/>
    <n v="2640"/>
    <s v="Winter"/>
    <x v="1"/>
  </r>
  <r>
    <s v="T1431"/>
    <s v="(12-Jan-25 - 18-Jan-25)"/>
    <x v="10"/>
    <s v="SEKH ANSARI"/>
    <s v="Retail"/>
    <s v="Usthi"/>
    <s v="Agromin Gold"/>
    <s v="100ml"/>
    <n v="130"/>
    <n v="7"/>
    <n v="140"/>
    <n v="910"/>
    <s v="Winter"/>
    <x v="0"/>
  </r>
  <r>
    <s v="T1432"/>
    <s v="(12-Jan-25 - 18-Jan-25)"/>
    <x v="10"/>
    <s v="NASIR GOYEN"/>
    <s v="Large Farmer"/>
    <s v="Bishnupur"/>
    <s v="Indofil M45"/>
    <s v="500gm"/>
    <n v="205"/>
    <n v="7"/>
    <n v="189"/>
    <n v="1435"/>
    <s v="Winter"/>
    <x v="1"/>
  </r>
  <r>
    <s v="T1433"/>
    <s v="(12-Jan-25 - 18-Jan-25)"/>
    <x v="10"/>
    <s v="GOKUL KHAN"/>
    <s v="Large Farmer"/>
    <s v="D.Harbour"/>
    <s v="Ultimare"/>
    <s v="25ml"/>
    <n v="850"/>
    <n v="6"/>
    <n v="180"/>
    <n v="5100"/>
    <s v="Winter"/>
    <x v="3"/>
  </r>
  <r>
    <s v="T1434"/>
    <s v="(12-Jan-25 - 18-Jan-25)"/>
    <x v="10"/>
    <s v="RAMPRASAD SAHA"/>
    <s v="Large Farmer"/>
    <s v="Usthi"/>
    <s v="Sumi Max"/>
    <s v="10ml"/>
    <n v="120"/>
    <n v="7"/>
    <n v="140"/>
    <n v="840"/>
    <s v="Winter"/>
    <x v="2"/>
  </r>
  <r>
    <s v="T1435"/>
    <s v="(12-Jan-25 - 18-Jan-25)"/>
    <x v="10"/>
    <s v="RAKIB MOLLA"/>
    <s v="Large Farmer"/>
    <s v="Amtala"/>
    <s v="Agil"/>
    <s v="100ml"/>
    <n v="210"/>
    <n v="6"/>
    <n v="300"/>
    <n v="1260"/>
    <s v="Winter"/>
    <x v="2"/>
  </r>
  <r>
    <s v="T1436"/>
    <s v="(12-Jan-25 - 18-Jan-25)"/>
    <x v="10"/>
    <s v="KUNTAL JANA"/>
    <s v="Retail"/>
    <s v="Bishnupur"/>
    <s v="Baan"/>
    <s v="120gm"/>
    <n v="230"/>
    <n v="7"/>
    <n v="140"/>
    <n v="1610"/>
    <s v="Winter"/>
    <x v="1"/>
  </r>
  <r>
    <s v="T1437"/>
    <s v="(12-Jan-25 - 18-Jan-25)"/>
    <x v="10"/>
    <s v="KUNTAL JANA"/>
    <s v="Retail"/>
    <s v="Bishnupur"/>
    <s v="Tag Dabang"/>
    <s v="160gm (20gm x 8 pouches, per pouch: 25)"/>
    <n v="190"/>
    <n v="6"/>
    <n v="90"/>
    <n v="1140"/>
    <s v="Winter"/>
    <x v="2"/>
  </r>
  <r>
    <s v="T1438"/>
    <s v="(12-Jan-25 - 18-Jan-25)"/>
    <x v="10"/>
    <s v="SEKH ANAMUL"/>
    <s v="Large Farmer"/>
    <s v="Bishnupur"/>
    <s v="Exponus"/>
    <s v="34ml"/>
    <n v="1600"/>
    <n v="6"/>
    <n v="3900"/>
    <n v="9600"/>
    <s v="Winter"/>
    <x v="3"/>
  </r>
  <r>
    <s v="T1439"/>
    <s v="(12-Jan-25 - 18-Jan-25)"/>
    <x v="10"/>
    <s v="SEKH ANAMUL"/>
    <s v="Large Farmer"/>
    <s v="Bishnupur"/>
    <s v="Contaf Plus"/>
    <s v="1L"/>
    <n v="550"/>
    <n v="5"/>
    <n v="140"/>
    <n v="2750"/>
    <s v="Winter"/>
    <x v="1"/>
  </r>
  <r>
    <s v="T1440"/>
    <s v="(12-Jan-25 - 18-Jan-25)"/>
    <x v="10"/>
    <s v="NEPAL HATI"/>
    <s v="Retail"/>
    <s v="Usthi"/>
    <s v="Tag Dabang"/>
    <s v="160gm (20gm x 8 pouches, per pouch: 25)"/>
    <n v="190"/>
    <n v="5"/>
    <n v="75"/>
    <n v="950"/>
    <s v="Winter"/>
    <x v="2"/>
  </r>
  <r>
    <s v="T1441"/>
    <s v="(12-Jan-25 - 18-Jan-25)"/>
    <x v="10"/>
    <s v="JAYANTA SARKAR"/>
    <s v="Large Farmer"/>
    <s v="Bishnupur"/>
    <s v="Dezire"/>
    <s v="100gm"/>
    <n v="120"/>
    <n v="6"/>
    <n v="60"/>
    <n v="720"/>
    <s v="Winter"/>
    <x v="2"/>
  </r>
  <r>
    <s v="T1442"/>
    <s v="(12-Jan-25 - 18-Jan-25)"/>
    <x v="10"/>
    <s v="RAMJAN MOLLA"/>
    <s v="Large Farmer"/>
    <s v="D.Harbour"/>
    <s v="Nativo"/>
    <s v="100gm"/>
    <n v="700"/>
    <n v="4"/>
    <n v="112"/>
    <n v="2800"/>
    <s v="Winter"/>
    <x v="1"/>
  </r>
  <r>
    <s v="T0692"/>
    <s v="(12-Jan-25 - 18-Jan-25)"/>
    <x v="10"/>
    <s v="RANESH DEY"/>
    <s v="Large Farmer"/>
    <s v="Usthi"/>
    <s v="Profex Super"/>
    <s v="500ml"/>
    <n v="370"/>
    <n v="4"/>
    <n v="160"/>
    <n v="1480"/>
    <s v="Winter"/>
    <x v="3"/>
  </r>
  <r>
    <s v="T0693"/>
    <s v="(12-Jan-25 - 18-Jan-25)"/>
    <x v="10"/>
    <s v="MADHAB SENGUPTA"/>
    <s v="Retail"/>
    <s v="Usthi"/>
    <s v="Dursban"/>
    <s v="1L"/>
    <n v="350"/>
    <n v="6"/>
    <n v="240"/>
    <n v="2100"/>
    <s v="Winter"/>
    <x v="3"/>
  </r>
  <r>
    <s v="T0694"/>
    <s v="(12-Jan-25 - 18-Jan-25)"/>
    <x v="10"/>
    <s v="ANUPAM MAJUMDAR"/>
    <s v="Retail"/>
    <s v="Amtala"/>
    <s v="Isabion"/>
    <s v="1L"/>
    <n v="1280"/>
    <n v="6"/>
    <n v="780"/>
    <n v="7680"/>
    <s v="Winter"/>
    <x v="0"/>
  </r>
  <r>
    <s v="T0695"/>
    <s v="(12-Jan-25 - 18-Jan-25)"/>
    <x v="10"/>
    <s v="ANIL KUMAR"/>
    <s v="Retail"/>
    <s v="D.Harbour"/>
    <s v="Isabion"/>
    <s v="250ml"/>
    <n v="340"/>
    <n v="6"/>
    <n v="120"/>
    <n v="2040"/>
    <s v="Winter"/>
    <x v="0"/>
  </r>
  <r>
    <s v="T0696"/>
    <s v="(12-Jan-25 - 18-Jan-25)"/>
    <x v="10"/>
    <s v="ASIM PAUL"/>
    <s v="Large Farmer"/>
    <s v="Bishnupur"/>
    <s v="Starthine"/>
    <s v="250gm"/>
    <n v="210"/>
    <n v="6"/>
    <n v="168"/>
    <n v="1260"/>
    <s v="Winter"/>
    <x v="3"/>
  </r>
  <r>
    <s v="T0697"/>
    <s v="(12-Jan-25 - 18-Jan-25)"/>
    <x v="10"/>
    <s v="ASIM PAUL"/>
    <s v="Large Farmer"/>
    <s v="Bishnupur"/>
    <s v="Pegasus"/>
    <s v="10gm"/>
    <n v="100"/>
    <n v="7"/>
    <n v="84"/>
    <n v="700"/>
    <s v="Winter"/>
    <x v="3"/>
  </r>
  <r>
    <s v="T0698"/>
    <s v="(12-Jan-25 - 18-Jan-25)"/>
    <x v="10"/>
    <s v="PRANABESH ROY"/>
    <s v="Retail"/>
    <s v="D.Harbour"/>
    <s v="V3"/>
    <s v="500ml"/>
    <n v="270"/>
    <n v="6"/>
    <n v="348"/>
    <n v="1620"/>
    <s v="Winter"/>
    <x v="1"/>
  </r>
  <r>
    <s v="T0699"/>
    <s v="(12-Jan-25 - 18-Jan-25)"/>
    <x v="10"/>
    <s v="PRANABESH ROY"/>
    <s v="Retail"/>
    <s v="D.Harbour"/>
    <s v="Poushak"/>
    <s v="500ml"/>
    <n v="420"/>
    <n v="6"/>
    <n v="240"/>
    <n v="2520"/>
    <s v="Winter"/>
    <x v="0"/>
  </r>
  <r>
    <s v="T0700"/>
    <s v="(12-Jan-25 - 18-Jan-25)"/>
    <x v="10"/>
    <s v="SANTANU PAUL"/>
    <s v="Retail"/>
    <s v="Usthi"/>
    <s v="Ridomil Gold"/>
    <s v="1kg (1 pouch: 80)"/>
    <n v="2300"/>
    <n v="7"/>
    <n v="7070"/>
    <n v="16100"/>
    <s v="Winter"/>
    <x v="1"/>
  </r>
  <r>
    <s v="T0701"/>
    <s v="(12-Jan-25 - 18-Jan-25)"/>
    <x v="10"/>
    <s v="PRADIP MONDAL"/>
    <s v="Large Farmer"/>
    <s v="Bishnupur"/>
    <s v="Poushak"/>
    <s v="500ml"/>
    <n v="420"/>
    <n v="6"/>
    <n v="240"/>
    <n v="2520"/>
    <s v="Winter"/>
    <x v="0"/>
  </r>
  <r>
    <s v="T0702"/>
    <s v="(12-Jan-25 - 18-Jan-25)"/>
    <x v="10"/>
    <s v="MANIK CHOWDHURY"/>
    <s v="Large Farmer"/>
    <s v="Usthi"/>
    <s v="Saaf"/>
    <s v="1kg"/>
    <n v="730"/>
    <n v="8"/>
    <n v="200"/>
    <n v="5840"/>
    <s v="Winter"/>
    <x v="1"/>
  </r>
  <r>
    <s v="T0703"/>
    <s v="(12-Jan-25 - 18-Jan-25)"/>
    <x v="10"/>
    <s v="JHILAM DEY"/>
    <s v="Retail"/>
    <s v="D.Harbour"/>
    <s v="Tropicona"/>
    <s v="250ml"/>
    <n v="170"/>
    <n v="6"/>
    <n v="90"/>
    <n v="1020"/>
    <s v="Winter"/>
    <x v="0"/>
  </r>
  <r>
    <s v="T0704"/>
    <s v="(12-Jan-25 - 18-Jan-25)"/>
    <x v="10"/>
    <s v="AJOY KUMAR"/>
    <s v="Large Farmer"/>
    <s v="Amtala"/>
    <s v="Starthine"/>
    <s v="100gm"/>
    <n v="100"/>
    <n v="8"/>
    <n v="176"/>
    <n v="800"/>
    <s v="Winter"/>
    <x v="3"/>
  </r>
  <r>
    <s v="T0705"/>
    <s v="(12-Jan-25 - 18-Jan-25)"/>
    <x v="10"/>
    <s v="AJOY KUMAR"/>
    <s v="Large Farmer"/>
    <s v="Amtala"/>
    <s v="Tagron"/>
    <s v="10gm"/>
    <n v="30"/>
    <n v="8"/>
    <n v="40"/>
    <n v="240"/>
    <s v="Winter"/>
    <x v="1"/>
  </r>
  <r>
    <s v="T0706"/>
    <s v="(12-Jan-25 - 18-Jan-25)"/>
    <x v="10"/>
    <s v="NABIN CHAKRABORTY"/>
    <s v="Large Farmer"/>
    <s v="Usthi"/>
    <s v="Dursban"/>
    <s v="500ml"/>
    <n v="190"/>
    <n v="8"/>
    <n v="144"/>
    <n v="1520"/>
    <s v="Winter"/>
    <x v="3"/>
  </r>
  <r>
    <s v="T0707"/>
    <s v="(12-Jan-25 - 18-Jan-25)"/>
    <x v="10"/>
    <s v="NABIN CHAKRABORTY"/>
    <s v="Large Farmer"/>
    <s v="Usthi"/>
    <s v="Curzate"/>
    <s v="600gm"/>
    <n v="850"/>
    <n v="9"/>
    <n v="360"/>
    <n v="7650"/>
    <s v="Winter"/>
    <x v="1"/>
  </r>
  <r>
    <s v="T0708"/>
    <s v="(12-Jan-25 - 18-Jan-25)"/>
    <x v="10"/>
    <s v="NASIR GOYEN"/>
    <s v="Large Farmer"/>
    <s v="Bishnupur"/>
    <s v="Exponus"/>
    <s v="25ml"/>
    <n v="1250"/>
    <n v="9"/>
    <n v="3330"/>
    <n v="11250"/>
    <s v="Winter"/>
    <x v="3"/>
  </r>
  <r>
    <s v="T0709"/>
    <s v="(12-Jan-25 - 18-Jan-25)"/>
    <x v="10"/>
    <s v="ARUN DEY"/>
    <s v="Retail"/>
    <s v="Amtala"/>
    <s v="Agil"/>
    <s v="1L"/>
    <n v="2100"/>
    <n v="9"/>
    <n v="3150"/>
    <n v="18900"/>
    <s v="Winter"/>
    <x v="2"/>
  </r>
  <r>
    <s v="T0710"/>
    <s v="(12-Jan-25 - 18-Jan-25)"/>
    <x v="10"/>
    <s v="SANTOSH ROY"/>
    <s v="Large Farmer"/>
    <s v="Bishnupur"/>
    <s v="Pegasus"/>
    <s v="10gm"/>
    <n v="100"/>
    <n v="7"/>
    <n v="84"/>
    <n v="700"/>
    <s v="Winter"/>
    <x v="3"/>
  </r>
  <r>
    <s v="T0711"/>
    <s v="(12-Jan-25 - 18-Jan-25)"/>
    <x v="10"/>
    <s v="ABHIJIT CHOWDHURY"/>
    <s v="Large Farmer"/>
    <s v="D.Harbour"/>
    <s v="Ekka"/>
    <s v="20gm"/>
    <n v="30"/>
    <n v="7"/>
    <n v="35"/>
    <n v="210"/>
    <s v="Winter"/>
    <x v="3"/>
  </r>
  <r>
    <s v="T0712"/>
    <s v="(12-Jan-25 - 18-Jan-25)"/>
    <x v="10"/>
    <s v="SANTOSH BISWAS"/>
    <s v="Retail"/>
    <s v="Amtala"/>
    <s v="Poushak"/>
    <s v="100ml"/>
    <n v="100"/>
    <n v="7"/>
    <n v="56"/>
    <n v="700"/>
    <s v="Winter"/>
    <x v="0"/>
  </r>
  <r>
    <s v="T0713"/>
    <s v="(12-Jan-25 - 18-Jan-25)"/>
    <x v="10"/>
    <s v="ARUN GHOSH"/>
    <s v="Large Farmer"/>
    <s v="D.Harbour"/>
    <s v="Deligate"/>
    <s v="25ml"/>
    <n v="270"/>
    <n v="8"/>
    <n v="176"/>
    <n v="2160"/>
    <s v="Winter"/>
    <x v="3"/>
  </r>
  <r>
    <s v="T0714"/>
    <s v="(12-Jan-25 - 18-Jan-25)"/>
    <x v="10"/>
    <s v="RAMESH HALDER"/>
    <s v="Large Farmer"/>
    <s v="Bishnupur"/>
    <s v="Agromin Gold"/>
    <s v="1L"/>
    <n v="1100"/>
    <n v="8"/>
    <n v="1280"/>
    <n v="8800"/>
    <s v="Winter"/>
    <x v="0"/>
  </r>
  <r>
    <s v="T0715"/>
    <s v="(12-Jan-25 - 18-Jan-25)"/>
    <x v="10"/>
    <s v="ARUN GHOSH"/>
    <s v="Large Farmer"/>
    <s v="D.Harbour"/>
    <s v="Exponus"/>
    <s v="25ml"/>
    <n v="1250"/>
    <n v="7"/>
    <n v="2590"/>
    <n v="8750"/>
    <s v="Winter"/>
    <x v="3"/>
  </r>
  <r>
    <s v="T0716"/>
    <s v="(12-Jan-25 - 18-Jan-25)"/>
    <x v="10"/>
    <s v="ARUN GHOSH"/>
    <s v="Large Farmer"/>
    <s v="D.Harbour"/>
    <s v="Agil"/>
    <s v="1L"/>
    <n v="2100"/>
    <n v="7"/>
    <n v="2450"/>
    <n v="14700"/>
    <s v="Winter"/>
    <x v="2"/>
  </r>
  <r>
    <s v="T0717"/>
    <s v="(12-Jan-25 - 18-Jan-25)"/>
    <x v="10"/>
    <s v="DILIP PAL"/>
    <s v="Retail"/>
    <s v="Bishnupur"/>
    <s v="Tropicona"/>
    <s v="250ml"/>
    <n v="170"/>
    <n v="6"/>
    <n v="90"/>
    <n v="1020"/>
    <s v="Winter"/>
    <x v="0"/>
  </r>
  <r>
    <s v="T0718"/>
    <s v="(12-Jan-25 - 18-Jan-25)"/>
    <x v="10"/>
    <s v="DILIP PAL"/>
    <s v="Retail"/>
    <s v="Bishnupur"/>
    <s v="Ultimare"/>
    <s v="50ml"/>
    <n v="1640"/>
    <n v="6"/>
    <n v="1020"/>
    <n v="9840"/>
    <s v="Winter"/>
    <x v="3"/>
  </r>
  <r>
    <s v="T0719"/>
    <s v="(12-Jan-25 - 18-Jan-25)"/>
    <x v="10"/>
    <s v="BISWAJIT SINHA"/>
    <s v="Retail"/>
    <s v="Amtala"/>
    <s v="Agromin Gold"/>
    <s v="250ml"/>
    <n v="300"/>
    <n v="6"/>
    <n v="300"/>
    <n v="1800"/>
    <s v="Winter"/>
    <x v="0"/>
  </r>
  <r>
    <s v="T0720"/>
    <s v="(12-Jan-25 - 18-Jan-25)"/>
    <x v="10"/>
    <s v="BIJAY PAUL"/>
    <s v="Large Farmer"/>
    <s v="Amtala"/>
    <s v="Sumiprint"/>
    <s v="250ml"/>
    <n v="510"/>
    <n v="6"/>
    <n v="870"/>
    <n v="3060"/>
    <s v="Winter"/>
    <x v="3"/>
  </r>
  <r>
    <s v="T0721"/>
    <s v="(12-Jan-25 - 18-Jan-25)"/>
    <x v="10"/>
    <s v="SUBRATA DEY"/>
    <s v="Retail"/>
    <s v="Falta"/>
    <s v="Systiva"/>
    <s v="200ml"/>
    <n v="1050"/>
    <n v="6"/>
    <n v="1020"/>
    <n v="6300"/>
    <s v="Winter"/>
    <x v="1"/>
  </r>
  <r>
    <s v="T0722"/>
    <s v="(12-Jan-25 - 18-Jan-25)"/>
    <x v="10"/>
    <s v="RAMPRASAD SAHA"/>
    <s v="Large Farmer"/>
    <s v="Usthi"/>
    <s v="Tagron"/>
    <s v="10gm"/>
    <n v="30"/>
    <n v="6"/>
    <n v="30"/>
    <n v="180"/>
    <s v="Winter"/>
    <x v="1"/>
  </r>
  <r>
    <s v="T0723"/>
    <s v="(12-Jan-25 - 18-Jan-25)"/>
    <x v="10"/>
    <s v="SEKH ANAMUL"/>
    <s v="Large Farmer"/>
    <s v="Bishnupur"/>
    <s v="Tag Gun"/>
    <s v="160gm (20gm x 8 pouches, per pouch: 55)"/>
    <n v="420"/>
    <n v="7"/>
    <n v="350"/>
    <n v="2940"/>
    <s v="Winter"/>
    <x v="2"/>
  </r>
  <r>
    <s v="T0724"/>
    <s v="(12-Jan-25 - 18-Jan-25)"/>
    <x v="10"/>
    <s v="SUDIP MANDAL"/>
    <s v="Retail"/>
    <s v="Usthi"/>
    <s v="Sumiprint"/>
    <s v="500ml"/>
    <n v="1730"/>
    <n v="6"/>
    <n v="5484"/>
    <n v="10380"/>
    <s v="Winter"/>
    <x v="3"/>
  </r>
  <r>
    <s v="T0725"/>
    <s v="(12-Jan-25 - 18-Jan-25)"/>
    <x v="10"/>
    <s v="TANAY DEY"/>
    <s v="Retail"/>
    <s v="Falta"/>
    <s v="Nativo"/>
    <s v="100gm"/>
    <n v="700"/>
    <n v="9"/>
    <n v="252"/>
    <n v="6300"/>
    <s v="Winter"/>
    <x v="1"/>
  </r>
  <r>
    <s v="T0726"/>
    <s v="(12-Jan-25 - 18-Jan-25)"/>
    <x v="10"/>
    <s v="TANAY DEY"/>
    <s v="Retail"/>
    <s v="Falta"/>
    <s v="Safal 71"/>
    <s v="100gm"/>
    <n v="70"/>
    <n v="7"/>
    <n v="42"/>
    <n v="490"/>
    <s v="Winter"/>
    <x v="2"/>
  </r>
  <r>
    <s v="T0727"/>
    <s v="(12-Jan-25 - 18-Jan-25)"/>
    <x v="10"/>
    <s v="PRANABESH ROY"/>
    <s v="Retail"/>
    <s v="D.Harbour"/>
    <s v="Samrat 70"/>
    <s v="2gm"/>
    <n v="20"/>
    <n v="7"/>
    <n v="49"/>
    <n v="140"/>
    <s v="Winter"/>
    <x v="3"/>
  </r>
  <r>
    <s v="T0728"/>
    <s v="(12-Jan-25 - 18-Jan-25)"/>
    <x v="10"/>
    <s v="PRANABESH ROY"/>
    <s v="Retail"/>
    <s v="D.Harbour"/>
    <s v="Ekka"/>
    <s v="20gm"/>
    <n v="30"/>
    <n v="7"/>
    <n v="35"/>
    <n v="210"/>
    <s v="Winter"/>
    <x v="3"/>
  </r>
  <r>
    <s v="T0729"/>
    <s v="(12-Jan-25 - 18-Jan-25)"/>
    <x v="10"/>
    <s v="PARTHA SARKAR"/>
    <s v="Retail"/>
    <s v="Usthi"/>
    <s v="Saaf"/>
    <s v="500gm"/>
    <n v="380"/>
    <n v="8"/>
    <n v="256"/>
    <n v="3040"/>
    <s v="Winter"/>
    <x v="1"/>
  </r>
  <r>
    <s v="T0730"/>
    <s v="(12-Jan-25 - 18-Jan-25)"/>
    <x v="10"/>
    <s v="JAGANNATH HALDER"/>
    <s v="Retail"/>
    <s v="Falta"/>
    <s v="Isabion"/>
    <s v="1L"/>
    <n v="1280"/>
    <n v="7"/>
    <n v="910"/>
    <n v="8960"/>
    <s v="Winter"/>
    <x v="0"/>
  </r>
  <r>
    <s v="T0731"/>
    <s v="(12-Jan-25 - 18-Jan-25)"/>
    <x v="10"/>
    <s v="SUBRATA NASKAR"/>
    <s v="Large Farmer"/>
    <s v="D.Harbour"/>
    <s v="Isabion"/>
    <s v="100ml"/>
    <n v="140"/>
    <n v="8"/>
    <n v="144"/>
    <n v="1120"/>
    <s v="Winter"/>
    <x v="0"/>
  </r>
  <r>
    <s v="T0732"/>
    <s v="(12-Jan-25 - 18-Jan-25)"/>
    <x v="10"/>
    <s v="JAYANTA SARKAR"/>
    <s v="Large Farmer"/>
    <s v="Bishnupur"/>
    <s v="Agromin Gold"/>
    <s v="500ml"/>
    <n v="570"/>
    <n v="10"/>
    <n v="280"/>
    <n v="5700"/>
    <s v="Winter"/>
    <x v="0"/>
  </r>
  <r>
    <s v="T0733"/>
    <s v="(12-Jan-25 - 18-Jan-25)"/>
    <x v="10"/>
    <s v="ANIRUDH PAUL"/>
    <s v="Retail"/>
    <s v="Usthi"/>
    <s v="Agil"/>
    <s v="250ml"/>
    <n v="500"/>
    <n v="8"/>
    <n v="880"/>
    <n v="4000"/>
    <s v="Winter"/>
    <x v="2"/>
  </r>
  <r>
    <s v="T0734"/>
    <s v="(12-Jan-25 - 18-Jan-25)"/>
    <x v="10"/>
    <s v="JAGANNATH HALDER"/>
    <s v="Retail"/>
    <s v="Falta"/>
    <s v="Saaf"/>
    <s v="100gm"/>
    <n v="80"/>
    <n v="10"/>
    <n v="40"/>
    <n v="800"/>
    <s v="Winter"/>
    <x v="1"/>
  </r>
  <r>
    <s v="T0735"/>
    <s v="(12-Jan-25 - 18-Jan-25)"/>
    <x v="10"/>
    <s v="SUMAN DASGUPTA"/>
    <s v="Retail"/>
    <s v="Amtala"/>
    <s v="Lihocin"/>
    <s v="250ml"/>
    <n v="342"/>
    <n v="8"/>
    <n v="272"/>
    <n v="2736"/>
    <s v="Winter"/>
    <x v="0"/>
  </r>
  <r>
    <s v="T0736"/>
    <s v="(12-Jan-25 - 18-Jan-25)"/>
    <x v="10"/>
    <s v="SUMAN DASGUPTA"/>
    <s v="Retail"/>
    <s v="Amtala"/>
    <s v="Ekka"/>
    <s v="20gm"/>
    <n v="30"/>
    <n v="9"/>
    <n v="45"/>
    <n v="270"/>
    <s v="Winter"/>
    <x v="3"/>
  </r>
  <r>
    <s v="T0737"/>
    <s v="(12-Jan-25 - 18-Jan-25)"/>
    <x v="10"/>
    <s v="RAMESH HALDER"/>
    <s v="Large Farmer"/>
    <s v="Bishnupur"/>
    <s v="Profex Super"/>
    <s v="100ml"/>
    <n v="90"/>
    <n v="10"/>
    <n v="120"/>
    <n v="900"/>
    <s v="Winter"/>
    <x v="3"/>
  </r>
  <r>
    <s v="T0738"/>
    <s v="(12-Jan-25 - 18-Jan-25)"/>
    <x v="10"/>
    <s v="RAMESH HALDER"/>
    <s v="Large Farmer"/>
    <s v="Bishnupur"/>
    <s v="V3"/>
    <s v="250ml"/>
    <n v="130"/>
    <n v="9"/>
    <n v="180"/>
    <n v="1170"/>
    <s v="Winter"/>
    <x v="1"/>
  </r>
  <r>
    <s v="T0739"/>
    <s v="(12-Jan-25 - 18-Jan-25)"/>
    <x v="10"/>
    <s v="BIMAL CHAKRABORTY"/>
    <s v="Large Farmer"/>
    <s v="Falta"/>
    <s v="Coragen"/>
    <s v="10ml"/>
    <n v="160"/>
    <n v="11"/>
    <n v="55"/>
    <n v="1760"/>
    <s v="Winter"/>
    <x v="3"/>
  </r>
  <r>
    <s v="T0740"/>
    <s v="(12-Jan-25 - 18-Jan-25)"/>
    <x v="10"/>
    <s v="TAPAS KUMAR"/>
    <s v="Retail"/>
    <s v="Falta"/>
    <s v="Profex Super"/>
    <s v="500ml"/>
    <n v="370"/>
    <n v="10"/>
    <n v="400"/>
    <n v="3700"/>
    <s v="Winter"/>
    <x v="3"/>
  </r>
  <r>
    <s v="T0741"/>
    <s v="(12-Jan-25 - 18-Jan-25)"/>
    <x v="10"/>
    <s v="TUSON SUMANTA"/>
    <s v="Large Farmer"/>
    <s v="Usthi"/>
    <s v="Boxer"/>
    <s v="25ml"/>
    <n v="220"/>
    <n v="9"/>
    <n v="225"/>
    <n v="1980"/>
    <s v="Winter"/>
    <x v="3"/>
  </r>
  <r>
    <s v="T0742"/>
    <s v="(12-Jan-25 - 18-Jan-25)"/>
    <x v="10"/>
    <s v="PARTHA SARKAR"/>
    <s v="Retail"/>
    <s v="Usthi"/>
    <s v="Double"/>
    <s v="100ml"/>
    <n v="450"/>
    <n v="9"/>
    <n v="450"/>
    <n v="4050"/>
    <s v="Winter"/>
    <x v="0"/>
  </r>
  <r>
    <s v="T0743"/>
    <s v="(12-Jan-25 - 18-Jan-25)"/>
    <x v="10"/>
    <s v="ANIL BISWAS"/>
    <s v="Retail"/>
    <s v="Bishnupur"/>
    <s v="Pegasus"/>
    <s v="10gm"/>
    <n v="100"/>
    <n v="10"/>
    <n v="120"/>
    <n v="1000"/>
    <s v="Winter"/>
    <x v="3"/>
  </r>
  <r>
    <s v="T0744"/>
    <s v="(12-Jan-25 - 18-Jan-25)"/>
    <x v="10"/>
    <s v="ARUP PATRA"/>
    <s v="Retail"/>
    <s v="Usthi"/>
    <s v="Indofil M45"/>
    <s v="500gm"/>
    <n v="205"/>
    <n v="9"/>
    <n v="243"/>
    <n v="1845"/>
    <s v="Winter"/>
    <x v="1"/>
  </r>
  <r>
    <s v="T0745"/>
    <s v="(12-Jan-25 - 18-Jan-25)"/>
    <x v="10"/>
    <s v="AJOY KUMAR"/>
    <s v="Large Farmer"/>
    <s v="Amtala"/>
    <s v="Coragen"/>
    <s v="30ml"/>
    <n v="420"/>
    <n v="7"/>
    <n v="105"/>
    <n v="2940"/>
    <s v="Winter"/>
    <x v="3"/>
  </r>
  <r>
    <s v="T0746"/>
    <s v="(12-Jan-25 - 18-Jan-25)"/>
    <x v="10"/>
    <s v="AJOY KUMAR"/>
    <s v="Large Farmer"/>
    <s v="Amtala"/>
    <s v="Carbine"/>
    <s v="1L"/>
    <n v="780"/>
    <n v="8"/>
    <n v="600"/>
    <n v="6240"/>
    <s v="Winter"/>
    <x v="3"/>
  </r>
  <r>
    <s v="T0747"/>
    <s v="(12-Jan-25 - 18-Jan-25)"/>
    <x v="10"/>
    <s v="RATHIN MUKHERJEE"/>
    <s v="Retail"/>
    <s v="D.Harbour"/>
    <s v="Carbine"/>
    <s v="500ml"/>
    <n v="410"/>
    <n v="8"/>
    <n v="200"/>
    <n v="3280"/>
    <s v="Winter"/>
    <x v="3"/>
  </r>
  <r>
    <s v="T0748"/>
    <s v="(12-Jan-25 - 18-Jan-25)"/>
    <x v="10"/>
    <s v="RATHIN MUKHERJEE"/>
    <s v="Retail"/>
    <s v="D.Harbour"/>
    <s v="Ekka"/>
    <s v="100gm"/>
    <n v="120"/>
    <n v="8"/>
    <n v="48"/>
    <n v="960"/>
    <s v="Winter"/>
    <x v="3"/>
  </r>
  <r>
    <s v="T0749"/>
    <s v="(12-Jan-25 - 18-Jan-25)"/>
    <x v="10"/>
    <s v="RABI GHOSH"/>
    <s v="Retail"/>
    <s v="Amtala"/>
    <s v="Dezire"/>
    <s v="100gm"/>
    <n v="120"/>
    <n v="8"/>
    <n v="80"/>
    <n v="960"/>
    <s v="Winter"/>
    <x v="2"/>
  </r>
  <r>
    <s v="T0750"/>
    <s v="(12-Jan-25 - 18-Jan-25)"/>
    <x v="10"/>
    <s v="NARENDRA ROY"/>
    <s v="Large Farmer"/>
    <s v="Falta"/>
    <s v="Samrat 70"/>
    <s v="2gm"/>
    <n v="20"/>
    <n v="8"/>
    <n v="56"/>
    <n v="160"/>
    <s v="Winter"/>
    <x v="3"/>
  </r>
  <r>
    <s v="T0751"/>
    <s v="(12-Jan-25 - 18-Jan-25)"/>
    <x v="10"/>
    <s v="MADHAB SENGUPTA"/>
    <s v="Retail"/>
    <s v="Usthi"/>
    <s v="Pogo"/>
    <s v="250ml"/>
    <n v="90"/>
    <n v="7"/>
    <n v="70"/>
    <n v="630"/>
    <s v="Winter"/>
    <x v="2"/>
  </r>
  <r>
    <s v="T0752"/>
    <s v="(12-Jan-25 - 18-Jan-25)"/>
    <x v="10"/>
    <s v="SUDHAMOY BANERJEE"/>
    <s v="Retail"/>
    <s v="Falta"/>
    <s v="Nativo"/>
    <s v="100gm"/>
    <n v="700"/>
    <n v="8"/>
    <n v="224"/>
    <n v="5600"/>
    <s v="Winter"/>
    <x v="1"/>
  </r>
  <r>
    <s v="T0753"/>
    <s v="(12-Jan-25 - 18-Jan-25)"/>
    <x v="10"/>
    <s v="PARTHA SARKAR"/>
    <s v="Retail"/>
    <s v="Usthi"/>
    <s v="Sprint"/>
    <s v="250gm"/>
    <n v="330"/>
    <n v="8"/>
    <n v="304"/>
    <n v="2640"/>
    <s v="Winter"/>
    <x v="1"/>
  </r>
  <r>
    <s v="T0754"/>
    <s v="(12-Jan-25 - 18-Jan-25)"/>
    <x v="10"/>
    <s v="DEBASIS PAL"/>
    <s v="Retail"/>
    <s v="Bishnupur"/>
    <s v="Sprint"/>
    <s v="1kg"/>
    <n v="1220"/>
    <n v="8"/>
    <n v="160"/>
    <n v="9760"/>
    <s v="Winter"/>
    <x v="1"/>
  </r>
  <r>
    <s v="T0755"/>
    <s v="(12-Jan-25 - 18-Jan-25)"/>
    <x v="10"/>
    <s v="BIJAY PAUL"/>
    <s v="Large Farmer"/>
    <s v="Amtala"/>
    <s v="Dezire"/>
    <s v="100gm"/>
    <n v="120"/>
    <n v="8"/>
    <n v="80"/>
    <n v="960"/>
    <s v="Winter"/>
    <x v="2"/>
  </r>
  <r>
    <s v="T0756"/>
    <s v="(12-Jan-25 - 18-Jan-25)"/>
    <x v="10"/>
    <s v="SANTOSH ROY"/>
    <s v="Large Farmer"/>
    <s v="Bishnupur"/>
    <s v="Simodis"/>
    <s v="80ml"/>
    <n v="700"/>
    <n v="8"/>
    <n v="656"/>
    <n v="5600"/>
    <s v="Winter"/>
    <x v="3"/>
  </r>
  <r>
    <s v="T0757"/>
    <s v="(19-Jan-25 - 25-Jan-25)"/>
    <x v="11"/>
    <s v="RABINDRANATH DAS"/>
    <s v="Retail"/>
    <s v="Bishnupur"/>
    <s v="2,4-D"/>
    <s v="500gm"/>
    <n v="220"/>
    <n v="8"/>
    <n v="200"/>
    <n v="1760"/>
    <s v="Winter"/>
    <x v="2"/>
  </r>
  <r>
    <s v="T0758"/>
    <s v="(19-Jan-25 - 25-Jan-25)"/>
    <x v="11"/>
    <s v="RABINDRANATH DAS"/>
    <s v="Retail"/>
    <s v="Bishnupur"/>
    <s v="Simodis"/>
    <s v="240ml"/>
    <n v="2020"/>
    <n v="8"/>
    <n v="2840"/>
    <n v="16160"/>
    <s v="Winter"/>
    <x v="3"/>
  </r>
  <r>
    <s v="T0759"/>
    <s v="(19-Jan-25 - 25-Jan-25)"/>
    <x v="11"/>
    <s v="RABINDRA NASKAR"/>
    <s v="Large Farmer"/>
    <s v="Usthi"/>
    <s v="Samrat 70"/>
    <s v="2gm"/>
    <n v="20"/>
    <n v="7"/>
    <n v="49"/>
    <n v="140"/>
    <s v="Winter"/>
    <x v="3"/>
  </r>
  <r>
    <s v="T0760"/>
    <s v="(19-Jan-25 - 25-Jan-25)"/>
    <x v="11"/>
    <s v="RABINDRA NASKAR"/>
    <s v="Large Farmer"/>
    <s v="Usthi"/>
    <s v="Tag Dabang"/>
    <s v="160gm (20gm x 8 pouches, per pouch: 25)"/>
    <n v="190"/>
    <n v="9"/>
    <n v="135"/>
    <n v="1710"/>
    <s v="Winter"/>
    <x v="2"/>
  </r>
  <r>
    <s v="T0761"/>
    <s v="(19-Jan-25 - 25-Jan-25)"/>
    <x v="11"/>
    <s v="KUNTAL JANA"/>
    <s v="Retail"/>
    <s v="Bishnupur"/>
    <s v="Nasa"/>
    <s v="1kg"/>
    <n v="200"/>
    <n v="9"/>
    <n v="198"/>
    <n v="1800"/>
    <s v="Winter"/>
    <x v="3"/>
  </r>
  <r>
    <s v="T0762"/>
    <s v="(19-Jan-25 - 25-Jan-25)"/>
    <x v="11"/>
    <s v="TANAY DEY"/>
    <s v="Retail"/>
    <s v="Falta"/>
    <s v="Biozyme Vegetable"/>
    <s v="250ml"/>
    <n v="290"/>
    <n v="9"/>
    <n v="225"/>
    <n v="2610"/>
    <s v="Winter"/>
    <x v="0"/>
  </r>
  <r>
    <s v="T0763"/>
    <s v="(19-Jan-25 - 25-Jan-25)"/>
    <x v="11"/>
    <s v="SUBRATA NASKAR"/>
    <s v="Large Farmer"/>
    <s v="D.Harbour"/>
    <s v="Sumi Max"/>
    <s v="10ml"/>
    <n v="120"/>
    <n v="8"/>
    <n v="160"/>
    <n v="960"/>
    <s v="Winter"/>
    <x v="2"/>
  </r>
  <r>
    <s v="T0764"/>
    <s v="(19-Jan-25 - 25-Jan-25)"/>
    <x v="11"/>
    <s v="PRABIR ROY"/>
    <s v="Large Farmer"/>
    <s v="Falta"/>
    <s v="El++"/>
    <s v="250ml"/>
    <n v="170"/>
    <n v="9"/>
    <n v="162"/>
    <n v="1530"/>
    <s v="Winter"/>
    <x v="0"/>
  </r>
  <r>
    <s v="T0765"/>
    <s v="(19-Jan-25 - 25-Jan-25)"/>
    <x v="11"/>
    <s v="RAMJAN MOLLA"/>
    <s v="Large Farmer"/>
    <s v="D.Harbour"/>
    <s v="Agil"/>
    <s v="100ml"/>
    <n v="210"/>
    <n v="10"/>
    <n v="500"/>
    <n v="2100"/>
    <s v="Winter"/>
    <x v="2"/>
  </r>
  <r>
    <s v="T0766"/>
    <s v="(19-Jan-25 - 25-Jan-25)"/>
    <x v="11"/>
    <s v="RAMJAN MOLLA"/>
    <s v="Large Farmer"/>
    <s v="D.Harbour"/>
    <s v="Nativo"/>
    <s v="100gm"/>
    <n v="700"/>
    <n v="10"/>
    <n v="280"/>
    <n v="7000"/>
    <s v="Winter"/>
    <x v="1"/>
  </r>
  <r>
    <s v="T0767"/>
    <s v="(19-Jan-25 - 25-Jan-25)"/>
    <x v="11"/>
    <s v="JAYANTA SARKAR"/>
    <s v="Large Farmer"/>
    <s v="Bishnupur"/>
    <s v="Nasa"/>
    <s v="1kg"/>
    <n v="200"/>
    <n v="10"/>
    <n v="220"/>
    <n v="2000"/>
    <s v="Winter"/>
    <x v="3"/>
  </r>
  <r>
    <s v="T0768"/>
    <s v="(19-Jan-25 - 25-Jan-25)"/>
    <x v="11"/>
    <s v="JAYANTA SARKAR"/>
    <s v="Large Farmer"/>
    <s v="Bishnupur"/>
    <s v="Pogo"/>
    <s v="1L"/>
    <n v="250"/>
    <n v="10"/>
    <n v="400"/>
    <n v="2500"/>
    <s v="Winter"/>
    <x v="2"/>
  </r>
  <r>
    <s v="T0769"/>
    <s v="(19-Jan-25 - 25-Jan-25)"/>
    <x v="11"/>
    <s v="GOKUL KHAN"/>
    <s v="Large Farmer"/>
    <s v="D.Harbour"/>
    <s v="Iris"/>
    <s v="1L"/>
    <n v="2015"/>
    <n v="10"/>
    <n v="2750"/>
    <n v="20150"/>
    <s v="Winter"/>
    <x v="2"/>
  </r>
  <r>
    <s v="T0770"/>
    <s v="(19-Jan-25 - 25-Jan-25)"/>
    <x v="11"/>
    <s v="SUKUMAR BAGCHI"/>
    <s v="Retail"/>
    <s v="Falta"/>
    <s v="Sumi Max"/>
    <s v="10ml"/>
    <n v="120"/>
    <n v="11"/>
    <n v="220"/>
    <n v="1320"/>
    <s v="Winter"/>
    <x v="2"/>
  </r>
  <r>
    <s v="T0771"/>
    <s v="(19-Jan-25 - 25-Jan-25)"/>
    <x v="11"/>
    <s v="JOY RANA"/>
    <s v="Retail"/>
    <s v="Falta"/>
    <s v="Sprint"/>
    <s v="250gm"/>
    <n v="330"/>
    <n v="9"/>
    <n v="342"/>
    <n v="2970"/>
    <s v="Winter"/>
    <x v="1"/>
  </r>
  <r>
    <s v="T0772"/>
    <s v="(19-Jan-25 - 25-Jan-25)"/>
    <x v="11"/>
    <s v="DEBASIS PAL"/>
    <s v="Retail"/>
    <s v="Bishnupur"/>
    <s v="Sprint"/>
    <s v="100gm"/>
    <n v="130"/>
    <n v="10"/>
    <n v="120"/>
    <n v="1300"/>
    <s v="Winter"/>
    <x v="1"/>
  </r>
  <r>
    <s v="T0773"/>
    <s v="(19-Jan-25 - 25-Jan-25)"/>
    <x v="11"/>
    <s v="JOY RANA"/>
    <s v="Retail"/>
    <s v="Falta"/>
    <s v="Suspend"/>
    <s v="500gm"/>
    <n v="270"/>
    <n v="9"/>
    <n v="450"/>
    <n v="2430"/>
    <s v="Winter"/>
    <x v="2"/>
  </r>
  <r>
    <s v="T0774"/>
    <s v="(19-Jan-25 - 25-Jan-25)"/>
    <x v="11"/>
    <s v="JHILAM DEY"/>
    <s v="Retail"/>
    <s v="D.Harbour"/>
    <s v="Simodis"/>
    <s v="240ml"/>
    <n v="2020"/>
    <n v="9"/>
    <n v="3195"/>
    <n v="18180"/>
    <s v="Winter"/>
    <x v="3"/>
  </r>
  <r>
    <s v="T0775"/>
    <s v="(19-Jan-25 - 25-Jan-25)"/>
    <x v="11"/>
    <s v="RABINDRA NASKAR"/>
    <s v="Large Farmer"/>
    <s v="Usthi"/>
    <s v="Simodis"/>
    <s v="240ml"/>
    <n v="2020"/>
    <n v="9"/>
    <n v="3195"/>
    <n v="18180"/>
    <s v="Winter"/>
    <x v="3"/>
  </r>
  <r>
    <s v="T0776"/>
    <s v="(19-Jan-25 - 25-Jan-25)"/>
    <x v="11"/>
    <s v="SHYAMAL BAG"/>
    <s v="Large Farmer"/>
    <s v="Bishnupur"/>
    <s v="Curzate"/>
    <s v="1.2kg"/>
    <n v="1660"/>
    <n v="9"/>
    <n v="4590"/>
    <n v="14940"/>
    <s v="Winter"/>
    <x v="1"/>
  </r>
  <r>
    <s v="T0777"/>
    <s v="(19-Jan-25 - 25-Jan-25)"/>
    <x v="11"/>
    <s v="SHYAMAL BAG"/>
    <s v="Large Farmer"/>
    <s v="Bishnupur"/>
    <s v="Miraculan"/>
    <s v="100ml"/>
    <n v="50"/>
    <n v="8"/>
    <n v="48"/>
    <n v="400"/>
    <s v="Winter"/>
    <x v="0"/>
  </r>
  <r>
    <s v="T0778"/>
    <s v="(19-Jan-25 - 25-Jan-25)"/>
    <x v="11"/>
    <s v="NASIR GOYEN"/>
    <s v="Large Farmer"/>
    <s v="Bishnupur"/>
    <s v="Simodis"/>
    <s v="120ml"/>
    <n v="1050"/>
    <n v="9"/>
    <n v="1746"/>
    <n v="9450"/>
    <s v="Winter"/>
    <x v="3"/>
  </r>
  <r>
    <s v="T0779"/>
    <s v="(19-Jan-25 - 25-Jan-25)"/>
    <x v="11"/>
    <s v="NASIR GOYEN"/>
    <s v="Large Farmer"/>
    <s v="Bishnupur"/>
    <s v="Sumi Max"/>
    <s v="10ml"/>
    <n v="120"/>
    <n v="8"/>
    <n v="160"/>
    <n v="960"/>
    <s v="Winter"/>
    <x v="2"/>
  </r>
  <r>
    <s v="T0780"/>
    <s v="(19-Jan-25 - 25-Jan-25)"/>
    <x v="11"/>
    <s v="ANIL KUMAR"/>
    <s v="Retail"/>
    <s v="D.Harbour"/>
    <s v="2,4-D"/>
    <s v="500gm"/>
    <n v="220"/>
    <n v="8"/>
    <n v="200"/>
    <n v="1760"/>
    <s v="Winter"/>
    <x v="2"/>
  </r>
  <r>
    <s v="T0781"/>
    <s v="(19-Jan-25 - 25-Jan-25)"/>
    <x v="11"/>
    <s v="MANIK CHOWDHURY"/>
    <s v="Large Farmer"/>
    <s v="Usthi"/>
    <s v="Exponus"/>
    <s v="8.5ml"/>
    <n v="480"/>
    <n v="8"/>
    <n v="240"/>
    <n v="3840"/>
    <s v="Winter"/>
    <x v="3"/>
  </r>
  <r>
    <s v="T0782"/>
    <s v="(19-Jan-25 - 25-Jan-25)"/>
    <x v="11"/>
    <s v="RINKU MALLICK"/>
    <s v="Retail"/>
    <s v="Falta"/>
    <s v="2,4-D"/>
    <s v="500gm"/>
    <n v="220"/>
    <n v="9"/>
    <n v="225"/>
    <n v="1980"/>
    <s v="Winter"/>
    <x v="2"/>
  </r>
  <r>
    <s v="T0783"/>
    <s v="(19-Jan-25 - 25-Jan-25)"/>
    <x v="11"/>
    <s v="TAPAS KUMAR"/>
    <s v="Retail"/>
    <s v="Falta"/>
    <s v="Pegasus"/>
    <s v="10gm"/>
    <n v="100"/>
    <n v="8"/>
    <n v="96"/>
    <n v="800"/>
    <s v="Winter"/>
    <x v="3"/>
  </r>
  <r>
    <s v="T0784"/>
    <s v="(19-Jan-25 - 25-Jan-25)"/>
    <x v="11"/>
    <s v="ARUN DEY"/>
    <s v="Retail"/>
    <s v="Amtala"/>
    <s v="Sprint"/>
    <s v="1kg"/>
    <n v="1220"/>
    <n v="9"/>
    <n v="180"/>
    <n v="10980"/>
    <s v="Winter"/>
    <x v="1"/>
  </r>
  <r>
    <s v="T0785"/>
    <s v="(19-Jan-25 - 25-Jan-25)"/>
    <x v="11"/>
    <s v="RAMESH HALDER"/>
    <s v="Large Farmer"/>
    <s v="Bishnupur"/>
    <s v="Poushak"/>
    <s v="100ml"/>
    <n v="100"/>
    <n v="7"/>
    <n v="56"/>
    <n v="700"/>
    <s v="Winter"/>
    <x v="0"/>
  </r>
  <r>
    <s v="T0786"/>
    <s v="(19-Jan-25 - 25-Jan-25)"/>
    <x v="11"/>
    <s v="SHYAMAL BAG"/>
    <s v="Large Farmer"/>
    <s v="Bishnupur"/>
    <s v="Indofil M45"/>
    <s v="1kg"/>
    <n v="370"/>
    <n v="8"/>
    <n v="400"/>
    <n v="2960"/>
    <s v="Winter"/>
    <x v="1"/>
  </r>
  <r>
    <s v="T0787"/>
    <s v="(19-Jan-25 - 25-Jan-25)"/>
    <x v="11"/>
    <s v="SHYAMAL BAG"/>
    <s v="Large Farmer"/>
    <s v="Bishnupur"/>
    <s v="Miraculan"/>
    <s v="250ml"/>
    <n v="120"/>
    <n v="9"/>
    <n v="72"/>
    <n v="1080"/>
    <s v="Winter"/>
    <x v="0"/>
  </r>
  <r>
    <s v="T0788"/>
    <s v="(19-Jan-25 - 25-Jan-25)"/>
    <x v="11"/>
    <s v="AMITAVA DAS"/>
    <s v="Retail"/>
    <s v="Falta"/>
    <s v="Profex Super"/>
    <s v="100ml"/>
    <n v="90"/>
    <n v="8"/>
    <n v="96"/>
    <n v="720"/>
    <s v="Winter"/>
    <x v="3"/>
  </r>
  <r>
    <s v="T0789"/>
    <s v="(19-Jan-25 - 25-Jan-25)"/>
    <x v="11"/>
    <s v="AMITAVA DAS"/>
    <s v="Retail"/>
    <s v="Falta"/>
    <s v="Tag Gun"/>
    <s v="160gm (20gm x 8 pouches, per pouch: 55)"/>
    <n v="420"/>
    <n v="9"/>
    <n v="450"/>
    <n v="3780"/>
    <s v="Winter"/>
    <x v="2"/>
  </r>
  <r>
    <s v="T0790"/>
    <s v="(19-Jan-25 - 25-Jan-25)"/>
    <x v="11"/>
    <s v="SOURAV CHOWDHURY"/>
    <s v="Large Farmer"/>
    <s v="D.Harbour"/>
    <s v="Hamla 550"/>
    <s v="250ml"/>
    <n v="360"/>
    <n v="8"/>
    <n v="192"/>
    <n v="2880"/>
    <s v="Winter"/>
    <x v="3"/>
  </r>
  <r>
    <s v="T0791"/>
    <s v="(19-Jan-25 - 25-Jan-25)"/>
    <x v="11"/>
    <s v="SACHIN HALDER"/>
    <s v="Retail"/>
    <s v="Falta"/>
    <s v="Sprint"/>
    <s v="1kg"/>
    <n v="1220"/>
    <n v="10"/>
    <n v="200"/>
    <n v="12200"/>
    <s v="Winter"/>
    <x v="1"/>
  </r>
  <r>
    <s v="T0792"/>
    <s v="(19-Jan-25 - 25-Jan-25)"/>
    <x v="11"/>
    <s v="PRANAB SENGUPTA"/>
    <s v="Retail"/>
    <s v="D.Harbour"/>
    <s v="Cultar"/>
    <s v="50ml"/>
    <n v="230"/>
    <n v="11"/>
    <n v="165"/>
    <n v="2530"/>
    <s v="Winter"/>
    <x v="0"/>
  </r>
  <r>
    <s v="T0793"/>
    <s v="(19-Jan-25 - 25-Jan-25)"/>
    <x v="11"/>
    <s v="ANIRUDH PAUL"/>
    <s v="Retail"/>
    <s v="Usthi"/>
    <s v="Tagron"/>
    <s v="10gm"/>
    <n v="30"/>
    <n v="9"/>
    <n v="45"/>
    <n v="270"/>
    <s v="Winter"/>
    <x v="1"/>
  </r>
  <r>
    <s v="T0794"/>
    <s v="(19-Jan-25 - 25-Jan-25)"/>
    <x v="11"/>
    <s v="ANUPAM MAJUMDAR"/>
    <s v="Retail"/>
    <s v="Amtala"/>
    <s v="Nasa"/>
    <s v="1kg"/>
    <n v="200"/>
    <n v="9"/>
    <n v="198"/>
    <n v="1800"/>
    <s v="Winter"/>
    <x v="3"/>
  </r>
  <r>
    <s v="T0795"/>
    <s v="(19-Jan-25 - 25-Jan-25)"/>
    <x v="11"/>
    <s v="KUNTAL JANA"/>
    <s v="Retail"/>
    <s v="Bishnupur"/>
    <s v="Starthine"/>
    <s v="250gm"/>
    <n v="210"/>
    <n v="11"/>
    <n v="308"/>
    <n v="2310"/>
    <s v="Winter"/>
    <x v="3"/>
  </r>
  <r>
    <s v="T0796"/>
    <s v="(19-Jan-25 - 25-Jan-25)"/>
    <x v="11"/>
    <s v="TANAY DEY"/>
    <s v="Retail"/>
    <s v="Falta"/>
    <s v="Tag Gun"/>
    <s v="160gm (20gm x 8 pouches, per pouch: 55)"/>
    <n v="420"/>
    <n v="11"/>
    <n v="550"/>
    <n v="4620"/>
    <s v="Winter"/>
    <x v="2"/>
  </r>
  <r>
    <s v="T0797"/>
    <s v="(19-Jan-25 - 25-Jan-25)"/>
    <x v="11"/>
    <s v="SANTOSH BISWAS"/>
    <s v="Retail"/>
    <s v="Amtala"/>
    <s v="Samrat 70"/>
    <s v="2gm"/>
    <n v="20"/>
    <n v="10"/>
    <n v="70"/>
    <n v="200"/>
    <s v="Winter"/>
    <x v="3"/>
  </r>
  <r>
    <s v="T0798"/>
    <s v="(19-Jan-25 - 25-Jan-25)"/>
    <x v="11"/>
    <s v="RABINDRA NASKAR"/>
    <s v="Large Farmer"/>
    <s v="Usthi"/>
    <s v="Nasa"/>
    <s v="1kg"/>
    <n v="200"/>
    <n v="10"/>
    <n v="220"/>
    <n v="2000"/>
    <s v="Winter"/>
    <x v="3"/>
  </r>
  <r>
    <s v="T0799"/>
    <s v="(19-Jan-25 - 25-Jan-25)"/>
    <x v="11"/>
    <s v="RABINDRA NASKAR"/>
    <s v="Large Farmer"/>
    <s v="Usthi"/>
    <s v="Sumi Max"/>
    <s v="10ml"/>
    <n v="120"/>
    <n v="10"/>
    <n v="200"/>
    <n v="1200"/>
    <s v="Winter"/>
    <x v="2"/>
  </r>
  <r>
    <s v="T0800"/>
    <s v="(19-Jan-25 - 25-Jan-25)"/>
    <x v="11"/>
    <s v="ANIL BISWAS"/>
    <s v="Retail"/>
    <s v="Bishnupur"/>
    <s v="Carbine"/>
    <s v="250ml"/>
    <n v="210"/>
    <n v="9"/>
    <n v="90"/>
    <n v="1890"/>
    <s v="Winter"/>
    <x v="3"/>
  </r>
  <r>
    <s v="T0801"/>
    <s v="(19-Jan-25 - 25-Jan-25)"/>
    <x v="11"/>
    <s v="ANIL BISWAS"/>
    <s v="Retail"/>
    <s v="Bishnupur"/>
    <s v="Ridomil Gold"/>
    <s v="1kg (1 pouch: 80)"/>
    <n v="2300"/>
    <n v="9"/>
    <n v="9090"/>
    <n v="20700"/>
    <s v="Winter"/>
    <x v="1"/>
  </r>
  <r>
    <s v="T0802"/>
    <s v="(19-Jan-25 - 25-Jan-25)"/>
    <x v="11"/>
    <s v="SEKH ANSARI"/>
    <s v="Retail"/>
    <s v="Usthi"/>
    <s v="2,4-D"/>
    <s v="500gm"/>
    <n v="220"/>
    <n v="9"/>
    <n v="225"/>
    <n v="1980"/>
    <s v="Winter"/>
    <x v="2"/>
  </r>
  <r>
    <s v="T0803"/>
    <s v="(19-Jan-25 - 25-Jan-25)"/>
    <x v="11"/>
    <s v="SUDIP MANDAL"/>
    <s v="Retail"/>
    <s v="Usthi"/>
    <s v="Biozyme Vegetable"/>
    <s v="250ml"/>
    <n v="290"/>
    <n v="9"/>
    <n v="225"/>
    <n v="2610"/>
    <s v="Winter"/>
    <x v="0"/>
  </r>
  <r>
    <s v="T0804"/>
    <s v="(19-Jan-25 - 25-Jan-25)"/>
    <x v="11"/>
    <s v="SACHIN HALDER"/>
    <s v="Retail"/>
    <s v="Falta"/>
    <s v="Deligate"/>
    <s v="25ml"/>
    <n v="270"/>
    <n v="9"/>
    <n v="198"/>
    <n v="2430"/>
    <s v="Winter"/>
    <x v="3"/>
  </r>
  <r>
    <s v="T0805"/>
    <s v="(19-Jan-25 - 25-Jan-25)"/>
    <x v="11"/>
    <s v="JOY RANA"/>
    <s v="Retail"/>
    <s v="Falta"/>
    <s v="Krizin"/>
    <s v="100gm"/>
    <n v="150"/>
    <n v="9"/>
    <n v="72"/>
    <n v="1350"/>
    <s v="Winter"/>
    <x v="2"/>
  </r>
  <r>
    <s v="T0806"/>
    <s v="(19-Jan-25 - 25-Jan-25)"/>
    <x v="11"/>
    <s v="KALIPADA MUKHERJEE"/>
    <s v="Retail"/>
    <s v="Usthi"/>
    <s v="Tagron"/>
    <s v="10gm"/>
    <n v="30"/>
    <n v="10"/>
    <n v="50"/>
    <n v="300"/>
    <s v="Winter"/>
    <x v="1"/>
  </r>
  <r>
    <s v="T0807"/>
    <s v="(19-Jan-25 - 25-Jan-25)"/>
    <x v="11"/>
    <s v="KALIPADA MUKHERJEE"/>
    <s v="Retail"/>
    <s v="Usthi"/>
    <s v="Carbine"/>
    <s v="100ml"/>
    <n v="100"/>
    <n v="8"/>
    <n v="80"/>
    <n v="800"/>
    <s v="Winter"/>
    <x v="3"/>
  </r>
  <r>
    <s v="T0808"/>
    <s v="(19-Jan-25 - 25-Jan-25)"/>
    <x v="11"/>
    <s v="PRANABESH ROY"/>
    <s v="Retail"/>
    <s v="D.Harbour"/>
    <s v="Pogo"/>
    <s v="250ml"/>
    <n v="90"/>
    <n v="9"/>
    <n v="90"/>
    <n v="810"/>
    <s v="Winter"/>
    <x v="2"/>
  </r>
  <r>
    <s v="T0809"/>
    <s v="(19-Jan-25 - 25-Jan-25)"/>
    <x v="11"/>
    <s v="PRANABESH ROY"/>
    <s v="Retail"/>
    <s v="D.Harbour"/>
    <s v="Agil"/>
    <s v="500ml"/>
    <n v="930"/>
    <n v="8"/>
    <n v="880"/>
    <n v="7440"/>
    <s v="Winter"/>
    <x v="2"/>
  </r>
  <r>
    <s v="T0810"/>
    <s v="(19-Jan-25 - 25-Jan-25)"/>
    <x v="11"/>
    <s v="ASHOK BHATTACHARYA"/>
    <s v="Large Farmer"/>
    <s v="Bishnupur"/>
    <s v="Indofil M45"/>
    <s v="500gm"/>
    <n v="200"/>
    <n v="8"/>
    <n v="176"/>
    <n v="1600"/>
    <s v="Winter"/>
    <x v="1"/>
  </r>
  <r>
    <s v="T0811"/>
    <s v="(19-Jan-25 - 25-Jan-25)"/>
    <x v="11"/>
    <s v="SURESH PAUL"/>
    <s v="Large Farmer"/>
    <s v="Bishnupur"/>
    <s v="2,4-D"/>
    <s v="500gm"/>
    <n v="220"/>
    <n v="9"/>
    <n v="225"/>
    <n v="1980"/>
    <s v="Winter"/>
    <x v="2"/>
  </r>
  <r>
    <s v="T0812"/>
    <s v="(19-Jan-25 - 25-Jan-25)"/>
    <x v="11"/>
    <s v="NARAYAN DE"/>
    <s v="Large Farmer"/>
    <s v="D.Harbour"/>
    <s v="Tagron"/>
    <s v="10gm"/>
    <n v="30"/>
    <n v="7"/>
    <n v="35"/>
    <n v="210"/>
    <s v="Winter"/>
    <x v="1"/>
  </r>
  <r>
    <s v="T0813"/>
    <s v="(19-Jan-25 - 25-Jan-25)"/>
    <x v="11"/>
    <s v="RAJIB CHAKRABORTY"/>
    <s v="Retail"/>
    <s v="D.Harbour"/>
    <s v="Tag Dabang"/>
    <s v="160gm (20gm x 8 pouches, per pouch: 25)"/>
    <n v="190"/>
    <n v="8"/>
    <n v="120"/>
    <n v="1520"/>
    <s v="Winter"/>
    <x v="2"/>
  </r>
  <r>
    <s v="T0814"/>
    <s v="(19-Jan-25 - 25-Jan-25)"/>
    <x v="11"/>
    <s v="NEPAL HATI"/>
    <s v="Retail"/>
    <s v="Usthi"/>
    <s v="Samrat 70"/>
    <s v="2gm"/>
    <n v="20"/>
    <n v="8"/>
    <n v="56"/>
    <n v="160"/>
    <s v="Winter"/>
    <x v="3"/>
  </r>
  <r>
    <s v="T0815"/>
    <s v="(19-Jan-25 - 25-Jan-25)"/>
    <x v="11"/>
    <s v="ARUN GHOSH"/>
    <s v="Large Farmer"/>
    <s v="D.Harbour"/>
    <s v="Biozyme Vegetable"/>
    <s v="250ml"/>
    <n v="290"/>
    <n v="8"/>
    <n v="200"/>
    <n v="2320"/>
    <s v="Winter"/>
    <x v="0"/>
  </r>
  <r>
    <s v="T0816"/>
    <s v="(19-Jan-25 - 25-Jan-25)"/>
    <x v="11"/>
    <s v="RAMPRASAD SAHA"/>
    <s v="Large Farmer"/>
    <s v="Usthi"/>
    <s v="Pegasus"/>
    <s v="10gm"/>
    <n v="100"/>
    <n v="8"/>
    <n v="96"/>
    <n v="800"/>
    <s v="Winter"/>
    <x v="3"/>
  </r>
  <r>
    <s v="T0817"/>
    <s v="(19-Jan-25 - 25-Jan-25)"/>
    <x v="11"/>
    <s v="NASIR GOYEN"/>
    <s v="Large Farmer"/>
    <s v="Bishnupur"/>
    <s v="Biozyme Vegetable"/>
    <s v="250ml"/>
    <n v="290"/>
    <n v="10"/>
    <n v="250"/>
    <n v="2900"/>
    <s v="Winter"/>
    <x v="0"/>
  </r>
  <r>
    <s v="T0818"/>
    <s v="(19-Jan-25 - 25-Jan-25)"/>
    <x v="11"/>
    <s v="NASIR GOYEN"/>
    <s v="Large Farmer"/>
    <s v="Bishnupur"/>
    <s v="Agromin Gold"/>
    <s v="50ml"/>
    <n v="75"/>
    <n v="8"/>
    <n v="40"/>
    <n v="600"/>
    <s v="Winter"/>
    <x v="0"/>
  </r>
  <r>
    <s v="T0819"/>
    <s v="(19-Jan-25 - 25-Jan-25)"/>
    <x v="11"/>
    <s v="SANJIB BISWAS"/>
    <s v="Large Farmer"/>
    <s v="Bishnupur"/>
    <s v="Ultimare"/>
    <s v="25ml"/>
    <n v="850"/>
    <n v="8"/>
    <n v="240"/>
    <n v="6800"/>
    <s v="Winter"/>
    <x v="3"/>
  </r>
  <r>
    <s v="T0820"/>
    <s v="(19-Jan-25 - 25-Jan-25)"/>
    <x v="11"/>
    <s v="SANJIB BISWAS"/>
    <s v="Large Farmer"/>
    <s v="Bishnupur"/>
    <s v="Dezire"/>
    <s v="100gm"/>
    <n v="120"/>
    <n v="8"/>
    <n v="80"/>
    <n v="960"/>
    <s v="Winter"/>
    <x v="2"/>
  </r>
  <r>
    <s v="T0821"/>
    <s v="(19-Jan-25 - 25-Jan-25)"/>
    <x v="11"/>
    <s v="GOURANGA DAS"/>
    <s v="Large Farmer"/>
    <s v="D.Harbour"/>
    <s v="2,4-D"/>
    <s v="500gm"/>
    <n v="220"/>
    <n v="8"/>
    <n v="200"/>
    <n v="1760"/>
    <s v="Winter"/>
    <x v="2"/>
  </r>
  <r>
    <s v="T0822"/>
    <s v="(19-Jan-25 - 25-Jan-25)"/>
    <x v="11"/>
    <s v="ANIRUDH PAUL"/>
    <s v="Retail"/>
    <s v="Usthi"/>
    <s v="Saaf"/>
    <s v="100gm"/>
    <n v="80"/>
    <n v="8"/>
    <n v="32"/>
    <n v="640"/>
    <s v="Winter"/>
    <x v="1"/>
  </r>
  <r>
    <s v="T0823"/>
    <s v="(19-Jan-25 - 25-Jan-25)"/>
    <x v="11"/>
    <s v="SUMAN DASGUPTA"/>
    <s v="Retail"/>
    <s v="Amtala"/>
    <s v="Krizin"/>
    <s v="100gm"/>
    <n v="150"/>
    <n v="10"/>
    <n v="80"/>
    <n v="1500"/>
    <s v="Winter"/>
    <x v="2"/>
  </r>
  <r>
    <s v="T0824"/>
    <s v="(19-Jan-25 - 25-Jan-25)"/>
    <x v="11"/>
    <s v="BISWAJIT SINHA"/>
    <s v="Retail"/>
    <s v="Amtala"/>
    <s v="Amister Top"/>
    <s v="100ml"/>
    <n v="450"/>
    <n v="10"/>
    <n v="500"/>
    <n v="4500"/>
    <s v="Winter"/>
    <x v="1"/>
  </r>
  <r>
    <s v="T0825"/>
    <s v="(26-Jan-25 - 01-Feb-25)"/>
    <x v="12"/>
    <s v="ADIN MOLLA"/>
    <s v="Large Farmer"/>
    <s v="Amtala"/>
    <s v="Ridomil Gold"/>
    <s v="1kg (1 pouch: 80)"/>
    <n v="2300"/>
    <n v="9"/>
    <n v="9090"/>
    <n v="20700"/>
    <s v="Winter"/>
    <x v="1"/>
  </r>
  <r>
    <s v="T0826"/>
    <s v="(26-Jan-25 - 01-Feb-25)"/>
    <x v="12"/>
    <s v="ADIN MOLLA"/>
    <s v="Large Farmer"/>
    <s v="Amtala"/>
    <s v="Simodis"/>
    <s v="240ml"/>
    <n v="2020"/>
    <n v="9"/>
    <n v="3195"/>
    <n v="18180"/>
    <s v="Winter"/>
    <x v="3"/>
  </r>
  <r>
    <s v="T0827"/>
    <s v="(26-Jan-25 - 01-Feb-25)"/>
    <x v="12"/>
    <s v="SUDHAMOY BANERJEE"/>
    <s v="Retail"/>
    <s v="Falta"/>
    <s v="Starthine"/>
    <s v="100gm"/>
    <n v="100"/>
    <n v="10"/>
    <n v="220"/>
    <n v="1000"/>
    <s v="Winter"/>
    <x v="3"/>
  </r>
  <r>
    <s v="T0828"/>
    <s v="(26-Jan-25 - 01-Feb-25)"/>
    <x v="12"/>
    <s v="SUDHAMOY BANERJEE"/>
    <s v="Retail"/>
    <s v="Falta"/>
    <s v="V3"/>
    <s v="100ml"/>
    <n v="60"/>
    <n v="9"/>
    <n v="90"/>
    <n v="540"/>
    <s v="Winter"/>
    <x v="1"/>
  </r>
  <r>
    <s v="T0829"/>
    <s v="(26-Jan-25 - 01-Feb-25)"/>
    <x v="12"/>
    <s v="DIPANKAR GHOSH"/>
    <s v="Retail"/>
    <s v="Falta"/>
    <s v="Tag Gun"/>
    <s v="160gm (20gm x 8 pouches, per pouch: 55)"/>
    <n v="420"/>
    <n v="10"/>
    <n v="500"/>
    <n v="4200"/>
    <s v="Winter"/>
    <x v="2"/>
  </r>
  <r>
    <s v="T0830"/>
    <s v="(26-Jan-25 - 01-Feb-25)"/>
    <x v="12"/>
    <s v="BIKASH SARKAR"/>
    <s v="Large Farmer"/>
    <s v="Bishnupur"/>
    <s v="Amister Top"/>
    <s v="100ml"/>
    <n v="450"/>
    <n v="10"/>
    <n v="500"/>
    <n v="4500"/>
    <s v="Winter"/>
    <x v="1"/>
  </r>
  <r>
    <s v="T0831"/>
    <s v="(26-Jan-25 - 01-Feb-25)"/>
    <x v="12"/>
    <s v="SHYAMAL DAS"/>
    <s v="Large Farmer"/>
    <s v="D.Harbour"/>
    <s v="Ekka"/>
    <s v="100gm"/>
    <n v="120"/>
    <n v="9"/>
    <n v="54"/>
    <n v="1080"/>
    <s v="Winter"/>
    <x v="3"/>
  </r>
  <r>
    <s v="T0832"/>
    <s v="(26-Jan-25 - 01-Feb-25)"/>
    <x v="12"/>
    <s v="PRANAB HALDER"/>
    <s v="Retail"/>
    <s v="Bishnupur"/>
    <s v="Tag Dabang"/>
    <s v="160gm (20gm x 8 pouches, per pouch: 25)"/>
    <n v="190"/>
    <n v="11"/>
    <n v="165"/>
    <n v="2090"/>
    <s v="Winter"/>
    <x v="2"/>
  </r>
  <r>
    <s v="T0833"/>
    <s v="(26-Jan-25 - 01-Feb-25)"/>
    <x v="12"/>
    <s v="RAMPRASAD SAHA"/>
    <s v="Large Farmer"/>
    <s v="Usthi"/>
    <s v="Contaf Plus"/>
    <s v="100ml"/>
    <n v="70"/>
    <n v="11"/>
    <n v="110"/>
    <n v="770"/>
    <s v="Winter"/>
    <x v="1"/>
  </r>
  <r>
    <s v="T0834"/>
    <s v="(26-Jan-25 - 01-Feb-25)"/>
    <x v="12"/>
    <s v="RAMPRASAD SAHA"/>
    <s v="Large Farmer"/>
    <s v="Usthi"/>
    <s v="V3"/>
    <s v="500ml"/>
    <n v="270"/>
    <n v="9"/>
    <n v="522"/>
    <n v="2430"/>
    <s v="Winter"/>
    <x v="1"/>
  </r>
  <r>
    <s v="T0835"/>
    <s v="(26-Jan-25 - 01-Feb-25)"/>
    <x v="12"/>
    <s v="NILADRI SEN"/>
    <s v="Retail"/>
    <s v="Amtala"/>
    <s v="Sumiprint"/>
    <s v="500ml"/>
    <n v="1730"/>
    <n v="9"/>
    <n v="8226"/>
    <n v="15570"/>
    <s v="Winter"/>
    <x v="3"/>
  </r>
  <r>
    <s v="T0836"/>
    <s v="(26-Jan-25 - 01-Feb-25)"/>
    <x v="12"/>
    <s v="NILADRI SEN"/>
    <s v="Retail"/>
    <s v="Amtala"/>
    <s v="Agil"/>
    <s v="500ml"/>
    <n v="930"/>
    <n v="9"/>
    <n v="990"/>
    <n v="8370"/>
    <s v="Winter"/>
    <x v="2"/>
  </r>
  <r>
    <s v="T0837"/>
    <s v="(26-Jan-25 - 01-Feb-25)"/>
    <x v="12"/>
    <s v="RAMJAN MOLLA"/>
    <s v="Large Farmer"/>
    <s v="D.Harbour"/>
    <s v="Sumiprint"/>
    <s v="500ml"/>
    <n v="1730"/>
    <n v="9"/>
    <n v="8226"/>
    <n v="15570"/>
    <s v="Winter"/>
    <x v="3"/>
  </r>
  <r>
    <s v="T0838"/>
    <s v="(26-Jan-25 - 01-Feb-25)"/>
    <x v="12"/>
    <s v="PRADIP MONDAL"/>
    <s v="Large Farmer"/>
    <s v="Bishnupur"/>
    <s v="2,4-D"/>
    <s v="500gm"/>
    <n v="220"/>
    <n v="9"/>
    <n v="225"/>
    <n v="1980"/>
    <s v="Winter"/>
    <x v="2"/>
  </r>
  <r>
    <s v="T0839"/>
    <s v="(26-Jan-25 - 01-Feb-25)"/>
    <x v="12"/>
    <s v="SACHIN HALDER"/>
    <s v="Retail"/>
    <s v="Falta"/>
    <s v="Poushak"/>
    <s v="1L"/>
    <n v="820"/>
    <n v="9"/>
    <n v="720"/>
    <n v="7380"/>
    <s v="Winter"/>
    <x v="0"/>
  </r>
  <r>
    <s v="T0840"/>
    <s v="(26-Jan-25 - 01-Feb-25)"/>
    <x v="12"/>
    <s v="ADIN MOLLA"/>
    <s v="Large Farmer"/>
    <s v="Amtala"/>
    <s v="Suspend"/>
    <s v="500gm"/>
    <n v="270"/>
    <n v="8"/>
    <n v="400"/>
    <n v="2160"/>
    <s v="Winter"/>
    <x v="2"/>
  </r>
  <r>
    <s v="T0841"/>
    <s v="(26-Jan-25 - 01-Feb-25)"/>
    <x v="12"/>
    <s v="SHYAMAL BAG"/>
    <s v="Large Farmer"/>
    <s v="Bishnupur"/>
    <s v="Systiva"/>
    <s v="200ml"/>
    <n v="1050"/>
    <n v="7"/>
    <n v="1190"/>
    <n v="7350"/>
    <s v="Winter"/>
    <x v="1"/>
  </r>
  <r>
    <s v="T0842"/>
    <s v="(26-Jan-25 - 01-Feb-25)"/>
    <x v="12"/>
    <s v="JOY RANA"/>
    <s v="Retail"/>
    <s v="Falta"/>
    <s v="V3"/>
    <s v="250ml"/>
    <n v="130"/>
    <n v="6"/>
    <n v="120"/>
    <n v="780"/>
    <s v="Winter"/>
    <x v="1"/>
  </r>
  <r>
    <s v="T0843"/>
    <s v="(26-Jan-25 - 01-Feb-25)"/>
    <x v="12"/>
    <s v="MADHAB SENGUPTA"/>
    <s v="Retail"/>
    <s v="Usthi"/>
    <s v="Pogo"/>
    <s v="500ml"/>
    <n v="150"/>
    <n v="7"/>
    <n v="245"/>
    <n v="1050"/>
    <s v="Winter"/>
    <x v="2"/>
  </r>
  <r>
    <s v="T0844"/>
    <s v="(26-Jan-25 - 01-Feb-25)"/>
    <x v="12"/>
    <s v="KANAI GHOSH"/>
    <s v="Retail"/>
    <s v="Bishnupur"/>
    <s v="Iris"/>
    <s v="1L"/>
    <n v="2015"/>
    <n v="7"/>
    <n v="1925"/>
    <n v="14105"/>
    <s v="Winter"/>
    <x v="2"/>
  </r>
  <r>
    <s v="T0845"/>
    <s v="(26-Jan-25 - 01-Feb-25)"/>
    <x v="12"/>
    <s v="GOURANGA DAS"/>
    <s v="Large Farmer"/>
    <s v="D.Harbour"/>
    <s v="Ekka"/>
    <s v="20gm"/>
    <n v="30"/>
    <n v="8"/>
    <n v="40"/>
    <n v="240"/>
    <s v="Winter"/>
    <x v="3"/>
  </r>
  <r>
    <s v="T0846"/>
    <s v="(26-Jan-25 - 01-Feb-25)"/>
    <x v="12"/>
    <s v="GOURANGA DAS"/>
    <s v="Large Farmer"/>
    <s v="D.Harbour"/>
    <s v="Sumiprint"/>
    <s v="100ml"/>
    <n v="190"/>
    <n v="7"/>
    <n v="280"/>
    <n v="1330"/>
    <s v="Winter"/>
    <x v="3"/>
  </r>
  <r>
    <s v="T0847"/>
    <s v="(26-Jan-25 - 01-Feb-25)"/>
    <x v="12"/>
    <s v="ANIL KUMAR"/>
    <s v="Retail"/>
    <s v="D.Harbour"/>
    <s v="Biozyme Vegetable"/>
    <s v="100ml"/>
    <n v="130"/>
    <n v="7"/>
    <n v="140"/>
    <n v="910"/>
    <s v="Winter"/>
    <x v="0"/>
  </r>
  <r>
    <s v="T0848"/>
    <s v="(26-Jan-25 - 01-Feb-25)"/>
    <x v="12"/>
    <s v="ANIL KUMAR"/>
    <s v="Retail"/>
    <s v="D.Harbour"/>
    <s v="Dezire"/>
    <s v="100gm"/>
    <n v="120"/>
    <n v="7"/>
    <n v="70"/>
    <n v="840"/>
    <s v="Winter"/>
    <x v="2"/>
  </r>
  <r>
    <s v="T0849"/>
    <s v="(26-Jan-25 - 01-Feb-25)"/>
    <x v="12"/>
    <s v="SURESH PAUL"/>
    <s v="Large Farmer"/>
    <s v="Bishnupur"/>
    <s v="Tag Dabang"/>
    <s v="160gm (20gm x 8 pouches, per pouch: 25)"/>
    <n v="190"/>
    <n v="8"/>
    <n v="120"/>
    <n v="1520"/>
    <s v="Winter"/>
    <x v="2"/>
  </r>
  <r>
    <s v="T0850"/>
    <s v="(26-Jan-25 - 01-Feb-25)"/>
    <x v="12"/>
    <s v="SHANKAR MONDAL"/>
    <s v="Retail"/>
    <s v="Amtala"/>
    <s v="2,4-D"/>
    <s v="500gm"/>
    <n v="220"/>
    <n v="9"/>
    <n v="225"/>
    <n v="1980"/>
    <s v="Winter"/>
    <x v="2"/>
  </r>
  <r>
    <s v="T0851"/>
    <s v="(26-Jan-25 - 01-Feb-25)"/>
    <x v="12"/>
    <s v="RAMESH HALDER"/>
    <s v="Large Farmer"/>
    <s v="Bishnupur"/>
    <s v="Sumiprint"/>
    <s v="100ml"/>
    <n v="190"/>
    <n v="7"/>
    <n v="280"/>
    <n v="1330"/>
    <s v="Winter"/>
    <x v="3"/>
  </r>
  <r>
    <s v="T0852"/>
    <s v="(26-Jan-25 - 01-Feb-25)"/>
    <x v="12"/>
    <s v="PRADIP MONDAL"/>
    <s v="Large Farmer"/>
    <s v="Bishnupur"/>
    <s v="Pogo"/>
    <s v="500ml"/>
    <n v="150"/>
    <n v="8"/>
    <n v="280"/>
    <n v="1200"/>
    <s v="Winter"/>
    <x v="2"/>
  </r>
  <r>
    <s v="T0853"/>
    <s v="(26-Jan-25 - 01-Feb-25)"/>
    <x v="12"/>
    <s v="DEBASHIS ROY"/>
    <s v="Retail"/>
    <s v="Bishnupur"/>
    <s v="El++"/>
    <s v="100ml"/>
    <n v="70"/>
    <n v="9"/>
    <n v="72"/>
    <n v="630"/>
    <s v="Winter"/>
    <x v="0"/>
  </r>
  <r>
    <s v="T0854"/>
    <s v="(26-Jan-25 - 01-Feb-25)"/>
    <x v="12"/>
    <s v="NEPAL HATI"/>
    <s v="Retail"/>
    <s v="Usthi"/>
    <s v="Sumiprint"/>
    <s v="250ml"/>
    <n v="510"/>
    <n v="9"/>
    <n v="1305"/>
    <n v="4590"/>
    <s v="Winter"/>
    <x v="3"/>
  </r>
  <r>
    <s v="T0855"/>
    <s v="(26-Jan-25 - 01-Feb-25)"/>
    <x v="12"/>
    <s v="RINKU MALLICK"/>
    <s v="Retail"/>
    <s v="Falta"/>
    <s v="Sumiprint"/>
    <s v="500ml"/>
    <n v="1730"/>
    <n v="10"/>
    <n v="9140"/>
    <n v="17300"/>
    <s v="Winter"/>
    <x v="3"/>
  </r>
  <r>
    <s v="T0856"/>
    <s v="(26-Jan-25 - 01-Feb-25)"/>
    <x v="12"/>
    <s v="DEBASIS PAL"/>
    <s v="Retail"/>
    <s v="Bishnupur"/>
    <s v="Double"/>
    <s v="100ml"/>
    <n v="450"/>
    <n v="9"/>
    <n v="450"/>
    <n v="4050"/>
    <s v="Winter"/>
    <x v="0"/>
  </r>
  <r>
    <s v="T0857"/>
    <s v="(26-Jan-25 - 01-Feb-25)"/>
    <x v="12"/>
    <s v="DEBASIS PAL"/>
    <s v="Retail"/>
    <s v="Bishnupur"/>
    <s v="Nativo"/>
    <s v="100gm"/>
    <n v="700"/>
    <n v="9"/>
    <n v="252"/>
    <n v="6300"/>
    <s v="Winter"/>
    <x v="1"/>
  </r>
  <r>
    <s v="T0858"/>
    <s v="(26-Jan-25 - 01-Feb-25)"/>
    <x v="12"/>
    <s v="SHYAMAL DAS"/>
    <s v="Large Farmer"/>
    <s v="D.Harbour"/>
    <s v="Miraculan"/>
    <s v="1L"/>
    <n v="450"/>
    <n v="9"/>
    <n v="198"/>
    <n v="4050"/>
    <s v="Winter"/>
    <x v="0"/>
  </r>
  <r>
    <s v="T0859"/>
    <s v="(26-Jan-25 - 01-Feb-25)"/>
    <x v="12"/>
    <s v="SHYAMAL DAS"/>
    <s v="Large Farmer"/>
    <s v="D.Harbour"/>
    <s v="Simodis"/>
    <s v="240ml"/>
    <n v="2020"/>
    <n v="10"/>
    <n v="3550"/>
    <n v="20200"/>
    <s v="Winter"/>
    <x v="3"/>
  </r>
  <r>
    <s v="T0860"/>
    <s v="(26-Jan-25 - 01-Feb-25)"/>
    <x v="12"/>
    <s v="RAJIB CHAKRABORTY"/>
    <s v="Retail"/>
    <s v="D.Harbour"/>
    <s v="Curzate"/>
    <s v="1.2kg"/>
    <n v="1660"/>
    <n v="9"/>
    <n v="4590"/>
    <n v="14940"/>
    <s v="Winter"/>
    <x v="1"/>
  </r>
  <r>
    <s v="T0861"/>
    <s v="(26-Jan-25 - 01-Feb-25)"/>
    <x v="12"/>
    <s v="ARUN DEY"/>
    <s v="Retail"/>
    <s v="Amtala"/>
    <s v="Hamla 550"/>
    <s v="250ml"/>
    <n v="360"/>
    <n v="9"/>
    <n v="216"/>
    <n v="3240"/>
    <s v="Winter"/>
    <x v="3"/>
  </r>
  <r>
    <s v="T0862"/>
    <s v="(26-Jan-25 - 01-Feb-25)"/>
    <x v="12"/>
    <s v="RAMESH HALDER"/>
    <s v="Large Farmer"/>
    <s v="Bishnupur"/>
    <s v="Ultimare"/>
    <s v="25ml"/>
    <n v="850"/>
    <n v="9"/>
    <n v="270"/>
    <n v="7650"/>
    <s v="Winter"/>
    <x v="3"/>
  </r>
  <r>
    <s v="T0863"/>
    <s v="(26-Jan-25 - 01-Feb-25)"/>
    <x v="12"/>
    <s v="GOPAL SILE"/>
    <s v="Retail"/>
    <s v="Usthi"/>
    <s v="Sumi Max"/>
    <s v="10ml"/>
    <n v="120"/>
    <n v="9"/>
    <n v="180"/>
    <n v="1080"/>
    <s v="Winter"/>
    <x v="2"/>
  </r>
  <r>
    <s v="T0864"/>
    <s v="(26-Jan-25 - 01-Feb-25)"/>
    <x v="12"/>
    <s v="TARUN BANERJEE"/>
    <s v="Retail"/>
    <s v="Falta"/>
    <s v="Safal 71"/>
    <s v="100gm"/>
    <n v="70"/>
    <n v="9"/>
    <n v="54"/>
    <n v="630"/>
    <s v="Winter"/>
    <x v="2"/>
  </r>
  <r>
    <s v="T0865"/>
    <s v="(26-Jan-25 - 01-Feb-25)"/>
    <x v="12"/>
    <s v="TARUN BANERJEE"/>
    <s v="Retail"/>
    <s v="Falta"/>
    <s v="Ridomil Gold"/>
    <s v="1kg (1 pouch: 80)"/>
    <n v="2300"/>
    <n v="9"/>
    <n v="9090"/>
    <n v="20700"/>
    <s v="Winter"/>
    <x v="1"/>
  </r>
  <r>
    <s v="T0866"/>
    <s v="(26-Jan-25 - 01-Feb-25)"/>
    <x v="12"/>
    <s v="NEPAL HATI"/>
    <s v="Retail"/>
    <s v="Usthi"/>
    <s v="Samrat 70"/>
    <s v="2gm"/>
    <n v="20"/>
    <n v="8"/>
    <n v="56"/>
    <n v="160"/>
    <s v="Winter"/>
    <x v="3"/>
  </r>
  <r>
    <s v="T0867"/>
    <s v="(26-Jan-25 - 01-Feb-25)"/>
    <x v="12"/>
    <s v="NEPAL HATI"/>
    <s v="Retail"/>
    <s v="Usthi"/>
    <s v="Curzate"/>
    <s v="600gm"/>
    <n v="850"/>
    <n v="8"/>
    <n v="320"/>
    <n v="6800"/>
    <s v="Winter"/>
    <x v="1"/>
  </r>
  <r>
    <s v="T0868"/>
    <s v="(26-Jan-25 - 01-Feb-25)"/>
    <x v="12"/>
    <s v="DIPANKAR GHOSH"/>
    <s v="Retail"/>
    <s v="Falta"/>
    <s v="Contaf Plus"/>
    <s v="1L"/>
    <n v="550"/>
    <n v="8"/>
    <n v="224"/>
    <n v="4400"/>
    <s v="Winter"/>
    <x v="1"/>
  </r>
  <r>
    <s v="T0869"/>
    <s v="(26-Jan-25 - 01-Feb-25)"/>
    <x v="12"/>
    <s v="ASHOK BHATTACHARYA"/>
    <s v="Large Farmer"/>
    <s v="Bishnupur"/>
    <s v="Agil"/>
    <s v="1L"/>
    <n v="2100"/>
    <n v="6"/>
    <n v="2100"/>
    <n v="12600"/>
    <s v="Winter"/>
    <x v="2"/>
  </r>
  <r>
    <s v="T0870"/>
    <s v="(26-Jan-25 - 01-Feb-25)"/>
    <x v="12"/>
    <s v="PRASENJIT MANDAL"/>
    <s v="Large Farmer"/>
    <s v="Amtala"/>
    <s v="Pogo"/>
    <s v="500ml"/>
    <n v="150"/>
    <n v="7"/>
    <n v="245"/>
    <n v="1050"/>
    <s v="Winter"/>
    <x v="2"/>
  </r>
  <r>
    <s v="T0871"/>
    <s v="(26-Jan-25 - 01-Feb-25)"/>
    <x v="12"/>
    <s v="SANJIB BISWAS"/>
    <s v="Large Farmer"/>
    <s v="Bishnupur"/>
    <s v="Samrat 70"/>
    <s v="2gm"/>
    <n v="20"/>
    <n v="6"/>
    <n v="42"/>
    <n v="120"/>
    <s v="Winter"/>
    <x v="3"/>
  </r>
  <r>
    <s v="T0872"/>
    <s v="(26-Jan-25 - 01-Feb-25)"/>
    <x v="12"/>
    <s v="JOY RANA"/>
    <s v="Retail"/>
    <s v="Falta"/>
    <s v="El++"/>
    <s v="250ml"/>
    <n v="170"/>
    <n v="6"/>
    <n v="108"/>
    <n v="1020"/>
    <s v="Winter"/>
    <x v="0"/>
  </r>
  <r>
    <s v="T0873"/>
    <s v="(26-Jan-25 - 01-Feb-25)"/>
    <x v="12"/>
    <s v="JOY RANA"/>
    <s v="Retail"/>
    <s v="Falta"/>
    <s v="Dezire"/>
    <s v="100gm"/>
    <n v="120"/>
    <n v="7"/>
    <n v="70"/>
    <n v="840"/>
    <s v="Winter"/>
    <x v="2"/>
  </r>
  <r>
    <s v="T0874"/>
    <s v="(26-Jan-25 - 01-Feb-25)"/>
    <x v="12"/>
    <s v="KUSH GHOSH"/>
    <s v="Large Farmer"/>
    <s v="Amtala"/>
    <s v="Krizin"/>
    <s v="100gm"/>
    <n v="150"/>
    <n v="6"/>
    <n v="48"/>
    <n v="900"/>
    <s v="Winter"/>
    <x v="2"/>
  </r>
  <r>
    <s v="T0875"/>
    <s v="(26-Jan-25 - 01-Feb-25)"/>
    <x v="12"/>
    <s v="KUSH GHOSH"/>
    <s v="Large Farmer"/>
    <s v="Amtala"/>
    <s v="Sprint"/>
    <s v="1kg"/>
    <n v="1220"/>
    <n v="6"/>
    <n v="120"/>
    <n v="7320"/>
    <s v="Winter"/>
    <x v="1"/>
  </r>
  <r>
    <s v="T0876"/>
    <s v="(26-Jan-25 - 01-Feb-25)"/>
    <x v="12"/>
    <s v="TAPAN GHOSH"/>
    <s v="Retail"/>
    <s v="Amtala"/>
    <s v="Indofil M45"/>
    <s v="500gm"/>
    <n v="200"/>
    <n v="5"/>
    <n v="110"/>
    <n v="1000"/>
    <s v="Winter"/>
    <x v="1"/>
  </r>
  <r>
    <s v="T0877"/>
    <s v="(26-Jan-25 - 01-Feb-25)"/>
    <x v="12"/>
    <s v="JHILAM DEY"/>
    <s v="Retail"/>
    <s v="D.Harbour"/>
    <s v="Sumiprint"/>
    <s v="500ml"/>
    <n v="1730"/>
    <n v="7"/>
    <n v="6398"/>
    <n v="12110"/>
    <s v="Winter"/>
    <x v="3"/>
  </r>
  <r>
    <s v="T0878"/>
    <s v="(26-Jan-25 - 01-Feb-25)"/>
    <x v="12"/>
    <s v="DEBDAS CHOWDHURY"/>
    <s v="Large Farmer"/>
    <s v="Amtala"/>
    <s v="Ekka"/>
    <s v="20gm"/>
    <n v="30"/>
    <n v="7"/>
    <n v="35"/>
    <n v="210"/>
    <s v="Winter"/>
    <x v="3"/>
  </r>
  <r>
    <s v="T0879"/>
    <s v="(26-Jan-25 - 01-Feb-25)"/>
    <x v="12"/>
    <s v="JAGANNATH HALDER"/>
    <s v="Retail"/>
    <s v="Falta"/>
    <s v="Boxer"/>
    <s v="100ml"/>
    <n v="800"/>
    <n v="8"/>
    <n v="400"/>
    <n v="6400"/>
    <s v="Winter"/>
    <x v="3"/>
  </r>
  <r>
    <s v="T0880"/>
    <s v="(26-Jan-25 - 01-Feb-25)"/>
    <x v="12"/>
    <s v="ARUN ROY"/>
    <s v="Retail"/>
    <s v="D.Harbour"/>
    <s v="Carbine"/>
    <s v="100ml"/>
    <n v="100"/>
    <n v="6"/>
    <n v="60"/>
    <n v="600"/>
    <s v="Winter"/>
    <x v="3"/>
  </r>
  <r>
    <s v="T0881"/>
    <s v="(26-Jan-25 - 01-Feb-25)"/>
    <x v="12"/>
    <s v="ANIL KUMAR"/>
    <s v="Retail"/>
    <s v="D.Harbour"/>
    <s v="Safal 71"/>
    <s v="100gm"/>
    <n v="70"/>
    <n v="7"/>
    <n v="42"/>
    <n v="490"/>
    <s v="Winter"/>
    <x v="2"/>
  </r>
  <r>
    <s v="T0882"/>
    <s v="(26-Jan-25 - 01-Feb-25)"/>
    <x v="12"/>
    <s v="GOURANGA DAS"/>
    <s v="Large Farmer"/>
    <s v="D.Harbour"/>
    <s v="Agromin Gold"/>
    <s v="250ml"/>
    <n v="300"/>
    <n v="7"/>
    <n v="350"/>
    <n v="2100"/>
    <s v="Winter"/>
    <x v="0"/>
  </r>
  <r>
    <s v="T0883"/>
    <s v="(26-Jan-25 - 01-Feb-25)"/>
    <x v="12"/>
    <s v="GOPAL SILE"/>
    <s v="Retail"/>
    <s v="Usthi"/>
    <s v="2,4-D"/>
    <s v="500gm"/>
    <n v="220"/>
    <n v="8"/>
    <n v="200"/>
    <n v="1760"/>
    <s v="Winter"/>
    <x v="2"/>
  </r>
  <r>
    <s v="T0884"/>
    <s v="(26-Jan-25 - 01-Feb-25)"/>
    <x v="12"/>
    <s v="PRANABESH ROY"/>
    <s v="Retail"/>
    <s v="D.Harbour"/>
    <s v="Deligate"/>
    <s v="25ml"/>
    <n v="270"/>
    <n v="7"/>
    <n v="154"/>
    <n v="1890"/>
    <s v="Winter"/>
    <x v="3"/>
  </r>
  <r>
    <s v="T0885"/>
    <s v="(26-Jan-25 - 01-Feb-25)"/>
    <x v="12"/>
    <s v="PRANABESH ROY"/>
    <s v="Retail"/>
    <s v="D.Harbour"/>
    <s v="Krizin"/>
    <s v="100gm"/>
    <n v="150"/>
    <n v="8"/>
    <n v="64"/>
    <n v="1200"/>
    <s v="Winter"/>
    <x v="2"/>
  </r>
  <r>
    <s v="T0886"/>
    <s v="(26-Jan-25 - 01-Feb-25)"/>
    <x v="12"/>
    <s v="SUDHAMOY BANERJEE"/>
    <s v="Retail"/>
    <s v="Falta"/>
    <s v="Dezire"/>
    <s v="100gm"/>
    <n v="120"/>
    <n v="8"/>
    <n v="80"/>
    <n v="960"/>
    <s v="Winter"/>
    <x v="2"/>
  </r>
  <r>
    <s v="T0887"/>
    <s v="(26-Jan-25 - 01-Feb-25)"/>
    <x v="12"/>
    <s v="SUDHAMOY BANERJEE"/>
    <s v="Retail"/>
    <s v="Falta"/>
    <s v="Samrat 70"/>
    <s v="2gm"/>
    <n v="20"/>
    <n v="8"/>
    <n v="56"/>
    <n v="160"/>
    <s v="Winter"/>
    <x v="3"/>
  </r>
  <r>
    <s v="T0888"/>
    <s v="(26-Jan-25 - 01-Feb-25)"/>
    <x v="12"/>
    <s v="PRANAB SENGUPTA"/>
    <s v="Retail"/>
    <s v="D.Harbour"/>
    <s v="Curzate"/>
    <s v="1.2kg"/>
    <n v="1660"/>
    <n v="7"/>
    <n v="3570"/>
    <n v="11620"/>
    <s v="Winter"/>
    <x v="1"/>
  </r>
  <r>
    <s v="T0889"/>
    <s v="(26-Jan-25 - 01-Feb-25)"/>
    <x v="12"/>
    <s v="SURESH PAUL"/>
    <s v="Large Farmer"/>
    <s v="Bishnupur"/>
    <s v="Isabion"/>
    <s v="250ml"/>
    <n v="340"/>
    <n v="8"/>
    <n v="160"/>
    <n v="2720"/>
    <s v="Winter"/>
    <x v="0"/>
  </r>
  <r>
    <s v="T0890"/>
    <s v="(26-Jan-25 - 01-Feb-25)"/>
    <x v="12"/>
    <s v="ARUP PATRA"/>
    <s v="Retail"/>
    <s v="Usthi"/>
    <s v="Amister Top"/>
    <s v="500ml"/>
    <n v="2200"/>
    <n v="9"/>
    <n v="1800"/>
    <n v="19800"/>
    <s v="Winter"/>
    <x v="1"/>
  </r>
  <r>
    <s v="T0891"/>
    <s v="(26-Jan-25 - 01-Feb-25)"/>
    <x v="12"/>
    <s v="ASHOK BHATTACHARYA"/>
    <s v="Large Farmer"/>
    <s v="Bishnupur"/>
    <s v="Cultar"/>
    <s v="50ml"/>
    <n v="230"/>
    <n v="7"/>
    <n v="105"/>
    <n v="1610"/>
    <s v="Winter"/>
    <x v="0"/>
  </r>
  <r>
    <s v="T0892"/>
    <s v="(26-Jan-25 - 01-Feb-25)"/>
    <x v="12"/>
    <s v="SUKUMAR BAGCHI"/>
    <s v="Retail"/>
    <s v="Falta"/>
    <s v="Poushak"/>
    <s v="250ml"/>
    <n v="220"/>
    <n v="8"/>
    <n v="160"/>
    <n v="1760"/>
    <s v="Winter"/>
    <x v="0"/>
  </r>
  <r>
    <s v="T0893"/>
    <s v="(26-Jan-25 - 01-Feb-25)"/>
    <x v="12"/>
    <s v="NILADRI SEN"/>
    <s v="Retail"/>
    <s v="Amtala"/>
    <s v="Curzate"/>
    <s v="1.2kg"/>
    <n v="1660"/>
    <n v="7"/>
    <n v="3570"/>
    <n v="11620"/>
    <s v="Winter"/>
    <x v="1"/>
  </r>
  <r>
    <s v="T0894"/>
    <s v="(26-Jan-25 - 01-Feb-25)"/>
    <x v="12"/>
    <s v="RANESH DEY"/>
    <s v="Large Farmer"/>
    <s v="Usthi"/>
    <s v="Amister Top"/>
    <s v="250ml"/>
    <n v="1150"/>
    <n v="8"/>
    <n v="2000"/>
    <n v="9200"/>
    <s v="Winter"/>
    <x v="1"/>
  </r>
  <r>
    <s v="T0895"/>
    <s v="(26-Jan-25 - 01-Feb-25)"/>
    <x v="12"/>
    <s v="KANAI GHOSH"/>
    <s v="Retail"/>
    <s v="Bishnupur"/>
    <s v="Sumiprint"/>
    <s v="1L"/>
    <n v="1990"/>
    <n v="6"/>
    <n v="2520"/>
    <n v="11940"/>
    <s v="Winter"/>
    <x v="3"/>
  </r>
  <r>
    <s v="T0896"/>
    <s v="(02-Feb-25 - 08-Feb-25)"/>
    <x v="13"/>
    <s v="KALIPADA MUKHERJEE"/>
    <s v="Retail"/>
    <s v="Usthi"/>
    <s v="Samrat 70"/>
    <s v="2gm"/>
    <n v="20"/>
    <n v="6"/>
    <n v="42"/>
    <n v="120"/>
    <s v="Winter"/>
    <x v="3"/>
  </r>
  <r>
    <s v="T0897"/>
    <s v="(02-Feb-25 - 08-Feb-25)"/>
    <x v="13"/>
    <s v="KALIPADA MUKHERJEE"/>
    <s v="Retail"/>
    <s v="Usthi"/>
    <s v="Hamla 550"/>
    <s v="250ml"/>
    <n v="360"/>
    <n v="7"/>
    <n v="168"/>
    <n v="2520"/>
    <s v="Winter"/>
    <x v="3"/>
  </r>
  <r>
    <s v="T0898"/>
    <s v="(02-Feb-25 - 08-Feb-25)"/>
    <x v="13"/>
    <s v="ASIS IQBAL"/>
    <s v="Retail"/>
    <s v="D.Harbour"/>
    <s v="Amister Top"/>
    <s v="500ml"/>
    <n v="2200"/>
    <n v="7"/>
    <n v="1400"/>
    <n v="15400"/>
    <s v="Winter"/>
    <x v="1"/>
  </r>
  <r>
    <s v="T0899"/>
    <s v="(02-Feb-25 - 08-Feb-25)"/>
    <x v="13"/>
    <s v="ASIS IQBAL"/>
    <s v="Retail"/>
    <s v="D.Harbour"/>
    <s v="Saaf"/>
    <s v="500gm"/>
    <n v="380"/>
    <n v="6"/>
    <n v="192"/>
    <n v="2280"/>
    <s v="Winter"/>
    <x v="1"/>
  </r>
  <r>
    <s v="T0900"/>
    <s v="(02-Feb-25 - 08-Feb-25)"/>
    <x v="13"/>
    <s v="GOKUL KHAN"/>
    <s v="Large Farmer"/>
    <s v="D.Harbour"/>
    <s v="E-Mate"/>
    <s v="10gm"/>
    <n v="30"/>
    <n v="5"/>
    <n v="15"/>
    <n v="150"/>
    <s v="Winter"/>
    <x v="3"/>
  </r>
  <r>
    <s v="T0901"/>
    <s v="(02-Feb-25 - 08-Feb-25)"/>
    <x v="13"/>
    <s v="TAPAS KUMAR"/>
    <s v="Retail"/>
    <s v="Falta"/>
    <s v="Tropicona"/>
    <s v="500ml"/>
    <n v="330"/>
    <n v="7"/>
    <n v="210"/>
    <n v="2310"/>
    <s v="Winter"/>
    <x v="0"/>
  </r>
  <r>
    <s v="T0902"/>
    <s v="(02-Feb-25 - 08-Feb-25)"/>
    <x v="13"/>
    <s v="ARUN GHOSH"/>
    <s v="Large Farmer"/>
    <s v="D.Harbour"/>
    <s v="Indofil M45"/>
    <s v="500gm"/>
    <n v="205"/>
    <n v="4"/>
    <n v="108"/>
    <n v="820"/>
    <s v="Winter"/>
    <x v="1"/>
  </r>
  <r>
    <s v="T0903"/>
    <s v="(02-Feb-25 - 08-Feb-25)"/>
    <x v="13"/>
    <s v="JHILAM DEY"/>
    <s v="Retail"/>
    <s v="D.Harbour"/>
    <s v="E-Mate"/>
    <s v="10gm"/>
    <n v="30"/>
    <n v="4"/>
    <n v="12"/>
    <n v="120"/>
    <s v="Winter"/>
    <x v="3"/>
  </r>
  <r>
    <s v="T0904"/>
    <s v="(02-Feb-25 - 08-Feb-25)"/>
    <x v="13"/>
    <s v="DEBASHIS ROY"/>
    <s v="Retail"/>
    <s v="Bishnupur"/>
    <s v="Suspend"/>
    <s v="500gm"/>
    <n v="270"/>
    <n v="5"/>
    <n v="250"/>
    <n v="1350"/>
    <s v="Winter"/>
    <x v="2"/>
  </r>
  <r>
    <s v="T0905"/>
    <s v="(02-Feb-25 - 08-Feb-25)"/>
    <x v="13"/>
    <s v="DEBASHIS ROY"/>
    <s v="Retail"/>
    <s v="Bishnupur"/>
    <s v="El++"/>
    <s v="500ml"/>
    <n v="320"/>
    <n v="5"/>
    <n v="120"/>
    <n v="1600"/>
    <s v="Winter"/>
    <x v="0"/>
  </r>
  <r>
    <s v="T0906"/>
    <s v="(02-Feb-25 - 08-Feb-25)"/>
    <x v="13"/>
    <s v="BIJAY PAUL"/>
    <s v="Large Farmer"/>
    <s v="Amtala"/>
    <s v="Nativo"/>
    <s v="100gm"/>
    <n v="700"/>
    <n v="4"/>
    <n v="112"/>
    <n v="2800"/>
    <s v="Winter"/>
    <x v="1"/>
  </r>
  <r>
    <s v="T0907"/>
    <s v="(02-Feb-25 - 08-Feb-25)"/>
    <x v="13"/>
    <s v="BIJAY PAUL"/>
    <s v="Large Farmer"/>
    <s v="Amtala"/>
    <s v="Xelora"/>
    <s v="400ml"/>
    <n v="1850"/>
    <n v="6"/>
    <n v="3630"/>
    <n v="11100"/>
    <s v="Winter"/>
    <x v="1"/>
  </r>
  <r>
    <s v="T0908"/>
    <s v="(02-Feb-25 - 08-Feb-25)"/>
    <x v="13"/>
    <s v="PRANAB SENGUPTA"/>
    <s v="Retail"/>
    <s v="D.Harbour"/>
    <s v="Tagron"/>
    <s v="10gm"/>
    <n v="30"/>
    <n v="5"/>
    <n v="25"/>
    <n v="150"/>
    <s v="Winter"/>
    <x v="1"/>
  </r>
  <r>
    <s v="T0909"/>
    <s v="(02-Feb-25 - 08-Feb-25)"/>
    <x v="13"/>
    <s v="SUDHAMOY BANERJEE"/>
    <s v="Retail"/>
    <s v="Falta"/>
    <s v="Exponus"/>
    <s v="34ml"/>
    <n v="1600"/>
    <n v="5"/>
    <n v="3250"/>
    <n v="8000"/>
    <s v="Winter"/>
    <x v="3"/>
  </r>
  <r>
    <s v="T0910"/>
    <s v="(02-Feb-25 - 08-Feb-25)"/>
    <x v="13"/>
    <s v="RAKIB MOLLA"/>
    <s v="Large Farmer"/>
    <s v="Amtala"/>
    <s v="Simodis"/>
    <s v="120ml"/>
    <n v="1050"/>
    <n v="5"/>
    <n v="970"/>
    <n v="5250"/>
    <s v="Winter"/>
    <x v="3"/>
  </r>
  <r>
    <s v="T0911"/>
    <s v="(02-Feb-25 - 08-Feb-25)"/>
    <x v="13"/>
    <s v="NABIN CHAKRABORTY"/>
    <s v="Large Farmer"/>
    <s v="Usthi"/>
    <s v="Saaf"/>
    <s v="1kg"/>
    <n v="730"/>
    <n v="6"/>
    <n v="150"/>
    <n v="4380"/>
    <s v="Winter"/>
    <x v="1"/>
  </r>
  <r>
    <s v="T0912"/>
    <s v="(02-Feb-25 - 08-Feb-25)"/>
    <x v="13"/>
    <s v="SURESH PAUL"/>
    <s v="Large Farmer"/>
    <s v="Bishnupur"/>
    <s v="Samrat 70"/>
    <s v="2gm"/>
    <n v="20"/>
    <n v="6"/>
    <n v="42"/>
    <n v="120"/>
    <s v="Winter"/>
    <x v="3"/>
  </r>
  <r>
    <s v="T0913"/>
    <s v="(02-Feb-25 - 08-Feb-25)"/>
    <x v="13"/>
    <s v="BARUN PAL"/>
    <s v="Retail"/>
    <s v="D.Harbour"/>
    <s v="2,4-D"/>
    <s v="500gm"/>
    <n v="220"/>
    <n v="6"/>
    <n v="150"/>
    <n v="1320"/>
    <s v="Winter"/>
    <x v="2"/>
  </r>
  <r>
    <s v="T0914"/>
    <s v="(02-Feb-25 - 08-Feb-25)"/>
    <x v="13"/>
    <s v="JHILAM DEY"/>
    <s v="Retail"/>
    <s v="D.Harbour"/>
    <s v="Starthine"/>
    <s v="1kg"/>
    <n v="760"/>
    <n v="7"/>
    <n v="280"/>
    <n v="5320"/>
    <s v="Winter"/>
    <x v="3"/>
  </r>
  <r>
    <s v="T0915"/>
    <s v="(02-Feb-25 - 08-Feb-25)"/>
    <x v="13"/>
    <s v="JHILAM DEY"/>
    <s v="Retail"/>
    <s v="D.Harbour"/>
    <s v="2,4-D"/>
    <s v="500gm"/>
    <n v="220"/>
    <n v="6"/>
    <n v="150"/>
    <n v="1320"/>
    <s v="Winter"/>
    <x v="2"/>
  </r>
  <r>
    <s v="T0916"/>
    <s v="(02-Feb-25 - 08-Feb-25)"/>
    <x v="13"/>
    <s v="SANTOSH ROY"/>
    <s v="Large Farmer"/>
    <s v="Bishnupur"/>
    <s v="Saaf"/>
    <s v="1kg"/>
    <n v="730"/>
    <n v="5"/>
    <n v="125"/>
    <n v="3650"/>
    <s v="Winter"/>
    <x v="1"/>
  </r>
  <r>
    <s v="T0917"/>
    <s v="(02-Feb-25 - 08-Feb-25)"/>
    <x v="13"/>
    <s v="SANTOSH ROY"/>
    <s v="Large Farmer"/>
    <s v="Bishnupur"/>
    <s v="Deligate"/>
    <s v="25ml"/>
    <n v="270"/>
    <n v="6"/>
    <n v="132"/>
    <n v="1620"/>
    <s v="Winter"/>
    <x v="3"/>
  </r>
  <r>
    <s v="T0918"/>
    <s v="(02-Feb-25 - 08-Feb-25)"/>
    <x v="13"/>
    <s v="ANIL KUMAR"/>
    <s v="Retail"/>
    <s v="D.Harbour"/>
    <s v="Agromin Gold"/>
    <s v="250ml"/>
    <n v="300"/>
    <n v="7"/>
    <n v="350"/>
    <n v="2100"/>
    <s v="Winter"/>
    <x v="0"/>
  </r>
  <r>
    <s v="T0919"/>
    <s v="(02-Feb-25 - 08-Feb-25)"/>
    <x v="13"/>
    <s v="NISHITH DOWI"/>
    <s v="Retail"/>
    <s v="Usthi"/>
    <s v="Baan"/>
    <s v="120gm"/>
    <n v="230"/>
    <n v="7"/>
    <n v="140"/>
    <n v="1610"/>
    <s v="Winter"/>
    <x v="1"/>
  </r>
  <r>
    <s v="T0920"/>
    <s v="(02-Feb-25 - 08-Feb-25)"/>
    <x v="13"/>
    <s v="MADHAB SENGUPTA"/>
    <s v="Retail"/>
    <s v="Usthi"/>
    <s v="Safal 71"/>
    <s v="100gm"/>
    <n v="70"/>
    <n v="7"/>
    <n v="42"/>
    <n v="490"/>
    <s v="Winter"/>
    <x v="2"/>
  </r>
  <r>
    <s v="T0921"/>
    <s v="(02-Feb-25 - 08-Feb-25)"/>
    <x v="13"/>
    <s v="SEKH ANSARI"/>
    <s v="Retail"/>
    <s v="Usthi"/>
    <s v="Saaf"/>
    <s v="1kg"/>
    <n v="730"/>
    <n v="7"/>
    <n v="175"/>
    <n v="5110"/>
    <s v="Winter"/>
    <x v="1"/>
  </r>
  <r>
    <s v="T0922"/>
    <s v="(02-Feb-25 - 08-Feb-25)"/>
    <x v="13"/>
    <s v="SEKH RAHAMAT"/>
    <s v="Large Farmer"/>
    <s v="Bishnupur"/>
    <s v="Dursban"/>
    <s v="1L"/>
    <n v="350"/>
    <n v="6"/>
    <n v="240"/>
    <n v="2100"/>
    <s v="Winter"/>
    <x v="3"/>
  </r>
  <r>
    <s v="T0923"/>
    <s v="(02-Feb-25 - 08-Feb-25)"/>
    <x v="13"/>
    <s v="NASIR GOYEN"/>
    <s v="Large Farmer"/>
    <s v="Bishnupur"/>
    <s v="Ekka"/>
    <s v="20gm"/>
    <n v="30"/>
    <n v="8"/>
    <n v="40"/>
    <n v="240"/>
    <s v="Winter"/>
    <x v="3"/>
  </r>
  <r>
    <s v="T0924"/>
    <s v="(02-Feb-25 - 08-Feb-25)"/>
    <x v="13"/>
    <s v="MADHAB SENGUPTA"/>
    <s v="Retail"/>
    <s v="Usthi"/>
    <s v="Cultar"/>
    <s v="50ml"/>
    <n v="230"/>
    <n v="6"/>
    <n v="90"/>
    <n v="1380"/>
    <s v="Winter"/>
    <x v="0"/>
  </r>
  <r>
    <s v="T0925"/>
    <s v="(02-Feb-25 - 08-Feb-25)"/>
    <x v="13"/>
    <s v="ABHIJIT CHOWDHURY"/>
    <s v="Large Farmer"/>
    <s v="D.Harbour"/>
    <s v="Curzate"/>
    <s v="1.2kg"/>
    <n v="1660"/>
    <n v="7"/>
    <n v="3570"/>
    <n v="11620"/>
    <s v="Winter"/>
    <x v="1"/>
  </r>
  <r>
    <s v="T0926"/>
    <s v="(02-Feb-25 - 08-Feb-25)"/>
    <x v="13"/>
    <s v="ABHIJIT CHOWDHURY"/>
    <s v="Large Farmer"/>
    <s v="D.Harbour"/>
    <s v="Carbine"/>
    <s v="100ml"/>
    <n v="100"/>
    <n v="6"/>
    <n v="60"/>
    <n v="600"/>
    <s v="Winter"/>
    <x v="3"/>
  </r>
  <r>
    <s v="T0927"/>
    <s v="(02-Feb-25 - 08-Feb-25)"/>
    <x v="13"/>
    <s v="TAPAS KUMAR"/>
    <s v="Retail"/>
    <s v="Falta"/>
    <s v="Suspend"/>
    <s v="500gm"/>
    <n v="270"/>
    <n v="6"/>
    <n v="300"/>
    <n v="1620"/>
    <s v="Winter"/>
    <x v="2"/>
  </r>
  <r>
    <s v="T0928"/>
    <s v="(02-Feb-25 - 08-Feb-25)"/>
    <x v="13"/>
    <s v="TAPAS KUMAR"/>
    <s v="Retail"/>
    <s v="Falta"/>
    <s v="Tropicona"/>
    <s v="1L"/>
    <n v="650"/>
    <n v="6"/>
    <n v="300"/>
    <n v="3900"/>
    <s v="Winter"/>
    <x v="0"/>
  </r>
  <r>
    <s v="T0929"/>
    <s v="(02-Feb-25 - 08-Feb-25)"/>
    <x v="13"/>
    <s v="SUSHANTA DAS"/>
    <s v="Retail"/>
    <s v="Amtala"/>
    <s v="Safal 71"/>
    <s v="100gm"/>
    <n v="70"/>
    <n v="6"/>
    <n v="36"/>
    <n v="420"/>
    <s v="Winter"/>
    <x v="2"/>
  </r>
  <r>
    <s v="T0930"/>
    <s v="(02-Feb-25 - 08-Feb-25)"/>
    <x v="13"/>
    <s v="TAPAN GHOSH"/>
    <s v="Retail"/>
    <s v="Amtala"/>
    <s v="Tropicona"/>
    <s v="500ml"/>
    <n v="330"/>
    <n v="5"/>
    <n v="150"/>
    <n v="1650"/>
    <s v="Winter"/>
    <x v="0"/>
  </r>
  <r>
    <s v="T0931"/>
    <s v="(02-Feb-25 - 08-Feb-25)"/>
    <x v="13"/>
    <s v="AMITAVA DAS"/>
    <s v="Retail"/>
    <s v="Falta"/>
    <s v="Miraculan"/>
    <s v="100ml"/>
    <n v="50"/>
    <n v="6"/>
    <n v="36"/>
    <n v="300"/>
    <s v="Winter"/>
    <x v="0"/>
  </r>
  <r>
    <s v="T0932"/>
    <s v="(02-Feb-25 - 08-Feb-25)"/>
    <x v="13"/>
    <s v="SOURAV CHOWDHURY"/>
    <s v="Large Farmer"/>
    <s v="D.Harbour"/>
    <s v="Agil"/>
    <s v="500ml"/>
    <n v="930"/>
    <n v="5"/>
    <n v="550"/>
    <n v="4650"/>
    <s v="Winter"/>
    <x v="2"/>
  </r>
  <r>
    <s v="T0933"/>
    <s v="(02-Feb-25 - 08-Feb-25)"/>
    <x v="13"/>
    <s v="NISHITH DOWI"/>
    <s v="Retail"/>
    <s v="Usthi"/>
    <s v="Amister Top"/>
    <s v="250ml"/>
    <n v="1150"/>
    <n v="5"/>
    <n v="1250"/>
    <n v="5750"/>
    <s v="Winter"/>
    <x v="1"/>
  </r>
  <r>
    <s v="T0934"/>
    <s v="(02-Feb-25 - 08-Feb-25)"/>
    <x v="13"/>
    <s v="RABI GHOSH"/>
    <s v="Retail"/>
    <s v="Amtala"/>
    <s v="Poushak"/>
    <s v="1L"/>
    <n v="820"/>
    <n v="4"/>
    <n v="320"/>
    <n v="3280"/>
    <s v="Winter"/>
    <x v="0"/>
  </r>
  <r>
    <s v="T0935"/>
    <s v="(02-Feb-25 - 08-Feb-25)"/>
    <x v="13"/>
    <s v="HOKSEN MOLLA"/>
    <s v="Retail"/>
    <s v="Falta"/>
    <s v="Tagron"/>
    <s v="10gm"/>
    <n v="30"/>
    <n v="5"/>
    <n v="25"/>
    <n v="150"/>
    <s v="Winter"/>
    <x v="1"/>
  </r>
  <r>
    <s v="T0936"/>
    <s v="(02-Feb-25 - 08-Feb-25)"/>
    <x v="13"/>
    <s v="HOKSEN MOLLA"/>
    <s v="Retail"/>
    <s v="Falta"/>
    <s v="Cultar"/>
    <s v="50ml"/>
    <n v="230"/>
    <n v="4"/>
    <n v="60"/>
    <n v="920"/>
    <s v="Winter"/>
    <x v="0"/>
  </r>
  <r>
    <s v="T0937"/>
    <s v="(02-Feb-25 - 08-Feb-25)"/>
    <x v="13"/>
    <s v="ANUPAM MAJUMDAR"/>
    <s v="Retail"/>
    <s v="Amtala"/>
    <s v="Starthine"/>
    <s v="500gm"/>
    <n v="410"/>
    <n v="6"/>
    <n v="210"/>
    <n v="2460"/>
    <s v="Winter"/>
    <x v="3"/>
  </r>
  <r>
    <s v="T0938"/>
    <s v="(02-Feb-25 - 08-Feb-25)"/>
    <x v="13"/>
    <s v="ANUPAM MAJUMDAR"/>
    <s v="Retail"/>
    <s v="Amtala"/>
    <s v="Krizin"/>
    <s v="100gm"/>
    <n v="150"/>
    <n v="4"/>
    <n v="32"/>
    <n v="600"/>
    <s v="Winter"/>
    <x v="2"/>
  </r>
  <r>
    <s v="T0939"/>
    <s v="(02-Feb-25 - 08-Feb-25)"/>
    <x v="13"/>
    <s v="SUSHANTA DAS"/>
    <s v="Retail"/>
    <s v="Amtala"/>
    <s v="Xelora"/>
    <s v="200ml"/>
    <n v="950"/>
    <n v="3"/>
    <n v="228"/>
    <n v="2850"/>
    <s v="Winter"/>
    <x v="1"/>
  </r>
  <r>
    <s v="T0940"/>
    <s v="(02-Feb-25 - 08-Feb-25)"/>
    <x v="13"/>
    <s v="KANAI GHOSH"/>
    <s v="Retail"/>
    <s v="Bishnupur"/>
    <s v="Amister Top"/>
    <s v="250ml"/>
    <n v="1150"/>
    <n v="5"/>
    <n v="1250"/>
    <n v="5750"/>
    <s v="Winter"/>
    <x v="1"/>
  </r>
  <r>
    <s v="T0941"/>
    <s v="(02-Feb-25 - 08-Feb-25)"/>
    <x v="13"/>
    <s v="GOPAL CHATTERJEE"/>
    <s v="Large Farmer"/>
    <s v="D.Harbour"/>
    <s v="Exponus"/>
    <s v="8.5ml"/>
    <n v="480"/>
    <n v="4"/>
    <n v="120"/>
    <n v="1920"/>
    <s v="Winter"/>
    <x v="3"/>
  </r>
  <r>
    <s v="T0942"/>
    <s v="(02-Feb-25 - 08-Feb-25)"/>
    <x v="13"/>
    <s v="SUSHANTA DAS"/>
    <s v="Retail"/>
    <s v="Amtala"/>
    <s v="Xelora"/>
    <s v="200ml"/>
    <n v="950"/>
    <n v="6"/>
    <n v="456"/>
    <n v="5700"/>
    <s v="Winter"/>
    <x v="1"/>
  </r>
  <r>
    <s v="T0943"/>
    <s v="(02-Feb-25 - 08-Feb-25)"/>
    <x v="13"/>
    <s v="SHANKAR MONDAL"/>
    <s v="Retail"/>
    <s v="Amtala"/>
    <s v="Krizin"/>
    <s v="100gm"/>
    <n v="150"/>
    <n v="5"/>
    <n v="40"/>
    <n v="750"/>
    <s v="Winter"/>
    <x v="2"/>
  </r>
  <r>
    <s v="T0944"/>
    <s v="(02-Feb-25 - 08-Feb-25)"/>
    <x v="13"/>
    <s v="TUFUI DAS"/>
    <s v="Retail"/>
    <s v="Amtala"/>
    <s v="El++"/>
    <s v="100ml"/>
    <n v="70"/>
    <n v="5"/>
    <n v="40"/>
    <n v="350"/>
    <s v="Winter"/>
    <x v="0"/>
  </r>
  <r>
    <s v="T0945"/>
    <s v="(02-Feb-25 - 08-Feb-25)"/>
    <x v="13"/>
    <s v="JAYANTA SARKAR"/>
    <s v="Large Farmer"/>
    <s v="Bishnupur"/>
    <s v="Ekka"/>
    <s v="20gm"/>
    <n v="30"/>
    <n v="4"/>
    <n v="20"/>
    <n v="120"/>
    <s v="Winter"/>
    <x v="3"/>
  </r>
  <r>
    <s v="T0946"/>
    <s v="(02-Feb-25 - 08-Feb-25)"/>
    <x v="13"/>
    <s v="SUMAN DASGUPTA"/>
    <s v="Retail"/>
    <s v="Amtala"/>
    <s v="Dezire"/>
    <s v="100gm"/>
    <n v="120"/>
    <n v="5"/>
    <n v="50"/>
    <n v="600"/>
    <s v="Winter"/>
    <x v="2"/>
  </r>
  <r>
    <s v="T0947"/>
    <s v="(02-Feb-25 - 08-Feb-25)"/>
    <x v="13"/>
    <s v="SUMAN DASGUPTA"/>
    <s v="Retail"/>
    <s v="Amtala"/>
    <s v="Cultar"/>
    <s v="50ml"/>
    <n v="230"/>
    <n v="4"/>
    <n v="60"/>
    <n v="920"/>
    <s v="Winter"/>
    <x v="0"/>
  </r>
  <r>
    <s v="T0948"/>
    <s v="(02-Feb-25 - 08-Feb-25)"/>
    <x v="13"/>
    <s v="DEBDAS CHOWDHURY"/>
    <s v="Large Farmer"/>
    <s v="Amtala"/>
    <s v="Exponus"/>
    <s v="25ml"/>
    <n v="1250"/>
    <n v="5"/>
    <n v="1850"/>
    <n v="6250"/>
    <s v="Winter"/>
    <x v="3"/>
  </r>
  <r>
    <s v="T0949"/>
    <s v="(02-Feb-25 - 08-Feb-25)"/>
    <x v="13"/>
    <s v="DEBDAS CHOWDHURY"/>
    <s v="Large Farmer"/>
    <s v="Amtala"/>
    <s v="Safal 71"/>
    <s v="100gm"/>
    <n v="70"/>
    <n v="7"/>
    <n v="42"/>
    <n v="490"/>
    <s v="Winter"/>
    <x v="2"/>
  </r>
  <r>
    <s v="T0950"/>
    <s v="(02-Feb-25 - 08-Feb-25)"/>
    <x v="13"/>
    <s v="GOKUL KHAN"/>
    <s v="Large Farmer"/>
    <s v="D.Harbour"/>
    <s v="Suspend"/>
    <s v="500gm"/>
    <n v="270"/>
    <n v="7"/>
    <n v="350"/>
    <n v="1890"/>
    <s v="Winter"/>
    <x v="2"/>
  </r>
  <r>
    <s v="T0951"/>
    <s v="(02-Feb-25 - 08-Feb-25)"/>
    <x v="13"/>
    <s v="RABI GHOSH"/>
    <s v="Retail"/>
    <s v="Amtala"/>
    <s v="Sumi Max"/>
    <s v="10ml"/>
    <n v="120"/>
    <n v="6"/>
    <n v="120"/>
    <n v="720"/>
    <s v="Winter"/>
    <x v="2"/>
  </r>
  <r>
    <s v="T0952"/>
    <s v="(02-Feb-25 - 08-Feb-25)"/>
    <x v="13"/>
    <s v="DINESH HALDER"/>
    <s v="Large Farmer"/>
    <s v="Amtala"/>
    <s v="Cultar"/>
    <s v="50ml"/>
    <n v="230"/>
    <n v="5"/>
    <n v="75"/>
    <n v="1150"/>
    <s v="Winter"/>
    <x v="0"/>
  </r>
  <r>
    <s v="T0953"/>
    <s v="(02-Feb-25 - 08-Feb-25)"/>
    <x v="13"/>
    <s v="TAPAN GHOSH"/>
    <s v="Retail"/>
    <s v="Amtala"/>
    <s v="Poushak"/>
    <s v="1L"/>
    <n v="820"/>
    <n v="6"/>
    <n v="480"/>
    <n v="4920"/>
    <s v="Winter"/>
    <x v="0"/>
  </r>
  <r>
    <s v="T0954"/>
    <s v="(02-Feb-25 - 08-Feb-25)"/>
    <x v="13"/>
    <s v="GOPAL CHATTERJEE"/>
    <s v="Large Farmer"/>
    <s v="D.Harbour"/>
    <s v="Tagron"/>
    <s v="10gm"/>
    <n v="30"/>
    <n v="6"/>
    <n v="30"/>
    <n v="180"/>
    <s v="Winter"/>
    <x v="1"/>
  </r>
  <r>
    <s v="T0955"/>
    <s v="(02-Feb-25 - 08-Feb-25)"/>
    <x v="13"/>
    <s v="SUBRATA DEY"/>
    <s v="Retail"/>
    <s v="Falta"/>
    <s v="Ridomil Gold"/>
    <s v="1kg (1 pouch: 80)"/>
    <n v="2300"/>
    <n v="5"/>
    <n v="5050"/>
    <n v="11500"/>
    <s v="Winter"/>
    <x v="1"/>
  </r>
  <r>
    <s v="T0956"/>
    <s v="(02-Feb-25 - 08-Feb-25)"/>
    <x v="13"/>
    <s v="SUDHAMOY BANERJEE"/>
    <s v="Retail"/>
    <s v="Falta"/>
    <s v="Saaf"/>
    <s v="500gm"/>
    <n v="380"/>
    <n v="7"/>
    <n v="224"/>
    <n v="2660"/>
    <s v="Winter"/>
    <x v="1"/>
  </r>
  <r>
    <s v="T0957"/>
    <s v="(02-Feb-25 - 08-Feb-25)"/>
    <x v="13"/>
    <s v="TAPAN GHOSH"/>
    <s v="Retail"/>
    <s v="Amtala"/>
    <s v="Cultar"/>
    <s v="50ml"/>
    <n v="230"/>
    <n v="6"/>
    <n v="90"/>
    <n v="1380"/>
    <s v="Winter"/>
    <x v="0"/>
  </r>
  <r>
    <s v="T0958"/>
    <s v="(02-Feb-25 - 08-Feb-25)"/>
    <x v="13"/>
    <s v="SEKH ANAMUL"/>
    <s v="Large Farmer"/>
    <s v="Bishnupur"/>
    <s v="Iris"/>
    <s v="200ml"/>
    <n v="410"/>
    <n v="5"/>
    <n v="660"/>
    <n v="2050"/>
    <s v="Winter"/>
    <x v="2"/>
  </r>
  <r>
    <s v="T0959"/>
    <s v="(02-Feb-25 - 08-Feb-25)"/>
    <x v="13"/>
    <s v="SEKH ANAMUL"/>
    <s v="Large Farmer"/>
    <s v="Bishnupur"/>
    <s v="Samrat 70"/>
    <s v="2gm"/>
    <n v="20"/>
    <n v="5"/>
    <n v="35"/>
    <n v="100"/>
    <s v="Winter"/>
    <x v="3"/>
  </r>
  <r>
    <s v="T0960"/>
    <s v="(02-Feb-25 - 08-Feb-25)"/>
    <x v="13"/>
    <s v="GOURANGA DAS"/>
    <s v="Large Farmer"/>
    <s v="D.Harbour"/>
    <s v="Indofil M45"/>
    <s v="500gm"/>
    <n v="205"/>
    <n v="5"/>
    <n v="135"/>
    <n v="1025"/>
    <s v="Winter"/>
    <x v="1"/>
  </r>
  <r>
    <s v="T0961"/>
    <s v="(02-Feb-25 - 08-Feb-25)"/>
    <x v="13"/>
    <s v="GOURANGA DAS"/>
    <s v="Large Farmer"/>
    <s v="D.Harbour"/>
    <s v="Ultimare"/>
    <s v="25ml"/>
    <n v="850"/>
    <n v="3"/>
    <n v="90"/>
    <n v="2550"/>
    <s v="Winter"/>
    <x v="3"/>
  </r>
  <r>
    <s v="T0962"/>
    <s v="(02-Feb-25 - 08-Feb-25)"/>
    <x v="13"/>
    <s v="DILIP PAL"/>
    <s v="Retail"/>
    <s v="Bishnupur"/>
    <s v="Tagron"/>
    <s v="10gm"/>
    <n v="30"/>
    <n v="4"/>
    <n v="20"/>
    <n v="120"/>
    <s v="Winter"/>
    <x v="1"/>
  </r>
  <r>
    <s v="T0963"/>
    <s v="(02-Feb-25 - 08-Feb-25)"/>
    <x v="13"/>
    <s v="RATHIN MUKHERJEE"/>
    <s v="Retail"/>
    <s v="D.Harbour"/>
    <s v="Sprint"/>
    <s v="1kg"/>
    <n v="1220"/>
    <n v="4"/>
    <n v="80"/>
    <n v="4880"/>
    <s v="Winter"/>
    <x v="1"/>
  </r>
  <r>
    <s v="T0964"/>
    <s v="(02-Feb-25 - 08-Feb-25)"/>
    <x v="13"/>
    <s v="GOPAL SILE"/>
    <s v="Retail"/>
    <s v="Usthi"/>
    <s v="Lihocin"/>
    <s v="1L"/>
    <n v="1230"/>
    <n v="3"/>
    <n v="330"/>
    <n v="3690"/>
    <s v="Winter"/>
    <x v="0"/>
  </r>
  <r>
    <s v="T0965"/>
    <s v="(02-Feb-25 - 08-Feb-25)"/>
    <x v="13"/>
    <s v="SUBHAS CHATTERJEE"/>
    <s v="Large Farmer"/>
    <s v="D.Harbour"/>
    <s v="Double"/>
    <s v="200ml"/>
    <n v="890"/>
    <n v="4"/>
    <n v="192"/>
    <n v="3560"/>
    <s v="Winter"/>
    <x v="0"/>
  </r>
  <r>
    <s v="T0966"/>
    <s v="(02-Feb-25 - 08-Feb-25)"/>
    <x v="13"/>
    <s v="ARUN ROY"/>
    <s v="Retail"/>
    <s v="D.Harbour"/>
    <s v="Poushak"/>
    <s v="100ml"/>
    <n v="100"/>
    <n v="5"/>
    <n v="40"/>
    <n v="500"/>
    <s v="Winter"/>
    <x v="0"/>
  </r>
  <r>
    <s v="T0967"/>
    <s v="(02-Feb-25 - 08-Feb-25)"/>
    <x v="13"/>
    <s v="SUMAN DASGUPTA"/>
    <s v="Retail"/>
    <s v="Amtala"/>
    <s v="Poushak"/>
    <s v="500ml"/>
    <n v="420"/>
    <n v="4"/>
    <n v="160"/>
    <n v="1680"/>
    <s v="Winter"/>
    <x v="0"/>
  </r>
  <r>
    <s v="T0968"/>
    <s v="(02-Feb-25 - 08-Feb-25)"/>
    <x v="13"/>
    <s v="PRANAB SENGUPTA"/>
    <s v="Retail"/>
    <s v="D.Harbour"/>
    <s v="Ekka"/>
    <s v="20gm"/>
    <n v="30"/>
    <n v="4"/>
    <n v="20"/>
    <n v="120"/>
    <s v="Winter"/>
    <x v="3"/>
  </r>
  <r>
    <s v="T0969"/>
    <s v="(09-Feb-25 - 15-Feb-25)"/>
    <x v="14"/>
    <s v="TARUN BANERJEE"/>
    <s v="Retail"/>
    <s v="Falta"/>
    <s v="Biozyme Vegetable"/>
    <s v="100ml"/>
    <n v="130"/>
    <n v="4"/>
    <n v="80"/>
    <n v="520"/>
    <s v="Winter"/>
    <x v="0"/>
  </r>
  <r>
    <s v="T0970"/>
    <s v="(09-Feb-25 - 15-Feb-25)"/>
    <x v="14"/>
    <s v="TARUN BANERJEE"/>
    <s v="Retail"/>
    <s v="Falta"/>
    <s v="Agromin Gold"/>
    <s v="100ml"/>
    <n v="130"/>
    <n v="5"/>
    <n v="100"/>
    <n v="650"/>
    <s v="Winter"/>
    <x v="0"/>
  </r>
  <r>
    <s v="T0971"/>
    <s v="(09-Feb-25 - 15-Feb-25)"/>
    <x v="14"/>
    <s v="SUSHANTA DAS"/>
    <s v="Retail"/>
    <s v="Amtala"/>
    <s v="E-Mate"/>
    <s v="10gm"/>
    <n v="30"/>
    <n v="5"/>
    <n v="15"/>
    <n v="150"/>
    <s v="Winter"/>
    <x v="3"/>
  </r>
  <r>
    <s v="T0972"/>
    <s v="(09-Feb-25 - 15-Feb-25)"/>
    <x v="14"/>
    <s v="SUSHANTA DAS"/>
    <s v="Retail"/>
    <s v="Amtala"/>
    <s v="Pegasus"/>
    <s v="10gm"/>
    <n v="100"/>
    <n v="5"/>
    <n v="60"/>
    <n v="500"/>
    <s v="Winter"/>
    <x v="3"/>
  </r>
  <r>
    <s v="T0973"/>
    <s v="(09-Feb-25 - 15-Feb-25)"/>
    <x v="14"/>
    <s v="DEBASHIS ROY"/>
    <s v="Retail"/>
    <s v="Bishnupur"/>
    <s v="Systiva"/>
    <s v="200ml"/>
    <n v="1050"/>
    <n v="4"/>
    <n v="680"/>
    <n v="4200"/>
    <s v="Winter"/>
    <x v="1"/>
  </r>
  <r>
    <s v="T0974"/>
    <s v="(09-Feb-25 - 15-Feb-25)"/>
    <x v="14"/>
    <s v="KARTICK MAITY"/>
    <s v="Retail"/>
    <s v="D.Harbour"/>
    <s v="Baan"/>
    <s v="120gm"/>
    <n v="230"/>
    <n v="5"/>
    <n v="100"/>
    <n v="1150"/>
    <s v="Winter"/>
    <x v="1"/>
  </r>
  <r>
    <s v="T0975"/>
    <s v="(09-Feb-25 - 15-Feb-25)"/>
    <x v="14"/>
    <s v="NASIR GOYEN"/>
    <s v="Large Farmer"/>
    <s v="Bishnupur"/>
    <s v="Agromin Gold"/>
    <s v="100ml"/>
    <n v="130"/>
    <n v="5"/>
    <n v="100"/>
    <n v="650"/>
    <s v="Winter"/>
    <x v="0"/>
  </r>
  <r>
    <s v="T0976"/>
    <s v="(09-Feb-25 - 15-Feb-25)"/>
    <x v="14"/>
    <s v="PRABIR ROY"/>
    <s v="Large Farmer"/>
    <s v="Falta"/>
    <s v="Samrat 70"/>
    <s v="2gm"/>
    <n v="20"/>
    <n v="6"/>
    <n v="42"/>
    <n v="120"/>
    <s v="Winter"/>
    <x v="3"/>
  </r>
  <r>
    <s v="T0977"/>
    <s v="(09-Feb-25 - 15-Feb-25)"/>
    <x v="14"/>
    <s v="LALTU MIRI"/>
    <s v="Large Farmer"/>
    <s v="Amtala"/>
    <s v="Sprint"/>
    <s v="250gm"/>
    <n v="330"/>
    <n v="6"/>
    <n v="228"/>
    <n v="1980"/>
    <s v="Winter"/>
    <x v="1"/>
  </r>
  <r>
    <s v="T0978"/>
    <s v="(09-Feb-25 - 15-Feb-25)"/>
    <x v="14"/>
    <s v="RATHIN MUKHERJEE"/>
    <s v="Retail"/>
    <s v="D.Harbour"/>
    <s v="Agromin Gold"/>
    <s v="50ml"/>
    <n v="75"/>
    <n v="7"/>
    <n v="35"/>
    <n v="525"/>
    <s v="Winter"/>
    <x v="0"/>
  </r>
  <r>
    <s v="T0979"/>
    <s v="(09-Feb-25 - 15-Feb-25)"/>
    <x v="14"/>
    <s v="ABHIJIT CHOWDHURY"/>
    <s v="Large Farmer"/>
    <s v="D.Harbour"/>
    <s v="Safal 71"/>
    <s v="100gm"/>
    <n v="70"/>
    <n v="5"/>
    <n v="30"/>
    <n v="350"/>
    <s v="Winter"/>
    <x v="2"/>
  </r>
  <r>
    <s v="T0980"/>
    <s v="(09-Feb-25 - 15-Feb-25)"/>
    <x v="14"/>
    <s v="LALTU MIRI"/>
    <s v="Large Farmer"/>
    <s v="Amtala"/>
    <s v="Tropicona"/>
    <s v="250ml"/>
    <n v="170"/>
    <n v="7"/>
    <n v="105"/>
    <n v="1190"/>
    <s v="Winter"/>
    <x v="0"/>
  </r>
  <r>
    <s v="T0981"/>
    <s v="(09-Feb-25 - 15-Feb-25)"/>
    <x v="14"/>
    <s v="RAMPRASAD SAHA"/>
    <s v="Large Farmer"/>
    <s v="Usthi"/>
    <s v="Sumi Max"/>
    <s v="10ml"/>
    <n v="120"/>
    <n v="6"/>
    <n v="120"/>
    <n v="720"/>
    <s v="Winter"/>
    <x v="2"/>
  </r>
  <r>
    <s v="T0982"/>
    <s v="(09-Feb-25 - 15-Feb-25)"/>
    <x v="14"/>
    <s v="RAMPRASAD SAHA"/>
    <s v="Large Farmer"/>
    <s v="Usthi"/>
    <s v="Ekka"/>
    <s v="20gm"/>
    <n v="30"/>
    <n v="7"/>
    <n v="35"/>
    <n v="210"/>
    <s v="Winter"/>
    <x v="3"/>
  </r>
  <r>
    <s v="T0983"/>
    <s v="(09-Feb-25 - 15-Feb-25)"/>
    <x v="14"/>
    <s v="LALTU MIRI"/>
    <s v="Large Farmer"/>
    <s v="Amtala"/>
    <s v="Hamla 550"/>
    <s v="100ml"/>
    <n v="75"/>
    <n v="5"/>
    <n v="25"/>
    <n v="375"/>
    <s v="Winter"/>
    <x v="3"/>
  </r>
  <r>
    <s v="T0984"/>
    <s v="(09-Feb-25 - 15-Feb-25)"/>
    <x v="14"/>
    <s v="LALTU MIRI"/>
    <s v="Large Farmer"/>
    <s v="Amtala"/>
    <s v="V3"/>
    <s v="500ml"/>
    <n v="270"/>
    <n v="7"/>
    <n v="406"/>
    <n v="1890"/>
    <s v="Winter"/>
    <x v="1"/>
  </r>
  <r>
    <s v="T0985"/>
    <s v="(09-Feb-25 - 15-Feb-25)"/>
    <x v="14"/>
    <s v="SANTOSH ROY"/>
    <s v="Large Farmer"/>
    <s v="Bishnupur"/>
    <s v="Saaf"/>
    <s v="100gm"/>
    <n v="80"/>
    <n v="6"/>
    <n v="24"/>
    <n v="480"/>
    <s v="Winter"/>
    <x v="1"/>
  </r>
  <r>
    <s v="T0986"/>
    <s v="(09-Feb-25 - 15-Feb-25)"/>
    <x v="14"/>
    <s v="PRASENJIT MANDAL"/>
    <s v="Large Farmer"/>
    <s v="Amtala"/>
    <s v="Biozyme Vegetable"/>
    <s v="250ml"/>
    <n v="290"/>
    <n v="5"/>
    <n v="125"/>
    <n v="1450"/>
    <s v="Winter"/>
    <x v="0"/>
  </r>
  <r>
    <s v="T0987"/>
    <s v="(09-Feb-25 - 15-Feb-25)"/>
    <x v="14"/>
    <s v="SHANKAR MONDAL"/>
    <s v="Retail"/>
    <s v="Amtala"/>
    <s v="Profex Super"/>
    <s v="1L"/>
    <n v="750"/>
    <n v="5"/>
    <n v="190"/>
    <n v="3750"/>
    <s v="Winter"/>
    <x v="3"/>
  </r>
  <r>
    <s v="T0988"/>
    <s v="(09-Feb-25 - 15-Feb-25)"/>
    <x v="14"/>
    <s v="MADHAB SENGUPTA"/>
    <s v="Retail"/>
    <s v="Usthi"/>
    <s v="Curzate"/>
    <s v="300gm"/>
    <n v="440"/>
    <n v="5"/>
    <n v="75"/>
    <n v="2200"/>
    <s v="Winter"/>
    <x v="1"/>
  </r>
  <r>
    <s v="T0989"/>
    <s v="(09-Feb-25 - 15-Feb-25)"/>
    <x v="14"/>
    <s v="ASHOK BHATTACHARYA"/>
    <s v="Large Farmer"/>
    <s v="Bishnupur"/>
    <s v="Miraculan"/>
    <s v="250ml"/>
    <n v="120"/>
    <n v="5"/>
    <n v="40"/>
    <n v="600"/>
    <s v="Winter"/>
    <x v="0"/>
  </r>
  <r>
    <s v="T0990"/>
    <s v="(09-Feb-25 - 15-Feb-25)"/>
    <x v="14"/>
    <s v="KUSH GHOSH"/>
    <s v="Large Farmer"/>
    <s v="Amtala"/>
    <s v="Lihocin"/>
    <s v="1L"/>
    <n v="1230"/>
    <n v="5"/>
    <n v="550"/>
    <n v="6150"/>
    <s v="Winter"/>
    <x v="0"/>
  </r>
  <r>
    <s v="T0991"/>
    <s v="(09-Feb-25 - 15-Feb-25)"/>
    <x v="14"/>
    <s v="KUSH GHOSH"/>
    <s v="Large Farmer"/>
    <s v="Amtala"/>
    <s v="Boxer"/>
    <s v="25ml"/>
    <n v="220"/>
    <n v="4"/>
    <n v="100"/>
    <n v="880"/>
    <s v="Winter"/>
    <x v="3"/>
  </r>
  <r>
    <s v="T0992"/>
    <s v="(09-Feb-25 - 15-Feb-25)"/>
    <x v="14"/>
    <s v="SHYAMAL DAS"/>
    <s v="Large Farmer"/>
    <s v="D.Harbour"/>
    <s v="Boxer"/>
    <s v="100ml"/>
    <n v="800"/>
    <n v="4"/>
    <n v="200"/>
    <n v="3200"/>
    <s v="Winter"/>
    <x v="3"/>
  </r>
  <r>
    <s v="T0993"/>
    <s v="(09-Feb-25 - 15-Feb-25)"/>
    <x v="14"/>
    <s v="SHYAMAL DAS"/>
    <s v="Large Farmer"/>
    <s v="D.Harbour"/>
    <s v="Amister Top"/>
    <s v="100ml"/>
    <n v="450"/>
    <n v="6"/>
    <n v="300"/>
    <n v="2700"/>
    <s v="Winter"/>
    <x v="1"/>
  </r>
  <r>
    <s v="T0994"/>
    <s v="(09-Feb-25 - 15-Feb-25)"/>
    <x v="14"/>
    <s v="ASIS IQBAL"/>
    <s v="Retail"/>
    <s v="D.Harbour"/>
    <s v="Baan"/>
    <s v="120gm"/>
    <n v="230"/>
    <n v="5"/>
    <n v="100"/>
    <n v="1150"/>
    <s v="Winter"/>
    <x v="1"/>
  </r>
  <r>
    <s v="T0995"/>
    <s v="(09-Feb-25 - 15-Feb-25)"/>
    <x v="14"/>
    <s v="GOPAL SILE"/>
    <s v="Retail"/>
    <s v="Usthi"/>
    <s v="Sprint"/>
    <s v="100gm"/>
    <n v="130"/>
    <n v="4"/>
    <n v="48"/>
    <n v="520"/>
    <s v="Winter"/>
    <x v="1"/>
  </r>
  <r>
    <s v="T0996"/>
    <s v="(09-Feb-25 - 15-Feb-25)"/>
    <x v="14"/>
    <s v="ANIRUDH PAUL"/>
    <s v="Retail"/>
    <s v="Usthi"/>
    <s v="Saaf"/>
    <s v="100gm"/>
    <n v="80"/>
    <n v="4"/>
    <n v="16"/>
    <n v="320"/>
    <s v="Winter"/>
    <x v="1"/>
  </r>
  <r>
    <s v="T0997"/>
    <s v="(09-Feb-25 - 15-Feb-25)"/>
    <x v="14"/>
    <s v="SANTOSH ROY"/>
    <s v="Large Farmer"/>
    <s v="Bishnupur"/>
    <s v="Isabion"/>
    <s v="250ml"/>
    <n v="340"/>
    <n v="4"/>
    <n v="80"/>
    <n v="1360"/>
    <s v="Winter"/>
    <x v="0"/>
  </r>
  <r>
    <s v="T0998"/>
    <s v="(09-Feb-25 - 15-Feb-25)"/>
    <x v="14"/>
    <s v="TARUN BANERJEE"/>
    <s v="Retail"/>
    <s v="Falta"/>
    <s v="Saaf"/>
    <s v="1kg"/>
    <n v="730"/>
    <n v="5"/>
    <n v="125"/>
    <n v="3650"/>
    <s v="Winter"/>
    <x v="1"/>
  </r>
  <r>
    <s v="T0999"/>
    <s v="(09-Feb-25 - 15-Feb-25)"/>
    <x v="14"/>
    <s v="RABINDRA NASKAR"/>
    <s v="Large Farmer"/>
    <s v="Usthi"/>
    <s v="Safal 71"/>
    <s v="100gm"/>
    <n v="70"/>
    <n v="3"/>
    <n v="18"/>
    <n v="210"/>
    <s v="Winter"/>
    <x v="2"/>
  </r>
  <r>
    <s v="T1000"/>
    <s v="(09-Feb-25 - 15-Feb-25)"/>
    <x v="14"/>
    <s v="ASIS IQBAL"/>
    <s v="Retail"/>
    <s v="D.Harbour"/>
    <s v="Exponus"/>
    <s v="8.5ml"/>
    <n v="480"/>
    <n v="4"/>
    <n v="120"/>
    <n v="1920"/>
    <s v="Winter"/>
    <x v="3"/>
  </r>
  <r>
    <s v="T1001"/>
    <s v="(09-Feb-25 - 15-Feb-25)"/>
    <x v="14"/>
    <s v="RAMPRASAD SAHA"/>
    <s v="Large Farmer"/>
    <s v="Usthi"/>
    <s v="V3"/>
    <s v="1L"/>
    <n v="550"/>
    <n v="3"/>
    <n v="150"/>
    <n v="1650"/>
    <s v="Winter"/>
    <x v="1"/>
  </r>
  <r>
    <s v="T1002"/>
    <s v="(09-Feb-25 - 15-Feb-25)"/>
    <x v="14"/>
    <s v="TAPAS KUMAR"/>
    <s v="Retail"/>
    <s v="Falta"/>
    <s v="Lihocin"/>
    <s v="100ml"/>
    <n v="125"/>
    <n v="5"/>
    <n v="40"/>
    <n v="625"/>
    <s v="Winter"/>
    <x v="0"/>
  </r>
  <r>
    <s v="T1003"/>
    <s v="(09-Feb-25 - 15-Feb-25)"/>
    <x v="14"/>
    <s v="TAPAS KUMAR"/>
    <s v="Retail"/>
    <s v="Falta"/>
    <s v="Hamla 550"/>
    <s v="250ml"/>
    <n v="360"/>
    <n v="5"/>
    <n v="120"/>
    <n v="1800"/>
    <s v="Winter"/>
    <x v="3"/>
  </r>
  <r>
    <s v="T1004"/>
    <s v="(09-Feb-25 - 15-Feb-25)"/>
    <x v="14"/>
    <s v="RINKU MALLICK"/>
    <s v="Retail"/>
    <s v="Falta"/>
    <s v="Nasa"/>
    <s v="1kg"/>
    <n v="200"/>
    <n v="5"/>
    <n v="110"/>
    <n v="1000"/>
    <s v="Winter"/>
    <x v="3"/>
  </r>
  <r>
    <s v="T1005"/>
    <s v="(09-Feb-25 - 15-Feb-25)"/>
    <x v="14"/>
    <s v="RINKU MALLICK"/>
    <s v="Retail"/>
    <s v="Falta"/>
    <s v="Hamla 550"/>
    <s v="1L"/>
    <n v="910"/>
    <n v="7"/>
    <n v="315"/>
    <n v="6370"/>
    <s v="Winter"/>
    <x v="3"/>
  </r>
  <r>
    <s v="T1006"/>
    <s v="(09-Feb-25 - 15-Feb-25)"/>
    <x v="14"/>
    <s v="ANUPAM MAJUMDAR"/>
    <s v="Retail"/>
    <s v="Amtala"/>
    <s v="Nativo"/>
    <s v="100gm"/>
    <n v="700"/>
    <n v="5"/>
    <n v="140"/>
    <n v="3500"/>
    <s v="Winter"/>
    <x v="1"/>
  </r>
  <r>
    <s v="T1007"/>
    <s v="(09-Feb-25 - 15-Feb-25)"/>
    <x v="14"/>
    <s v="BIKRAM SARKAR"/>
    <s v="Large Farmer"/>
    <s v="Bishnupur"/>
    <s v="2,4-D"/>
    <s v="500gm"/>
    <n v="220"/>
    <n v="5"/>
    <n v="125"/>
    <n v="1100"/>
    <s v="Winter"/>
    <x v="2"/>
  </r>
  <r>
    <s v="T1008"/>
    <s v="(09-Feb-25 - 15-Feb-25)"/>
    <x v="14"/>
    <s v="RAMESH HALDER"/>
    <s v="Large Farmer"/>
    <s v="Bishnupur"/>
    <s v="Saaf"/>
    <s v="1kg"/>
    <n v="730"/>
    <n v="6"/>
    <n v="150"/>
    <n v="4380"/>
    <s v="Winter"/>
    <x v="1"/>
  </r>
  <r>
    <s v="T1009"/>
    <s v="(09-Feb-25 - 15-Feb-25)"/>
    <x v="14"/>
    <s v="KALIPADA MUKHERJEE"/>
    <s v="Retail"/>
    <s v="Usthi"/>
    <s v="2,4-D"/>
    <s v="500gm"/>
    <n v="220"/>
    <n v="7"/>
    <n v="175"/>
    <n v="1540"/>
    <s v="Winter"/>
    <x v="2"/>
  </r>
  <r>
    <s v="T1010"/>
    <s v="(09-Feb-25 - 15-Feb-25)"/>
    <x v="14"/>
    <s v="RAMESH HALDER"/>
    <s v="Large Farmer"/>
    <s v="Bishnupur"/>
    <s v="2,4-D"/>
    <s v="500gm"/>
    <n v="220"/>
    <n v="8"/>
    <n v="200"/>
    <n v="1760"/>
    <s v="Winter"/>
    <x v="2"/>
  </r>
  <r>
    <s v="T1011"/>
    <s v="(09-Feb-25 - 15-Feb-25)"/>
    <x v="14"/>
    <s v="RAMESH HALDER"/>
    <s v="Large Farmer"/>
    <s v="Bishnupur"/>
    <s v="Samrat 70"/>
    <s v="2gm"/>
    <n v="20"/>
    <n v="6"/>
    <n v="42"/>
    <n v="120"/>
    <s v="Winter"/>
    <x v="3"/>
  </r>
  <r>
    <s v="T1012"/>
    <s v="(09-Feb-25 - 15-Feb-25)"/>
    <x v="14"/>
    <s v="RAM ROY"/>
    <s v="Large Farmer"/>
    <s v="D.Harbour"/>
    <s v="Nativo"/>
    <s v="100gm"/>
    <n v="700"/>
    <n v="7"/>
    <n v="196"/>
    <n v="4900"/>
    <s v="Winter"/>
    <x v="1"/>
  </r>
  <r>
    <s v="T1013"/>
    <s v="(09-Feb-25 - 15-Feb-25)"/>
    <x v="14"/>
    <s v="RAM ROY"/>
    <s v="Large Farmer"/>
    <s v="D.Harbour"/>
    <s v="Tagron"/>
    <s v="10gm"/>
    <n v="30"/>
    <n v="6"/>
    <n v="30"/>
    <n v="180"/>
    <s v="Winter"/>
    <x v="1"/>
  </r>
  <r>
    <s v="T1014"/>
    <s v="(09-Feb-25 - 15-Feb-25)"/>
    <x v="14"/>
    <s v="ANIRUDH PAUL"/>
    <s v="Retail"/>
    <s v="Usthi"/>
    <s v="Saaf"/>
    <s v="250gm"/>
    <n v="200"/>
    <n v="6"/>
    <n v="312"/>
    <n v="1200"/>
    <s v="Winter"/>
    <x v="1"/>
  </r>
  <r>
    <s v="T1015"/>
    <s v="(09-Feb-25 - 15-Feb-25)"/>
    <x v="14"/>
    <s v="PRANABESH ROY"/>
    <s v="Retail"/>
    <s v="D.Harbour"/>
    <s v="2,4-D"/>
    <s v="500gm"/>
    <n v="220"/>
    <n v="7"/>
    <n v="175"/>
    <n v="1540"/>
    <s v="Winter"/>
    <x v="2"/>
  </r>
  <r>
    <s v="T1016"/>
    <s v="(09-Feb-25 - 15-Feb-25)"/>
    <x v="14"/>
    <s v="SEKH ANSARI"/>
    <s v="Retail"/>
    <s v="Usthi"/>
    <s v="Systiva"/>
    <s v="200ml"/>
    <n v="1050"/>
    <n v="7"/>
    <n v="1190"/>
    <n v="7350"/>
    <s v="Winter"/>
    <x v="1"/>
  </r>
  <r>
    <s v="T1017"/>
    <s v="(09-Feb-25 - 15-Feb-25)"/>
    <x v="14"/>
    <s v="ARUP PATRA"/>
    <s v="Retail"/>
    <s v="Usthi"/>
    <s v="Xelora"/>
    <s v="400ml"/>
    <n v="1850"/>
    <n v="5"/>
    <n v="3025"/>
    <n v="9250"/>
    <s v="Winter"/>
    <x v="1"/>
  </r>
  <r>
    <s v="T1018"/>
    <s v="(09-Feb-25 - 15-Feb-25)"/>
    <x v="14"/>
    <s v="RAKIB MOLLA"/>
    <s v="Large Farmer"/>
    <s v="Amtala"/>
    <s v="Tag Gun"/>
    <s v="160gm (20gm x 8 pouches, per pouch: 55)"/>
    <n v="420"/>
    <n v="7"/>
    <n v="350"/>
    <n v="2940"/>
    <s v="Winter"/>
    <x v="2"/>
  </r>
  <r>
    <s v="T1019"/>
    <s v="(09-Feb-25 - 15-Feb-25)"/>
    <x v="14"/>
    <s v="BIJAY PAUL"/>
    <s v="Large Farmer"/>
    <s v="Amtala"/>
    <s v="Sumi Max"/>
    <s v="10ml"/>
    <n v="120"/>
    <n v="7"/>
    <n v="140"/>
    <n v="840"/>
    <s v="Winter"/>
    <x v="2"/>
  </r>
  <r>
    <s v="T1020"/>
    <s v="(09-Feb-25 - 15-Feb-25)"/>
    <x v="14"/>
    <s v="AJOY KUMAR"/>
    <s v="Large Farmer"/>
    <s v="Amtala"/>
    <s v="Exponus"/>
    <s v="17ml"/>
    <n v="950"/>
    <n v="5"/>
    <n v="140"/>
    <n v="4750"/>
    <s v="Winter"/>
    <x v="3"/>
  </r>
  <r>
    <s v="T1021"/>
    <s v="(09-Feb-25 - 15-Feb-25)"/>
    <x v="14"/>
    <s v="HOKSEN MOLLA"/>
    <s v="Retail"/>
    <s v="Falta"/>
    <s v="Iris"/>
    <s v="1L"/>
    <n v="2015"/>
    <n v="6"/>
    <n v="1650"/>
    <n v="12090"/>
    <s v="Winter"/>
    <x v="2"/>
  </r>
  <r>
    <s v="T1022"/>
    <s v="(09-Feb-25 - 15-Feb-25)"/>
    <x v="14"/>
    <s v="KUSH GHOSH"/>
    <s v="Large Farmer"/>
    <s v="Amtala"/>
    <s v="Ultimare"/>
    <s v="50ml"/>
    <n v="1640"/>
    <n v="5"/>
    <n v="850"/>
    <n v="8200"/>
    <s v="Winter"/>
    <x v="3"/>
  </r>
  <r>
    <s v="T1023"/>
    <s v="(09-Feb-25 - 15-Feb-25)"/>
    <x v="14"/>
    <s v="KUSH GHOSH"/>
    <s v="Large Farmer"/>
    <s v="Amtala"/>
    <s v="Miraculan"/>
    <s v="1L"/>
    <n v="450"/>
    <n v="5"/>
    <n v="110"/>
    <n v="2250"/>
    <s v="Winter"/>
    <x v="0"/>
  </r>
  <r>
    <s v="T1024"/>
    <s v="(09-Feb-25 - 15-Feb-25)"/>
    <x v="14"/>
    <s v="BIMAL CHAKRABORTY"/>
    <s v="Large Farmer"/>
    <s v="Falta"/>
    <s v="Amister Top"/>
    <s v="100ml"/>
    <n v="450"/>
    <n v="4"/>
    <n v="200"/>
    <n v="1800"/>
    <s v="Winter"/>
    <x v="1"/>
  </r>
  <r>
    <s v="T1025"/>
    <s v="(09-Feb-25 - 15-Feb-25)"/>
    <x v="14"/>
    <s v="BIMAL CHAKRABORTY"/>
    <s v="Large Farmer"/>
    <s v="Falta"/>
    <s v="El++"/>
    <s v="100ml"/>
    <n v="70"/>
    <n v="4"/>
    <n v="32"/>
    <n v="280"/>
    <s v="Winter"/>
    <x v="0"/>
  </r>
  <r>
    <s v="T1026"/>
    <s v="(09-Feb-25 - 15-Feb-25)"/>
    <x v="14"/>
    <s v="RAJIB CHAKRABORTY"/>
    <s v="Retail"/>
    <s v="D.Harbour"/>
    <s v="Xelora"/>
    <s v="400ml"/>
    <n v="1850"/>
    <n v="5"/>
    <n v="3025"/>
    <n v="9250"/>
    <s v="Winter"/>
    <x v="1"/>
  </r>
  <r>
    <s v="T1027"/>
    <s v="(09-Feb-25 - 15-Feb-25)"/>
    <x v="14"/>
    <s v="DIPAK BANERJEE"/>
    <s v="Retail"/>
    <s v="Amtala"/>
    <s v="Contaf Plus"/>
    <s v="250ml"/>
    <n v="150"/>
    <n v="6"/>
    <n v="84"/>
    <n v="900"/>
    <s v="Winter"/>
    <x v="1"/>
  </r>
  <r>
    <s v="T1028"/>
    <s v="(09-Feb-25 - 15-Feb-25)"/>
    <x v="14"/>
    <s v="BIJAY PAUL"/>
    <s v="Large Farmer"/>
    <s v="Amtala"/>
    <s v="Tag Gun"/>
    <s v="160gm (20gm x 8 pouches, per pouch: 55)"/>
    <n v="420"/>
    <n v="5"/>
    <n v="250"/>
    <n v="2100"/>
    <s v="Winter"/>
    <x v="2"/>
  </r>
  <r>
    <s v="T1029"/>
    <s v="(09-Feb-25 - 15-Feb-25)"/>
    <x v="14"/>
    <s v="SOURAV CHOWDHURY"/>
    <s v="Large Farmer"/>
    <s v="D.Harbour"/>
    <s v="Systiva"/>
    <s v="200ml"/>
    <n v="1050"/>
    <n v="5"/>
    <n v="850"/>
    <n v="5250"/>
    <s v="Winter"/>
    <x v="1"/>
  </r>
  <r>
    <s v="T1030"/>
    <s v="(09-Feb-25 - 15-Feb-25)"/>
    <x v="14"/>
    <s v="HOKSEN MOLLA"/>
    <s v="Retail"/>
    <s v="Falta"/>
    <s v="Ridomil Gold"/>
    <s v="1kg (1 pouch: 80)"/>
    <n v="2300"/>
    <n v="6"/>
    <n v="6060"/>
    <n v="13800"/>
    <s v="Winter"/>
    <x v="1"/>
  </r>
  <r>
    <s v="T1031"/>
    <s v="(09-Feb-25 - 15-Feb-25)"/>
    <x v="14"/>
    <s v="NILADRI SEN"/>
    <s v="Retail"/>
    <s v="Amtala"/>
    <s v="Iris"/>
    <s v="1L"/>
    <n v="2015"/>
    <n v="3"/>
    <n v="825"/>
    <n v="6045"/>
    <s v="Winter"/>
    <x v="2"/>
  </r>
  <r>
    <s v="T1032"/>
    <s v="(09-Feb-25 - 15-Feb-25)"/>
    <x v="14"/>
    <s v="NILADRI SEN"/>
    <s v="Retail"/>
    <s v="Amtala"/>
    <s v="Saaf"/>
    <s v="250gm"/>
    <n v="200"/>
    <n v="6"/>
    <n v="312"/>
    <n v="1200"/>
    <s v="Winter"/>
    <x v="1"/>
  </r>
  <r>
    <s v="T1033"/>
    <s v="(09-Feb-25 - 15-Feb-25)"/>
    <x v="14"/>
    <s v="BABLU MAITY"/>
    <s v="Retail"/>
    <s v="D.Harbour"/>
    <s v="Sumiprint"/>
    <s v="1L"/>
    <n v="1990"/>
    <n v="4"/>
    <n v="1680"/>
    <n v="7960"/>
    <s v="Winter"/>
    <x v="3"/>
  </r>
  <r>
    <s v="T1034"/>
    <s v="(09-Feb-25 - 15-Feb-25)"/>
    <x v="14"/>
    <s v="BABLU MAITY"/>
    <s v="Retail"/>
    <s v="D.Harbour"/>
    <s v="Ekka"/>
    <s v="100gm"/>
    <n v="120"/>
    <n v="6"/>
    <n v="36"/>
    <n v="720"/>
    <s v="Winter"/>
    <x v="3"/>
  </r>
  <r>
    <s v="T1035"/>
    <s v="(09-Feb-25 - 15-Feb-25)"/>
    <x v="14"/>
    <s v="JAYANTA SARKAR"/>
    <s v="Large Farmer"/>
    <s v="Bishnupur"/>
    <s v="Ridomil Gold"/>
    <s v="1kg (1 pouch: 80)"/>
    <n v="2300"/>
    <n v="5"/>
    <n v="5050"/>
    <n v="11500"/>
    <s v="Winter"/>
    <x v="1"/>
  </r>
  <r>
    <s v="T1036"/>
    <s v="(09-Feb-25 - 15-Feb-25)"/>
    <x v="14"/>
    <s v="JAGANNATH HALDER"/>
    <s v="Retail"/>
    <s v="Falta"/>
    <s v="Agil"/>
    <s v="250ml"/>
    <n v="500"/>
    <n v="5"/>
    <n v="550"/>
    <n v="2500"/>
    <s v="Winter"/>
    <x v="2"/>
  </r>
  <r>
    <s v="T1037"/>
    <s v="(09-Feb-25 - 15-Feb-25)"/>
    <x v="14"/>
    <s v="RABINDRANATH DAS"/>
    <s v="Retail"/>
    <s v="Bishnupur"/>
    <s v="2,4-D"/>
    <s v="500gm"/>
    <n v="220"/>
    <n v="7"/>
    <n v="175"/>
    <n v="1540"/>
    <s v="Winter"/>
    <x v="2"/>
  </r>
  <r>
    <s v="T1038"/>
    <s v="(09-Feb-25 - 15-Feb-25)"/>
    <x v="14"/>
    <s v="BIMAL CHAKRABORTY"/>
    <s v="Large Farmer"/>
    <s v="Falta"/>
    <s v="Agromin Gold"/>
    <s v="1L"/>
    <n v="1100"/>
    <n v="7"/>
    <n v="1120"/>
    <n v="7700"/>
    <s v="Winter"/>
    <x v="0"/>
  </r>
  <r>
    <s v="T1039"/>
    <s v="(09-Feb-25 - 15-Feb-25)"/>
    <x v="14"/>
    <s v="JAYANTA SARKAR"/>
    <s v="Large Farmer"/>
    <s v="Bishnupur"/>
    <s v="Tropicona"/>
    <s v="250ml"/>
    <n v="170"/>
    <n v="7"/>
    <n v="105"/>
    <n v="1190"/>
    <s v="Winter"/>
    <x v="0"/>
  </r>
  <r>
    <s v="T1040"/>
    <s v="(09-Feb-25 - 15-Feb-25)"/>
    <x v="14"/>
    <s v="ADIN MOLLA"/>
    <s v="Large Farmer"/>
    <s v="Amtala"/>
    <s v="2,4-D"/>
    <s v="500gm"/>
    <n v="220"/>
    <n v="7"/>
    <n v="175"/>
    <n v="1540"/>
    <s v="Winter"/>
    <x v="2"/>
  </r>
  <r>
    <s v="T1041"/>
    <s v="(09-Feb-25 - 15-Feb-25)"/>
    <x v="14"/>
    <s v="TARUN BANERJEE"/>
    <s v="Retail"/>
    <s v="Falta"/>
    <s v="Indofil M45"/>
    <s v="500gm"/>
    <n v="205"/>
    <n v="8"/>
    <n v="216"/>
    <n v="1640"/>
    <s v="Winter"/>
    <x v="1"/>
  </r>
  <r>
    <s v="T1042"/>
    <s v="(09-Feb-25 - 15-Feb-25)"/>
    <x v="14"/>
    <s v="RABINDRA NASKAR"/>
    <s v="Large Farmer"/>
    <s v="Usthi"/>
    <s v="Simodis"/>
    <s v="240ml"/>
    <n v="2020"/>
    <n v="7"/>
    <n v="2485"/>
    <n v="14140"/>
    <s v="Winter"/>
    <x v="3"/>
  </r>
  <r>
    <s v="T1043"/>
    <s v="(09-Feb-25 - 15-Feb-25)"/>
    <x v="14"/>
    <s v="RABINDRA NASKAR"/>
    <s v="Large Farmer"/>
    <s v="Usthi"/>
    <s v="Isabion"/>
    <s v="250ml"/>
    <n v="340"/>
    <n v="6"/>
    <n v="120"/>
    <n v="2040"/>
    <s v="Winter"/>
    <x v="0"/>
  </r>
  <r>
    <s v="T1044"/>
    <s v="(09-Feb-25 - 15-Feb-25)"/>
    <x v="14"/>
    <s v="KALIPADA MUKHERJEE"/>
    <s v="Retail"/>
    <s v="Usthi"/>
    <s v="Nasa"/>
    <s v="1kg"/>
    <n v="200"/>
    <n v="8"/>
    <n v="176"/>
    <n v="1600"/>
    <s v="Winter"/>
    <x v="3"/>
  </r>
  <r>
    <s v="T1045"/>
    <s v="(09-Feb-25 - 15-Feb-25)"/>
    <x v="14"/>
    <s v="KALIPADA MUKHERJEE"/>
    <s v="Retail"/>
    <s v="Usthi"/>
    <s v="Sprint"/>
    <s v="500gm"/>
    <n v="630"/>
    <n v="7"/>
    <n v="210"/>
    <n v="4410"/>
    <s v="Winter"/>
    <x v="1"/>
  </r>
  <r>
    <s v="T1046"/>
    <s v="(09-Feb-25 - 15-Feb-25)"/>
    <x v="14"/>
    <s v="BARUN PAL"/>
    <s v="Retail"/>
    <s v="D.Harbour"/>
    <s v="Suspend"/>
    <s v="500gm"/>
    <n v="270"/>
    <n v="6"/>
    <n v="300"/>
    <n v="1620"/>
    <s v="Winter"/>
    <x v="2"/>
  </r>
  <r>
    <s v="T1047"/>
    <s v="(09-Feb-25 - 15-Feb-25)"/>
    <x v="14"/>
    <s v="PRASENJIT MANDAL"/>
    <s v="Large Farmer"/>
    <s v="Amtala"/>
    <s v="Nativo"/>
    <s v="100gm"/>
    <n v="700"/>
    <n v="7"/>
    <n v="196"/>
    <n v="4900"/>
    <s v="Winter"/>
    <x v="1"/>
  </r>
  <r>
    <s v="T1048"/>
    <s v="(09-Feb-25 - 15-Feb-25)"/>
    <x v="14"/>
    <s v="ARUN GHOSH"/>
    <s v="Large Farmer"/>
    <s v="D.Harbour"/>
    <s v="Tropicona"/>
    <s v="250ml"/>
    <n v="170"/>
    <n v="8"/>
    <n v="120"/>
    <n v="1360"/>
    <s v="Winter"/>
    <x v="0"/>
  </r>
  <r>
    <s v="T1049"/>
    <s v="(09-Feb-25 - 15-Feb-25)"/>
    <x v="14"/>
    <s v="RAKIB MOLLA"/>
    <s v="Large Farmer"/>
    <s v="Amtala"/>
    <s v="Saaf"/>
    <s v="1kg"/>
    <n v="730"/>
    <n v="7"/>
    <n v="175"/>
    <n v="5110"/>
    <s v="Winter"/>
    <x v="1"/>
  </r>
  <r>
    <s v="T1050"/>
    <s v="(16-Feb-25 - 22-Feb-25)"/>
    <x v="15"/>
    <s v="BIKRAM SARKAR"/>
    <s v="Large Farmer"/>
    <s v="Bishnupur"/>
    <s v="El++"/>
    <s v="100ml"/>
    <n v="70"/>
    <n v="6"/>
    <n v="48"/>
    <n v="420"/>
    <s v="Winter"/>
    <x v="0"/>
  </r>
  <r>
    <s v="T1051"/>
    <s v="(16-Feb-25 - 22-Feb-25)"/>
    <x v="15"/>
    <s v="BIKRAM SARKAR"/>
    <s v="Large Farmer"/>
    <s v="Bishnupur"/>
    <s v="Samrat 70"/>
    <s v="2gm"/>
    <n v="20"/>
    <n v="6"/>
    <n v="42"/>
    <n v="120"/>
    <s v="Winter"/>
    <x v="3"/>
  </r>
  <r>
    <s v="T1052"/>
    <s v="(16-Feb-25 - 22-Feb-25)"/>
    <x v="15"/>
    <s v="SUBRATA DEY"/>
    <s v="Retail"/>
    <s v="Falta"/>
    <s v="Systiva"/>
    <s v="200ml"/>
    <n v="1050"/>
    <n v="6"/>
    <n v="1020"/>
    <n v="6300"/>
    <s v="Winter"/>
    <x v="1"/>
  </r>
  <r>
    <s v="T1053"/>
    <s v="(16-Feb-25 - 22-Feb-25)"/>
    <x v="15"/>
    <s v="SUBRATA DEY"/>
    <s v="Retail"/>
    <s v="Falta"/>
    <s v="Tag Gun"/>
    <s v="160gm (20gm x 8 pouches, per pouch: 55)"/>
    <n v="420"/>
    <n v="7"/>
    <n v="350"/>
    <n v="2940"/>
    <s v="Winter"/>
    <x v="2"/>
  </r>
  <r>
    <s v="T1054"/>
    <s v="(16-Feb-25 - 22-Feb-25)"/>
    <x v="15"/>
    <s v="SANJIB BISWAS"/>
    <s v="Large Farmer"/>
    <s v="Bishnupur"/>
    <s v="El++"/>
    <s v="100ml"/>
    <n v="70"/>
    <n v="6"/>
    <n v="48"/>
    <n v="420"/>
    <s v="Winter"/>
    <x v="0"/>
  </r>
  <r>
    <s v="T1055"/>
    <s v="(16-Feb-25 - 22-Feb-25)"/>
    <x v="15"/>
    <s v="RABINDRA NASKAR"/>
    <s v="Large Farmer"/>
    <s v="Usthi"/>
    <s v="Safal 71"/>
    <s v="100gm"/>
    <n v="70"/>
    <n v="6"/>
    <n v="36"/>
    <n v="420"/>
    <s v="Winter"/>
    <x v="2"/>
  </r>
  <r>
    <s v="T1056"/>
    <s v="(16-Feb-25 - 22-Feb-25)"/>
    <x v="15"/>
    <s v="AMITAVA DAS"/>
    <s v="Retail"/>
    <s v="Falta"/>
    <s v="Xelora"/>
    <s v="200ml"/>
    <n v="950"/>
    <n v="6"/>
    <n v="456"/>
    <n v="5700"/>
    <s v="Winter"/>
    <x v="1"/>
  </r>
  <r>
    <s v="T1057"/>
    <s v="(16-Feb-25 - 22-Feb-25)"/>
    <x v="15"/>
    <s v="AJOY KUMAR"/>
    <s v="Large Farmer"/>
    <s v="Amtala"/>
    <s v="Double"/>
    <s v="100ml"/>
    <n v="450"/>
    <n v="6"/>
    <n v="300"/>
    <n v="2700"/>
    <s v="Winter"/>
    <x v="0"/>
  </r>
  <r>
    <s v="T1058"/>
    <s v="(16-Feb-25 - 22-Feb-25)"/>
    <x v="15"/>
    <s v="ANIL KUMAR"/>
    <s v="Retail"/>
    <s v="D.Harbour"/>
    <s v="Suspend"/>
    <s v="500gm"/>
    <n v="270"/>
    <n v="6"/>
    <n v="300"/>
    <n v="1620"/>
    <s v="Winter"/>
    <x v="2"/>
  </r>
  <r>
    <s v="T1059"/>
    <s v="(16-Feb-25 - 22-Feb-25)"/>
    <x v="15"/>
    <s v="JAYANTA SARKAR"/>
    <s v="Large Farmer"/>
    <s v="Bishnupur"/>
    <s v="Safal 71"/>
    <s v="100gm"/>
    <n v="70"/>
    <n v="6"/>
    <n v="36"/>
    <n v="420"/>
    <s v="Winter"/>
    <x v="2"/>
  </r>
  <r>
    <s v="T1060"/>
    <s v="(16-Feb-25 - 22-Feb-25)"/>
    <x v="15"/>
    <s v="ANIL KUMAR"/>
    <s v="Retail"/>
    <s v="D.Harbour"/>
    <s v="Simodis"/>
    <s v="80ml"/>
    <n v="700"/>
    <n v="6"/>
    <n v="492"/>
    <n v="4200"/>
    <s v="Winter"/>
    <x v="3"/>
  </r>
  <r>
    <s v="T1061"/>
    <s v="(16-Feb-25 - 22-Feb-25)"/>
    <x v="15"/>
    <s v="ANIL KUMAR"/>
    <s v="Retail"/>
    <s v="D.Harbour"/>
    <s v="Lihocin"/>
    <s v="250ml"/>
    <n v="342"/>
    <n v="6"/>
    <n v="204"/>
    <n v="2052"/>
    <s v="Winter"/>
    <x v="0"/>
  </r>
  <r>
    <s v="T1062"/>
    <s v="(16-Feb-25 - 22-Feb-25)"/>
    <x v="15"/>
    <s v="NABIN CHAKRABORTY"/>
    <s v="Large Farmer"/>
    <s v="Usthi"/>
    <s v="Pegasus"/>
    <s v="10gm"/>
    <n v="100"/>
    <n v="7"/>
    <n v="84"/>
    <n v="700"/>
    <s v="Winter"/>
    <x v="3"/>
  </r>
  <r>
    <s v="T1063"/>
    <s v="(16-Feb-25 - 22-Feb-25)"/>
    <x v="15"/>
    <s v="NABIN CHAKRABORTY"/>
    <s v="Large Farmer"/>
    <s v="Usthi"/>
    <s v="Deligate"/>
    <s v="25ml"/>
    <n v="270"/>
    <n v="7"/>
    <n v="154"/>
    <n v="1890"/>
    <s v="Winter"/>
    <x v="3"/>
  </r>
  <r>
    <s v="T1064"/>
    <s v="(16-Feb-25 - 22-Feb-25)"/>
    <x v="15"/>
    <s v="NASIR GOYEN"/>
    <s v="Large Farmer"/>
    <s v="Bishnupur"/>
    <s v="Ridomil Gold"/>
    <s v="1kg (1 pouch: 80)"/>
    <n v="2300"/>
    <n v="7"/>
    <n v="7070"/>
    <n v="16100"/>
    <s v="Winter"/>
    <x v="1"/>
  </r>
  <r>
    <s v="T1065"/>
    <s v="(16-Feb-25 - 22-Feb-25)"/>
    <x v="15"/>
    <s v="SHYAMAL BAG"/>
    <s v="Large Farmer"/>
    <s v="Bishnupur"/>
    <s v="Biozyme Vegetable"/>
    <s v="250ml"/>
    <n v="290"/>
    <n v="7"/>
    <n v="175"/>
    <n v="2030"/>
    <s v="Winter"/>
    <x v="0"/>
  </r>
  <r>
    <s v="T1066"/>
    <s v="(16-Feb-25 - 22-Feb-25)"/>
    <x v="15"/>
    <s v="ANUPAM MAJUMDAR"/>
    <s v="Retail"/>
    <s v="Amtala"/>
    <s v="Sprint"/>
    <s v="500gm"/>
    <n v="630"/>
    <n v="7"/>
    <n v="210"/>
    <n v="4410"/>
    <s v="Winter"/>
    <x v="1"/>
  </r>
  <r>
    <s v="T1067"/>
    <s v="(16-Feb-25 - 22-Feb-25)"/>
    <x v="15"/>
    <s v="ARUP PATRA"/>
    <s v="Retail"/>
    <s v="Usthi"/>
    <s v="Dursban"/>
    <s v="500ml"/>
    <n v="190"/>
    <n v="6"/>
    <n v="108"/>
    <n v="1140"/>
    <s v="Winter"/>
    <x v="3"/>
  </r>
  <r>
    <s v="T1068"/>
    <s v="(16-Feb-25 - 22-Feb-25)"/>
    <x v="15"/>
    <s v="DEBDAS CHOWDHURY"/>
    <s v="Large Farmer"/>
    <s v="Amtala"/>
    <s v="Lihocin"/>
    <s v="250ml"/>
    <n v="342"/>
    <n v="9"/>
    <n v="306"/>
    <n v="3078"/>
    <s v="Winter"/>
    <x v="0"/>
  </r>
  <r>
    <s v="T1069"/>
    <s v="(16-Feb-25 - 22-Feb-25)"/>
    <x v="15"/>
    <s v="TANAY DEY"/>
    <s v="Retail"/>
    <s v="Falta"/>
    <s v="Sprint"/>
    <s v="250gm"/>
    <n v="330"/>
    <n v="8"/>
    <n v="304"/>
    <n v="2640"/>
    <s v="Winter"/>
    <x v="1"/>
  </r>
  <r>
    <s v="T1070"/>
    <s v="(16-Feb-25 - 22-Feb-25)"/>
    <x v="15"/>
    <s v="MADHAB SENGUPTA"/>
    <s v="Retail"/>
    <s v="Usthi"/>
    <s v="Nasa"/>
    <s v="1kg"/>
    <n v="200"/>
    <n v="9"/>
    <n v="198"/>
    <n v="1800"/>
    <s v="Winter"/>
    <x v="3"/>
  </r>
  <r>
    <s v="T1071"/>
    <s v="(16-Feb-25 - 22-Feb-25)"/>
    <x v="15"/>
    <s v="DILIP PAL"/>
    <s v="Retail"/>
    <s v="Bishnupur"/>
    <s v="Biozyme Vegetable"/>
    <s v="250ml"/>
    <n v="290"/>
    <n v="6"/>
    <n v="150"/>
    <n v="1740"/>
    <s v="Winter"/>
    <x v="0"/>
  </r>
  <r>
    <s v="T1072"/>
    <s v="(16-Feb-25 - 22-Feb-25)"/>
    <x v="15"/>
    <s v="PRADIP MONDAL"/>
    <s v="Large Farmer"/>
    <s v="Bishnupur"/>
    <s v="Cultar"/>
    <s v="50ml"/>
    <n v="230"/>
    <n v="10"/>
    <n v="150"/>
    <n v="2300"/>
    <s v="Winter"/>
    <x v="0"/>
  </r>
  <r>
    <s v="T1073"/>
    <s v="(16-Feb-25 - 22-Feb-25)"/>
    <x v="15"/>
    <s v="PRADIP MONDAL"/>
    <s v="Large Farmer"/>
    <s v="Bishnupur"/>
    <s v="Samrat 70"/>
    <s v="2gm"/>
    <n v="20"/>
    <n v="8"/>
    <n v="56"/>
    <n v="160"/>
    <s v="Winter"/>
    <x v="3"/>
  </r>
  <r>
    <s v="T1074"/>
    <s v="(16-Feb-25 - 22-Feb-25)"/>
    <x v="15"/>
    <s v="SOURAV CHOWDHURY"/>
    <s v="Large Farmer"/>
    <s v="D.Harbour"/>
    <s v="Agil"/>
    <s v="100ml"/>
    <n v="210"/>
    <n v="9"/>
    <n v="450"/>
    <n v="1890"/>
    <s v="Winter"/>
    <x v="2"/>
  </r>
  <r>
    <s v="T1075"/>
    <s v="(16-Feb-25 - 22-Feb-25)"/>
    <x v="15"/>
    <s v="SOURAV CHOWDHURY"/>
    <s v="Large Farmer"/>
    <s v="D.Harbour"/>
    <s v="Systiva"/>
    <s v="200ml"/>
    <n v="1050"/>
    <n v="8"/>
    <n v="1360"/>
    <n v="8400"/>
    <s v="Winter"/>
    <x v="1"/>
  </r>
  <r>
    <s v="T1076"/>
    <s v="(16-Feb-25 - 22-Feb-25)"/>
    <x v="15"/>
    <s v="SEKH ANAMUL"/>
    <s v="Large Farmer"/>
    <s v="Bishnupur"/>
    <s v="Pogo"/>
    <s v="250ml"/>
    <n v="90"/>
    <n v="9"/>
    <n v="90"/>
    <n v="810"/>
    <s v="Winter"/>
    <x v="2"/>
  </r>
  <r>
    <s v="T1077"/>
    <s v="(16-Feb-25 - 22-Feb-25)"/>
    <x v="15"/>
    <s v="NASIR GOYEN"/>
    <s v="Large Farmer"/>
    <s v="Bishnupur"/>
    <s v="Boxer"/>
    <s v="10ml"/>
    <n v="100"/>
    <n v="8"/>
    <n v="120"/>
    <n v="800"/>
    <s v="Winter"/>
    <x v="3"/>
  </r>
  <r>
    <s v="T1078"/>
    <s v="(16-Feb-25 - 22-Feb-25)"/>
    <x v="15"/>
    <s v="HARADHAN DEY"/>
    <s v="Retail"/>
    <s v="Bishnupur"/>
    <s v="Nativo"/>
    <s v="100gm"/>
    <n v="700"/>
    <n v="8"/>
    <n v="224"/>
    <n v="5600"/>
    <s v="Winter"/>
    <x v="1"/>
  </r>
  <r>
    <s v="T1079"/>
    <s v="(16-Feb-25 - 22-Feb-25)"/>
    <x v="15"/>
    <s v="SANTOSH BISWAS"/>
    <s v="Retail"/>
    <s v="Amtala"/>
    <s v="Saaf"/>
    <s v="250gm"/>
    <n v="200"/>
    <n v="9"/>
    <n v="468"/>
    <n v="1800"/>
    <s v="Winter"/>
    <x v="1"/>
  </r>
  <r>
    <s v="T1080"/>
    <s v="(16-Feb-25 - 22-Feb-25)"/>
    <x v="15"/>
    <s v="SUKUMAR BAGCHI"/>
    <s v="Retail"/>
    <s v="Falta"/>
    <s v="Nativo"/>
    <s v="100gm"/>
    <n v="700"/>
    <n v="8"/>
    <n v="224"/>
    <n v="5600"/>
    <s v="Winter"/>
    <x v="1"/>
  </r>
  <r>
    <s v="T1081"/>
    <s v="(16-Feb-25 - 22-Feb-25)"/>
    <x v="15"/>
    <s v="SUKUMAR BAGCHI"/>
    <s v="Retail"/>
    <s v="Falta"/>
    <s v="Dezire"/>
    <s v="100gm"/>
    <n v="120"/>
    <n v="8"/>
    <n v="80"/>
    <n v="960"/>
    <s v="Winter"/>
    <x v="2"/>
  </r>
  <r>
    <s v="T1082"/>
    <s v="(16-Feb-25 - 22-Feb-25)"/>
    <x v="15"/>
    <s v="NASIR GOYEN"/>
    <s v="Large Farmer"/>
    <s v="Bishnupur"/>
    <s v="Ultimare"/>
    <s v="25ml"/>
    <n v="850"/>
    <n v="8"/>
    <n v="240"/>
    <n v="6800"/>
    <s v="Winter"/>
    <x v="3"/>
  </r>
  <r>
    <s v="T1083"/>
    <s v="(16-Feb-25 - 22-Feb-25)"/>
    <x v="15"/>
    <s v="NASIR GOYEN"/>
    <s v="Large Farmer"/>
    <s v="Bishnupur"/>
    <s v="Samrat 70"/>
    <s v="2gm"/>
    <n v="20"/>
    <n v="8"/>
    <n v="56"/>
    <n v="160"/>
    <s v="Winter"/>
    <x v="3"/>
  </r>
  <r>
    <s v="T1084"/>
    <s v="(16-Feb-25 - 22-Feb-25)"/>
    <x v="15"/>
    <s v="TUFUI DAS"/>
    <s v="Retail"/>
    <s v="Amtala"/>
    <s v="Carbine"/>
    <s v="100ml"/>
    <n v="100"/>
    <n v="7"/>
    <n v="70"/>
    <n v="700"/>
    <s v="Winter"/>
    <x v="3"/>
  </r>
  <r>
    <s v="T1085"/>
    <s v="(16-Feb-25 - 22-Feb-25)"/>
    <x v="15"/>
    <s v="ADIN MOLLA"/>
    <s v="Large Farmer"/>
    <s v="Amtala"/>
    <s v="Nasa"/>
    <s v="1kg"/>
    <n v="200"/>
    <n v="7"/>
    <n v="154"/>
    <n v="1400"/>
    <s v="Winter"/>
    <x v="3"/>
  </r>
  <r>
    <s v="T1086"/>
    <s v="(16-Feb-25 - 22-Feb-25)"/>
    <x v="15"/>
    <s v="KALIPADA MUKHERJEE"/>
    <s v="Retail"/>
    <s v="Usthi"/>
    <s v="Samrat 70"/>
    <s v="2gm"/>
    <n v="20"/>
    <n v="9"/>
    <n v="63"/>
    <n v="180"/>
    <s v="Winter"/>
    <x v="3"/>
  </r>
  <r>
    <s v="T1087"/>
    <s v="(16-Feb-25 - 22-Feb-25)"/>
    <x v="15"/>
    <s v="NILADRI SEN"/>
    <s v="Retail"/>
    <s v="Amtala"/>
    <s v="Nasa"/>
    <s v="1kg"/>
    <n v="200"/>
    <n v="7"/>
    <n v="154"/>
    <n v="1400"/>
    <s v="Winter"/>
    <x v="3"/>
  </r>
  <r>
    <s v="T1240"/>
    <s v="(16-Feb-25 - 22-Feb-25)"/>
    <x v="15"/>
    <s v="RAM ROY"/>
    <s v="Large Farmer"/>
    <s v="D.Harbour"/>
    <s v="Samrat 70"/>
    <s v="2gm"/>
    <n v="20"/>
    <n v="7"/>
    <n v="49"/>
    <n v="140"/>
    <s v="Winter"/>
    <x v="3"/>
  </r>
  <r>
    <s v="T1241"/>
    <s v="(16-Feb-25 - 22-Feb-25)"/>
    <x v="15"/>
    <s v="RAM ROY"/>
    <s v="Large Farmer"/>
    <s v="D.Harbour"/>
    <s v="Dursban"/>
    <s v="1L"/>
    <n v="350"/>
    <n v="8"/>
    <n v="320"/>
    <n v="2800"/>
    <s v="Winter"/>
    <x v="3"/>
  </r>
  <r>
    <s v="T1242"/>
    <s v="(16-Feb-25 - 22-Feb-25)"/>
    <x v="15"/>
    <s v="BIJAY PAUL"/>
    <s v="Large Farmer"/>
    <s v="Amtala"/>
    <s v="Contaf Plus"/>
    <s v="250ml"/>
    <n v="150"/>
    <n v="8"/>
    <n v="112"/>
    <n v="1200"/>
    <s v="Winter"/>
    <x v="1"/>
  </r>
  <r>
    <s v="T1243"/>
    <s v="(16-Feb-25 - 22-Feb-25)"/>
    <x v="15"/>
    <s v="BIJAY PAUL"/>
    <s v="Large Farmer"/>
    <s v="Amtala"/>
    <s v="Dezire"/>
    <s v="100gm"/>
    <n v="120"/>
    <n v="8"/>
    <n v="80"/>
    <n v="960"/>
    <s v="Winter"/>
    <x v="2"/>
  </r>
  <r>
    <s v="T1244"/>
    <s v="(16-Feb-25 - 22-Feb-25)"/>
    <x v="15"/>
    <s v="PARTHA SARKAR"/>
    <s v="Retail"/>
    <s v="Usthi"/>
    <s v="E-Mate"/>
    <s v="10gm"/>
    <n v="30"/>
    <n v="8"/>
    <n v="24"/>
    <n v="240"/>
    <s v="Winter"/>
    <x v="3"/>
  </r>
  <r>
    <s v="T1245"/>
    <s v="(16-Feb-25 - 22-Feb-25)"/>
    <x v="15"/>
    <s v="DILIP PAL"/>
    <s v="Retail"/>
    <s v="Bishnupur"/>
    <s v="Tag Gun"/>
    <s v="160gm (20gm x 8 pouches, per pouch: 55)"/>
    <n v="420"/>
    <n v="7"/>
    <n v="350"/>
    <n v="2940"/>
    <s v="Winter"/>
    <x v="2"/>
  </r>
  <r>
    <s v="T1088"/>
    <s v="(16-Feb-25 - 22-Feb-25)"/>
    <x v="15"/>
    <s v="NIKHIL RANA"/>
    <s v="Large Farmer"/>
    <s v="Bishnupur"/>
    <s v="Isabion"/>
    <s v="100ml"/>
    <n v="140"/>
    <n v="9"/>
    <n v="162"/>
    <n v="1260"/>
    <s v="Winter"/>
    <x v="0"/>
  </r>
  <r>
    <s v="T1089"/>
    <s v="(16-Feb-25 - 22-Feb-25)"/>
    <x v="15"/>
    <s v="SUNIL HAZRA"/>
    <s v="Retail"/>
    <s v="Amtala"/>
    <s v="Starthine"/>
    <s v="100gm"/>
    <n v="100"/>
    <n v="7"/>
    <n v="154"/>
    <n v="700"/>
    <s v="Winter"/>
    <x v="3"/>
  </r>
  <r>
    <s v="T1090"/>
    <s v="(16-Feb-25 - 22-Feb-25)"/>
    <x v="15"/>
    <s v="SUNIL HAZRA"/>
    <s v="Retail"/>
    <s v="Amtala"/>
    <s v="Systiva"/>
    <s v="200ml"/>
    <n v="1050"/>
    <n v="9"/>
    <n v="1530"/>
    <n v="9450"/>
    <s v="Winter"/>
    <x v="1"/>
  </r>
  <r>
    <s v="T1091"/>
    <s v="(16-Feb-25 - 22-Feb-25)"/>
    <x v="15"/>
    <s v="RAMESH HALDER"/>
    <s v="Large Farmer"/>
    <s v="Bishnupur"/>
    <s v="Agil"/>
    <s v="100ml"/>
    <n v="210"/>
    <n v="8"/>
    <n v="400"/>
    <n v="1680"/>
    <s v="Winter"/>
    <x v="2"/>
  </r>
  <r>
    <s v="T1092"/>
    <s v="(16-Feb-25 - 22-Feb-25)"/>
    <x v="15"/>
    <s v="RAMESH HALDER"/>
    <s v="Large Farmer"/>
    <s v="Bishnupur"/>
    <s v="Nativo"/>
    <s v="100gm"/>
    <n v="700"/>
    <n v="9"/>
    <n v="252"/>
    <n v="6300"/>
    <s v="Winter"/>
    <x v="1"/>
  </r>
  <r>
    <s v="T1093"/>
    <s v="(16-Feb-25 - 22-Feb-25)"/>
    <x v="15"/>
    <s v="ADIN MOLLA"/>
    <s v="Large Farmer"/>
    <s v="Amtala"/>
    <s v="Indofil M45"/>
    <s v="1kg"/>
    <n v="370"/>
    <n v="9"/>
    <n v="450"/>
    <n v="3330"/>
    <s v="Winter"/>
    <x v="1"/>
  </r>
  <r>
    <s v="T1094"/>
    <s v="(16-Feb-25 - 22-Feb-25)"/>
    <x v="15"/>
    <s v="BABLU MAITY"/>
    <s v="Retail"/>
    <s v="D.Harbour"/>
    <s v="Krizin"/>
    <s v="100gm"/>
    <n v="150"/>
    <n v="10"/>
    <n v="80"/>
    <n v="1500"/>
    <s v="Winter"/>
    <x v="2"/>
  </r>
  <r>
    <s v="T1095"/>
    <s v="(16-Feb-25 - 22-Feb-25)"/>
    <x v="15"/>
    <s v="TANAY DEY"/>
    <s v="Retail"/>
    <s v="Falta"/>
    <s v="Samrat 70"/>
    <s v="2gm"/>
    <n v="20"/>
    <n v="10"/>
    <n v="70"/>
    <n v="200"/>
    <s v="Winter"/>
    <x v="3"/>
  </r>
  <r>
    <s v="T1096"/>
    <s v="(16-Feb-25 - 22-Feb-25)"/>
    <x v="15"/>
    <s v="NILADRI SEN"/>
    <s v="Retail"/>
    <s v="Amtala"/>
    <s v="Tag Gun"/>
    <s v="160gm (20gm x 8 pouches, per pouch: 55)"/>
    <n v="420"/>
    <n v="11"/>
    <n v="550"/>
    <n v="4620"/>
    <s v="Winter"/>
    <x v="2"/>
  </r>
  <r>
    <s v="T1097"/>
    <s v="(16-Feb-25 - 22-Feb-25)"/>
    <x v="15"/>
    <s v="NILADRI SEN"/>
    <s v="Retail"/>
    <s v="Amtala"/>
    <s v="Krizin"/>
    <s v="100gm"/>
    <n v="150"/>
    <n v="10"/>
    <n v="80"/>
    <n v="1500"/>
    <s v="Winter"/>
    <x v="2"/>
  </r>
  <r>
    <s v="T1098"/>
    <s v="(16-Feb-25 - 22-Feb-25)"/>
    <x v="15"/>
    <s v="PRANAB HALDER"/>
    <s v="Retail"/>
    <s v="Bishnupur"/>
    <s v="V3"/>
    <s v="1L"/>
    <n v="550"/>
    <n v="9"/>
    <n v="450"/>
    <n v="4950"/>
    <s v="Winter"/>
    <x v="1"/>
  </r>
  <r>
    <s v="T1099"/>
    <s v="(16-Feb-25 - 22-Feb-25)"/>
    <x v="15"/>
    <s v="SHYAMAL DAS"/>
    <s v="Large Farmer"/>
    <s v="D.Harbour"/>
    <s v="Boxer"/>
    <s v="100ml"/>
    <n v="800"/>
    <n v="10"/>
    <n v="500"/>
    <n v="8000"/>
    <s v="Winter"/>
    <x v="3"/>
  </r>
  <r>
    <s v="T1100"/>
    <s v="(16-Feb-25 - 22-Feb-25)"/>
    <x v="15"/>
    <s v="ARUN GHOSH"/>
    <s v="Large Farmer"/>
    <s v="D.Harbour"/>
    <s v="Tagron"/>
    <s v="10gm"/>
    <n v="30"/>
    <n v="10"/>
    <n v="50"/>
    <n v="300"/>
    <s v="Winter"/>
    <x v="1"/>
  </r>
  <r>
    <s v="T1101"/>
    <s v="(16-Feb-25 - 22-Feb-25)"/>
    <x v="15"/>
    <s v="KANAI GHOSH"/>
    <s v="Retail"/>
    <s v="Bishnupur"/>
    <s v="Double"/>
    <s v="200ml"/>
    <n v="890"/>
    <n v="8"/>
    <n v="384"/>
    <n v="7120"/>
    <s v="Winter"/>
    <x v="0"/>
  </r>
  <r>
    <s v="T1102"/>
    <s v="(16-Feb-25 - 22-Feb-25)"/>
    <x v="15"/>
    <s v="KANAI GHOSH"/>
    <s v="Retail"/>
    <s v="Bishnupur"/>
    <s v="Samrat 70"/>
    <s v="2gm"/>
    <n v="20"/>
    <n v="10"/>
    <n v="70"/>
    <n v="200"/>
    <s v="Winter"/>
    <x v="3"/>
  </r>
  <r>
    <s v="T1103"/>
    <s v="(16-Feb-25 - 22-Feb-25)"/>
    <x v="15"/>
    <s v="RAMESH HALDER"/>
    <s v="Large Farmer"/>
    <s v="Bishnupur"/>
    <s v="Starthine"/>
    <s v="250gm"/>
    <n v="210"/>
    <n v="10"/>
    <n v="280"/>
    <n v="2100"/>
    <s v="Winter"/>
    <x v="3"/>
  </r>
  <r>
    <s v="T1104"/>
    <s v="(16-Feb-25 - 22-Feb-25)"/>
    <x v="15"/>
    <s v="RAMESH HALDER"/>
    <s v="Large Farmer"/>
    <s v="Bishnupur"/>
    <s v="Hamla 550"/>
    <s v="100ml"/>
    <n v="75"/>
    <n v="9"/>
    <n v="45"/>
    <n v="675"/>
    <s v="Winter"/>
    <x v="3"/>
  </r>
  <r>
    <s v="T1105"/>
    <s v="(16-Feb-25 - 22-Feb-25)"/>
    <x v="15"/>
    <s v="SHYAMAL DAS"/>
    <s v="Large Farmer"/>
    <s v="D.Harbour"/>
    <s v="Tropicona"/>
    <s v="100ml"/>
    <n v="70"/>
    <n v="10"/>
    <n v="80"/>
    <n v="700"/>
    <s v="Winter"/>
    <x v="0"/>
  </r>
  <r>
    <s v="T1106"/>
    <s v="(16-Feb-25 - 22-Feb-25)"/>
    <x v="15"/>
    <s v="SUBRATA NASKAR"/>
    <s v="Large Farmer"/>
    <s v="D.Harbour"/>
    <s v="Hamla 550"/>
    <s v="1L"/>
    <n v="910"/>
    <n v="8"/>
    <n v="360"/>
    <n v="7280"/>
    <s v="Winter"/>
    <x v="3"/>
  </r>
  <r>
    <s v="T1107"/>
    <s v="(16-Feb-25 - 22-Feb-25)"/>
    <x v="15"/>
    <s v="GOPAL SILE"/>
    <s v="Retail"/>
    <s v="Usthi"/>
    <s v="Dursban"/>
    <s v="1L"/>
    <n v="350"/>
    <n v="8"/>
    <n v="320"/>
    <n v="2800"/>
    <s v="Winter"/>
    <x v="3"/>
  </r>
  <r>
    <s v="T1108"/>
    <s v="(16-Feb-25 - 22-Feb-25)"/>
    <x v="15"/>
    <s v="AJOY KUMAR"/>
    <s v="Large Farmer"/>
    <s v="Amtala"/>
    <s v="Double"/>
    <s v="200ml"/>
    <n v="890"/>
    <n v="8"/>
    <n v="384"/>
    <n v="7120"/>
    <s v="Winter"/>
    <x v="0"/>
  </r>
  <r>
    <s v="T1109"/>
    <s v="(23-Feb-25 - 01-Mar-25)"/>
    <x v="16"/>
    <s v="BISWAJIT SINHA"/>
    <s v="Retail"/>
    <s v="Amtala"/>
    <s v="Amister Top"/>
    <s v="500ml"/>
    <n v="2200"/>
    <n v="8"/>
    <n v="1600"/>
    <n v="17600"/>
    <s v="Winter"/>
    <x v="1"/>
  </r>
  <r>
    <s v="T1110"/>
    <s v="(23-Feb-25 - 01-Mar-25)"/>
    <x v="16"/>
    <s v="BISWAJIT SINHA"/>
    <s v="Retail"/>
    <s v="Amtala"/>
    <s v="Sprint"/>
    <s v="500gm"/>
    <n v="630"/>
    <n v="7"/>
    <n v="210"/>
    <n v="4410"/>
    <s v="Winter"/>
    <x v="1"/>
  </r>
  <r>
    <s v="T1111"/>
    <s v="(23-Feb-25 - 01-Mar-25)"/>
    <x v="16"/>
    <s v="PARTHA SARKAR"/>
    <s v="Retail"/>
    <s v="Usthi"/>
    <s v="Isabion"/>
    <s v="500ml"/>
    <n v="650"/>
    <n v="7"/>
    <n v="196"/>
    <n v="4550"/>
    <s v="Winter"/>
    <x v="0"/>
  </r>
  <r>
    <s v="T1112"/>
    <s v="(23-Feb-25 - 01-Mar-25)"/>
    <x v="16"/>
    <s v="PARTHA SARKAR"/>
    <s v="Retail"/>
    <s v="Usthi"/>
    <s v="Indofil M45"/>
    <s v="1kg"/>
    <n v="340"/>
    <n v="9"/>
    <n v="180"/>
    <n v="3060"/>
    <s v="Winter"/>
    <x v="1"/>
  </r>
  <r>
    <s v="T1113"/>
    <s v="(23-Feb-25 - 01-Mar-25)"/>
    <x v="16"/>
    <s v="RAMPRASAD SAHA"/>
    <s v="Large Farmer"/>
    <s v="Usthi"/>
    <s v="Saaf"/>
    <s v="100gm"/>
    <n v="80"/>
    <n v="7"/>
    <n v="28"/>
    <n v="560"/>
    <s v="Winter"/>
    <x v="1"/>
  </r>
  <r>
    <s v="T1114"/>
    <s v="(23-Feb-25 - 01-Mar-25)"/>
    <x v="16"/>
    <s v="TAPAN KUMAR"/>
    <s v="Large Farmer"/>
    <s v="Usthi"/>
    <s v="2,4-D"/>
    <s v="500gm"/>
    <n v="220"/>
    <n v="7"/>
    <n v="175"/>
    <n v="1540"/>
    <s v="Winter"/>
    <x v="2"/>
  </r>
  <r>
    <s v="T1115"/>
    <s v="(23-Feb-25 - 01-Mar-25)"/>
    <x v="16"/>
    <s v="SHYAMAL DAS"/>
    <s v="Large Farmer"/>
    <s v="D.Harbour"/>
    <s v="Profex Super"/>
    <s v="100ml"/>
    <n v="90"/>
    <n v="7"/>
    <n v="84"/>
    <n v="630"/>
    <s v="Winter"/>
    <x v="3"/>
  </r>
  <r>
    <s v="T1116"/>
    <s v="(23-Feb-25 - 01-Mar-25)"/>
    <x v="16"/>
    <s v="RINKU MALLICK"/>
    <s v="Retail"/>
    <s v="Falta"/>
    <s v="Tag Dabang"/>
    <s v="160gm (20gm x 8 pouches, per pouch: 25)"/>
    <n v="190"/>
    <n v="8"/>
    <n v="120"/>
    <n v="1520"/>
    <s v="Winter"/>
    <x v="2"/>
  </r>
  <r>
    <s v="T1117"/>
    <s v="(23-Feb-25 - 01-Mar-25)"/>
    <x v="16"/>
    <s v="GOPAL SILE"/>
    <s v="Retail"/>
    <s v="Usthi"/>
    <s v="Tag Gun"/>
    <s v="160gm (20gm x 8 pouches, per pouch: 55)"/>
    <n v="420"/>
    <n v="7"/>
    <n v="350"/>
    <n v="2940"/>
    <s v="Winter"/>
    <x v="2"/>
  </r>
  <r>
    <s v="T1118"/>
    <s v="(23-Feb-25 - 01-Mar-25)"/>
    <x v="16"/>
    <s v="ARUP PATRA"/>
    <s v="Retail"/>
    <s v="Usthi"/>
    <s v="Systiva"/>
    <s v="200ml"/>
    <n v="1050"/>
    <n v="10"/>
    <n v="1700"/>
    <n v="10500"/>
    <s v="Winter"/>
    <x v="1"/>
  </r>
  <r>
    <s v="T1119"/>
    <s v="(23-Feb-25 - 01-Mar-25)"/>
    <x v="16"/>
    <s v="DEBDAS CHOWDHURY"/>
    <s v="Large Farmer"/>
    <s v="Amtala"/>
    <s v="Baan"/>
    <s v="120gm"/>
    <n v="230"/>
    <n v="10"/>
    <n v="200"/>
    <n v="2300"/>
    <s v="Winter"/>
    <x v="1"/>
  </r>
  <r>
    <s v="T1120"/>
    <s v="(23-Feb-25 - 01-Mar-25)"/>
    <x v="16"/>
    <s v="DEBDAS CHOWDHURY"/>
    <s v="Large Farmer"/>
    <s v="Amtala"/>
    <s v="V3"/>
    <s v="1L"/>
    <n v="550"/>
    <n v="9"/>
    <n v="450"/>
    <n v="4950"/>
    <s v="Winter"/>
    <x v="1"/>
  </r>
  <r>
    <s v="T1121"/>
    <s v="(23-Feb-25 - 01-Mar-25)"/>
    <x v="16"/>
    <s v="BIKASH SARKAR"/>
    <s v="Large Farmer"/>
    <s v="Bishnupur"/>
    <s v="Double"/>
    <s v="200ml"/>
    <n v="890"/>
    <n v="11"/>
    <n v="528"/>
    <n v="9790"/>
    <s v="Winter"/>
    <x v="0"/>
  </r>
  <r>
    <s v="T1122"/>
    <s v="(23-Feb-25 - 01-Mar-25)"/>
    <x v="16"/>
    <s v="BIKASH SARKAR"/>
    <s v="Large Farmer"/>
    <s v="Bishnupur"/>
    <s v="Isabion"/>
    <s v="500ml"/>
    <n v="650"/>
    <n v="10"/>
    <n v="280"/>
    <n v="6500"/>
    <s v="Winter"/>
    <x v="0"/>
  </r>
  <r>
    <s v="T1123"/>
    <s v="(23-Feb-25 - 01-Mar-25)"/>
    <x v="16"/>
    <s v="RAMJAN MOLLA"/>
    <s v="Large Farmer"/>
    <s v="D.Harbour"/>
    <s v="Nasa"/>
    <s v="1kg"/>
    <n v="200"/>
    <n v="10"/>
    <n v="220"/>
    <n v="2000"/>
    <s v="Winter"/>
    <x v="3"/>
  </r>
  <r>
    <s v="T1124"/>
    <s v="(23-Feb-25 - 01-Mar-25)"/>
    <x v="16"/>
    <s v="DINESH HALDER"/>
    <s v="Large Farmer"/>
    <s v="Amtala"/>
    <s v="Miraculan"/>
    <s v="100ml"/>
    <n v="50"/>
    <n v="8"/>
    <n v="48"/>
    <n v="400"/>
    <s v="Winter"/>
    <x v="0"/>
  </r>
  <r>
    <s v="T1125"/>
    <s v="(23-Feb-25 - 01-Mar-25)"/>
    <x v="16"/>
    <s v="SUBRATA NASKAR"/>
    <s v="Large Farmer"/>
    <s v="D.Harbour"/>
    <s v="Carbine"/>
    <s v="100ml"/>
    <n v="100"/>
    <n v="12"/>
    <n v="120"/>
    <n v="1200"/>
    <s v="Winter"/>
    <x v="3"/>
  </r>
  <r>
    <s v="T1126"/>
    <s v="(23-Feb-25 - 01-Mar-25)"/>
    <x v="16"/>
    <s v="SHYAMAL DAS"/>
    <s v="Large Farmer"/>
    <s v="D.Harbour"/>
    <s v="Exponus"/>
    <s v="8.5ml"/>
    <n v="480"/>
    <n v="9"/>
    <n v="270"/>
    <n v="4320"/>
    <s v="Winter"/>
    <x v="3"/>
  </r>
  <r>
    <s v="T1127"/>
    <s v="(23-Feb-25 - 01-Mar-25)"/>
    <x v="16"/>
    <s v="SEKH RAHAMAT"/>
    <s v="Large Farmer"/>
    <s v="Bishnupur"/>
    <s v="Lihocin"/>
    <s v="250ml"/>
    <n v="342"/>
    <n v="9"/>
    <n v="306"/>
    <n v="3078"/>
    <s v="Winter"/>
    <x v="0"/>
  </r>
  <r>
    <s v="T1128"/>
    <s v="(23-Feb-25 - 01-Mar-25)"/>
    <x v="16"/>
    <s v="SEKH RAHAMAT"/>
    <s v="Large Farmer"/>
    <s v="Bishnupur"/>
    <s v="Pegasus"/>
    <s v="10gm"/>
    <n v="100"/>
    <n v="11"/>
    <n v="132"/>
    <n v="1100"/>
    <s v="Winter"/>
    <x v="3"/>
  </r>
  <r>
    <s v="T1129"/>
    <s v="(23-Feb-25 - 01-Mar-25)"/>
    <x v="16"/>
    <s v="ARUN DEY"/>
    <s v="Retail"/>
    <s v="Amtala"/>
    <s v="Amister Top"/>
    <s v="250ml"/>
    <n v="1150"/>
    <n v="12"/>
    <n v="3000"/>
    <n v="13800"/>
    <s v="Winter"/>
    <x v="1"/>
  </r>
  <r>
    <s v="T1130"/>
    <s v="(23-Feb-25 - 01-Mar-25)"/>
    <x v="16"/>
    <s v="ARUN DEY"/>
    <s v="Retail"/>
    <s v="Amtala"/>
    <s v="Tropicona"/>
    <s v="500ml"/>
    <n v="330"/>
    <n v="11"/>
    <n v="330"/>
    <n v="3630"/>
    <s v="Winter"/>
    <x v="0"/>
  </r>
  <r>
    <s v="T1131"/>
    <s v="(23-Feb-25 - 01-Mar-25)"/>
    <x v="16"/>
    <s v="DEBASIS PAL"/>
    <s v="Retail"/>
    <s v="Bishnupur"/>
    <s v="Lihocin"/>
    <s v="500ml"/>
    <n v="672"/>
    <n v="10"/>
    <n v="600"/>
    <n v="6720"/>
    <s v="Winter"/>
    <x v="0"/>
  </r>
  <r>
    <s v="T1132"/>
    <s v="(23-Feb-25 - 01-Mar-25)"/>
    <x v="16"/>
    <s v="PRANABESH ROY"/>
    <s v="Retail"/>
    <s v="D.Harbour"/>
    <s v="Amister Top"/>
    <s v="250ml"/>
    <n v="1150"/>
    <n v="10"/>
    <n v="2500"/>
    <n v="11500"/>
    <s v="Winter"/>
    <x v="1"/>
  </r>
  <r>
    <s v="T1133"/>
    <s v="(23-Feb-25 - 01-Mar-25)"/>
    <x v="16"/>
    <s v="SUMAN DASGUPTA"/>
    <s v="Retail"/>
    <s v="Amtala"/>
    <s v="Tag Gun"/>
    <s v="160gm (20gm x 8 pouches, per pouch: 55)"/>
    <n v="420"/>
    <n v="10"/>
    <n v="500"/>
    <n v="4200"/>
    <s v="Winter"/>
    <x v="2"/>
  </r>
  <r>
    <s v="T1134"/>
    <s v="(23-Feb-25 - 01-Mar-25)"/>
    <x v="16"/>
    <s v="BABLU MAITY"/>
    <s v="Retail"/>
    <s v="D.Harbour"/>
    <s v="Xelora"/>
    <s v="200ml"/>
    <n v="950"/>
    <n v="10"/>
    <n v="760"/>
    <n v="9500"/>
    <s v="Winter"/>
    <x v="1"/>
  </r>
  <r>
    <s v="T1135"/>
    <s v="(23-Feb-25 - 01-Mar-25)"/>
    <x v="16"/>
    <s v="GOPAL CHATTERJEE"/>
    <s v="Large Farmer"/>
    <s v="D.Harbour"/>
    <s v="Pegasus"/>
    <s v="10gm"/>
    <n v="100"/>
    <n v="10"/>
    <n v="120"/>
    <n v="1000"/>
    <s v="Winter"/>
    <x v="3"/>
  </r>
  <r>
    <s v="T1136"/>
    <s v="(23-Feb-25 - 01-Mar-25)"/>
    <x v="16"/>
    <s v="TARUN BANERJEE"/>
    <s v="Retail"/>
    <s v="Falta"/>
    <s v="Lihocin"/>
    <s v="1L"/>
    <n v="1230"/>
    <n v="9"/>
    <n v="990"/>
    <n v="11070"/>
    <s v="Winter"/>
    <x v="0"/>
  </r>
  <r>
    <s v="T1137"/>
    <s v="(23-Feb-25 - 01-Mar-25)"/>
    <x v="16"/>
    <s v="TARUN BANERJEE"/>
    <s v="Retail"/>
    <s v="Falta"/>
    <s v="Nasa"/>
    <s v="1kg"/>
    <n v="200"/>
    <n v="9"/>
    <n v="198"/>
    <n v="1800"/>
    <s v="Winter"/>
    <x v="3"/>
  </r>
  <r>
    <s v="T1138"/>
    <s v="(23-Feb-25 - 01-Mar-25)"/>
    <x v="16"/>
    <s v="SUDHAMOY BANERJEE"/>
    <s v="Retail"/>
    <s v="Falta"/>
    <s v="Sprint"/>
    <s v="500gm"/>
    <n v="630"/>
    <n v="8"/>
    <n v="240"/>
    <n v="5040"/>
    <s v="Winter"/>
    <x v="1"/>
  </r>
  <r>
    <s v="T1139"/>
    <s v="(23-Feb-25 - 01-Mar-25)"/>
    <x v="16"/>
    <s v="SUDHAMOY BANERJEE"/>
    <s v="Retail"/>
    <s v="Falta"/>
    <s v="Pegasus"/>
    <s v="10gm"/>
    <n v="100"/>
    <n v="8"/>
    <n v="96"/>
    <n v="800"/>
    <s v="Winter"/>
    <x v="3"/>
  </r>
  <r>
    <s v="T1140"/>
    <s v="(23-Feb-25 - 01-Mar-25)"/>
    <x v="16"/>
    <s v="ASIS IQBAL"/>
    <s v="Retail"/>
    <s v="D.Harbour"/>
    <s v="Profex Super"/>
    <s v="100ml"/>
    <n v="90"/>
    <n v="7"/>
    <n v="84"/>
    <n v="630"/>
    <s v="Winter"/>
    <x v="3"/>
  </r>
  <r>
    <s v="T1141"/>
    <s v="(23-Feb-25 - 01-Mar-25)"/>
    <x v="16"/>
    <s v="BARUN PAL"/>
    <s v="Retail"/>
    <s v="D.Harbour"/>
    <s v="Nasa"/>
    <s v="1kg"/>
    <n v="200"/>
    <n v="8"/>
    <n v="176"/>
    <n v="1600"/>
    <s v="Winter"/>
    <x v="3"/>
  </r>
  <r>
    <s v="T1142"/>
    <s v="(23-Feb-25 - 01-Mar-25)"/>
    <x v="16"/>
    <s v="RAJIB CHAKRABORTY"/>
    <s v="Retail"/>
    <s v="D.Harbour"/>
    <s v="Contaf Plus"/>
    <s v="500ml"/>
    <n v="290"/>
    <n v="8"/>
    <n v="144"/>
    <n v="2320"/>
    <s v="Winter"/>
    <x v="1"/>
  </r>
  <r>
    <s v="T1143"/>
    <s v="(23-Feb-25 - 01-Mar-25)"/>
    <x v="16"/>
    <s v="JAGANNATH HALDER"/>
    <s v="Retail"/>
    <s v="Falta"/>
    <s v="Sprint"/>
    <s v="250gm"/>
    <n v="330"/>
    <n v="7"/>
    <n v="266"/>
    <n v="2310"/>
    <s v="Winter"/>
    <x v="1"/>
  </r>
  <r>
    <s v="T1144"/>
    <s v="(23-Feb-25 - 01-Mar-25)"/>
    <x v="16"/>
    <s v="RAM ROY"/>
    <s v="Large Farmer"/>
    <s v="D.Harbour"/>
    <s v="Saaf"/>
    <s v="250gm"/>
    <n v="182"/>
    <n v="8"/>
    <n v="272"/>
    <n v="1456"/>
    <s v="Winter"/>
    <x v="1"/>
  </r>
  <r>
    <s v="T1145"/>
    <s v="(23-Feb-25 - 01-Mar-25)"/>
    <x v="16"/>
    <s v="RAM ROY"/>
    <s v="Large Farmer"/>
    <s v="D.Harbour"/>
    <s v="Dursban"/>
    <s v="1L"/>
    <n v="350"/>
    <n v="9"/>
    <n v="360"/>
    <n v="3150"/>
    <s v="Winter"/>
    <x v="3"/>
  </r>
  <r>
    <s v="T1146"/>
    <s v="(23-Feb-25 - 01-Mar-25)"/>
    <x v="16"/>
    <s v="NARAYAN DE"/>
    <s v="Large Farmer"/>
    <s v="D.Harbour"/>
    <s v="Biozyme Vegetable"/>
    <s v="250ml"/>
    <n v="290"/>
    <n v="9"/>
    <n v="225"/>
    <n v="2610"/>
    <s v="Winter"/>
    <x v="0"/>
  </r>
  <r>
    <s v="T1147"/>
    <s v="(23-Feb-25 - 01-Mar-25)"/>
    <x v="16"/>
    <s v="NARAYAN DE"/>
    <s v="Large Farmer"/>
    <s v="D.Harbour"/>
    <s v="El++"/>
    <s v="100ml"/>
    <n v="70"/>
    <n v="8"/>
    <n v="64"/>
    <n v="560"/>
    <s v="Winter"/>
    <x v="0"/>
  </r>
  <r>
    <s v="T1148"/>
    <s v="(23-Feb-25 - 01-Mar-25)"/>
    <x v="16"/>
    <s v="JOY RANA"/>
    <s v="Retail"/>
    <s v="Falta"/>
    <s v="Saaf"/>
    <s v="250gm"/>
    <n v="200"/>
    <n v="8"/>
    <n v="416"/>
    <n v="1600"/>
    <s v="Winter"/>
    <x v="1"/>
  </r>
  <r>
    <s v="T1149"/>
    <s v="(23-Feb-25 - 01-Mar-25)"/>
    <x v="16"/>
    <s v="BABLU MAITY"/>
    <s v="Retail"/>
    <s v="D.Harbour"/>
    <s v="Cultar"/>
    <s v="50ml"/>
    <n v="230"/>
    <n v="10"/>
    <n v="150"/>
    <n v="2300"/>
    <s v="Winter"/>
    <x v="0"/>
  </r>
  <r>
    <s v="T1150"/>
    <s v="(23-Feb-25 - 01-Mar-25)"/>
    <x v="16"/>
    <s v="SACHIN HALDER"/>
    <s v="Retail"/>
    <s v="Falta"/>
    <s v="Krizin"/>
    <s v="100gm"/>
    <n v="150"/>
    <n v="9"/>
    <n v="72"/>
    <n v="1350"/>
    <s v="Winter"/>
    <x v="2"/>
  </r>
  <r>
    <s v="T1151"/>
    <s v="(23-Feb-25 - 01-Mar-25)"/>
    <x v="16"/>
    <s v="NIKHIL RANA"/>
    <s v="Large Farmer"/>
    <s v="Bishnupur"/>
    <s v="Sumi Max"/>
    <s v="10ml"/>
    <n v="120"/>
    <n v="9"/>
    <n v="180"/>
    <n v="1080"/>
    <s v="Winter"/>
    <x v="2"/>
  </r>
  <r>
    <s v="T1152"/>
    <s v="(23-Feb-25 - 01-Mar-25)"/>
    <x v="16"/>
    <s v="BISWAJIT SINHA"/>
    <s v="Retail"/>
    <s v="Amtala"/>
    <s v="Iris"/>
    <s v="200ml"/>
    <n v="410"/>
    <n v="10"/>
    <n v="1320"/>
    <n v="4100"/>
    <s v="Winter"/>
    <x v="2"/>
  </r>
  <r>
    <s v="T1153"/>
    <s v="(23-Feb-25 - 01-Mar-25)"/>
    <x v="16"/>
    <s v="JAYANTA SARKAR"/>
    <s v="Large Farmer"/>
    <s v="Bishnupur"/>
    <s v="Cultar"/>
    <s v="50ml"/>
    <n v="230"/>
    <n v="9"/>
    <n v="135"/>
    <n v="2070"/>
    <s v="Winter"/>
    <x v="0"/>
  </r>
  <r>
    <s v="T1154"/>
    <s v="(23-Feb-25 - 01-Mar-25)"/>
    <x v="16"/>
    <s v="ARUN ROY"/>
    <s v="Retail"/>
    <s v="D.Harbour"/>
    <s v="Krizin"/>
    <s v="100gm"/>
    <n v="150"/>
    <n v="10"/>
    <n v="80"/>
    <n v="1500"/>
    <s v="Winter"/>
    <x v="2"/>
  </r>
  <r>
    <s v="T1155"/>
    <s v="(23-Feb-25 - 01-Mar-25)"/>
    <x v="16"/>
    <s v="ARUN ROY"/>
    <s v="Retail"/>
    <s v="D.Harbour"/>
    <s v="Double"/>
    <s v="20ml"/>
    <n v="140"/>
    <n v="9"/>
    <n v="216"/>
    <n v="1260"/>
    <s v="Winter"/>
    <x v="0"/>
  </r>
  <r>
    <s v="T1156"/>
    <s v="(23-Feb-25 - 01-Mar-25)"/>
    <x v="16"/>
    <s v="PRANAB HALDER"/>
    <s v="Retail"/>
    <s v="Bishnupur"/>
    <s v="Curzate"/>
    <s v="100gm"/>
    <n v="140"/>
    <n v="10"/>
    <n v="50"/>
    <n v="1400"/>
    <s v="Winter"/>
    <x v="1"/>
  </r>
  <r>
    <s v="T1157"/>
    <s v="(23-Feb-25 - 01-Mar-25)"/>
    <x v="16"/>
    <s v="PRANAB HALDER"/>
    <s v="Retail"/>
    <s v="Bishnupur"/>
    <s v="Tag Dabang"/>
    <s v="160gm (20gm x 8 pouches, per pouch: 25)"/>
    <n v="190"/>
    <n v="11"/>
    <n v="165"/>
    <n v="2090"/>
    <s v="Winter"/>
    <x v="2"/>
  </r>
  <r>
    <s v="T1158"/>
    <s v="(23-Feb-25 - 01-Mar-25)"/>
    <x v="16"/>
    <s v="SUNIL HAZRA"/>
    <s v="Retail"/>
    <s v="Amtala"/>
    <s v="Ridomil Gold"/>
    <s v="1kg (1 pouch: 80)"/>
    <n v="2300"/>
    <n v="9"/>
    <n v="9090"/>
    <n v="20700"/>
    <s v="Winter"/>
    <x v="1"/>
  </r>
  <r>
    <s v="T1159"/>
    <s v="(23-Feb-25 - 01-Mar-25)"/>
    <x v="16"/>
    <s v="RAKIB MOLLA"/>
    <s v="Large Farmer"/>
    <s v="Amtala"/>
    <s v="Dursban"/>
    <s v="1L"/>
    <n v="350"/>
    <n v="11"/>
    <n v="440"/>
    <n v="3850"/>
    <s v="Winter"/>
    <x v="3"/>
  </r>
  <r>
    <s v="T1160"/>
    <s v="(23-Feb-25 - 01-Mar-25)"/>
    <x v="16"/>
    <s v="RABINDRA NASKAR"/>
    <s v="Large Farmer"/>
    <s v="Usthi"/>
    <s v="Lihocin"/>
    <s v="500ml"/>
    <n v="672"/>
    <n v="10"/>
    <n v="600"/>
    <n v="6720"/>
    <s v="Winter"/>
    <x v="0"/>
  </r>
  <r>
    <s v="T1161"/>
    <s v="(23-Feb-25 - 01-Mar-25)"/>
    <x v="16"/>
    <s v="ANUPAM MAJUMDAR"/>
    <s v="Retail"/>
    <s v="Amtala"/>
    <s v="Agil"/>
    <s v="250ml"/>
    <n v="500"/>
    <n v="11"/>
    <n v="1210"/>
    <n v="5500"/>
    <s v="Winter"/>
    <x v="2"/>
  </r>
  <r>
    <s v="T1162"/>
    <s v="(23-Feb-25 - 01-Mar-25)"/>
    <x v="16"/>
    <s v="SUBRATA DEY"/>
    <s v="Retail"/>
    <s v="Falta"/>
    <s v="Coragen"/>
    <s v="60ml"/>
    <n v="780"/>
    <n v="10"/>
    <n v="550"/>
    <n v="7800"/>
    <s v="Winter"/>
    <x v="3"/>
  </r>
  <r>
    <s v="T1163"/>
    <s v="(23-Feb-25 - 01-Mar-25)"/>
    <x v="16"/>
    <s v="SOURAV CHOWDHURY"/>
    <s v="Large Farmer"/>
    <s v="D.Harbour"/>
    <s v="Simodis"/>
    <s v="240ml"/>
    <n v="2020"/>
    <n v="11"/>
    <n v="3905"/>
    <n v="22220"/>
    <s v="Growing"/>
    <x v="3"/>
  </r>
  <r>
    <s v="T1366"/>
    <s v="(23-Feb-25 - 01-Mar-25)"/>
    <x v="16"/>
    <s v="GOPAL SILE"/>
    <s v="Retail"/>
    <s v="Usthi"/>
    <s v="Systiva"/>
    <s v="200ml"/>
    <n v="1050"/>
    <n v="10"/>
    <n v="1700"/>
    <n v="10500"/>
    <s v="Growing"/>
    <x v="1"/>
  </r>
  <r>
    <s v="T1367"/>
    <s v="(23-Feb-25 - 01-Mar-25)"/>
    <x v="16"/>
    <s v="PARTHA SARKAR"/>
    <s v="Retail"/>
    <s v="Usthi"/>
    <s v="Indofil M45"/>
    <s v="1kg"/>
    <n v="370"/>
    <n v="9"/>
    <n v="450"/>
    <n v="3330"/>
    <s v="Growing"/>
    <x v="1"/>
  </r>
  <r>
    <s v="T1368"/>
    <s v="(23-Feb-25 - 01-Mar-25)"/>
    <x v="16"/>
    <s v="AJOY KUMAR"/>
    <s v="Large Farmer"/>
    <s v="Amtala"/>
    <s v="Tag Gun"/>
    <s v="160gm (20gm x 8 pouches, per pouch: 55)"/>
    <n v="420"/>
    <n v="9"/>
    <n v="450"/>
    <n v="3780"/>
    <s v="Growing"/>
    <x v="2"/>
  </r>
  <r>
    <s v="T1369"/>
    <s v="(23-Feb-25 - 01-Mar-25)"/>
    <x v="16"/>
    <s v="SURESH PAUL"/>
    <s v="Large Farmer"/>
    <s v="Bishnupur"/>
    <s v="Sumiprint"/>
    <s v="250ml"/>
    <n v="510"/>
    <n v="9"/>
    <n v="1305"/>
    <n v="4590"/>
    <s v="Growing"/>
    <x v="3"/>
  </r>
  <r>
    <s v="T1370"/>
    <s v="(23-Feb-25 - 01-Mar-25)"/>
    <x v="16"/>
    <s v="SURESH PAUL"/>
    <s v="Large Farmer"/>
    <s v="Bishnupur"/>
    <s v="Deligate"/>
    <s v="25ml"/>
    <n v="270"/>
    <n v="9"/>
    <n v="198"/>
    <n v="2430"/>
    <s v="Growing"/>
    <x v="3"/>
  </r>
  <r>
    <s v="T1371"/>
    <s v="(23-Feb-25 - 01-Mar-25)"/>
    <x v="16"/>
    <s v="ASIM PAUL"/>
    <s v="Large Farmer"/>
    <s v="Bishnupur"/>
    <s v="Ekka"/>
    <s v="20gm"/>
    <n v="30"/>
    <n v="9"/>
    <n v="45"/>
    <n v="270"/>
    <s v="Growing"/>
    <x v="3"/>
  </r>
  <r>
    <s v="T1372"/>
    <s v="(23-Feb-25 - 01-Mar-25)"/>
    <x v="16"/>
    <s v="ASIM PAUL"/>
    <s v="Large Farmer"/>
    <s v="Bishnupur"/>
    <s v="Agil"/>
    <s v="100ml"/>
    <n v="210"/>
    <n v="8"/>
    <n v="400"/>
    <n v="1680"/>
    <s v="Growing"/>
    <x v="2"/>
  </r>
  <r>
    <s v="T1373"/>
    <s v="(23-Feb-25 - 01-Mar-25)"/>
    <x v="16"/>
    <s v="KUSH GHOSH"/>
    <s v="Large Farmer"/>
    <s v="Amtala"/>
    <s v="Tag Gun"/>
    <s v="160gm (20gm x 8 pouches, per pouch: 55)"/>
    <n v="420"/>
    <n v="8"/>
    <n v="400"/>
    <n v="3360"/>
    <s v="Growing"/>
    <x v="2"/>
  </r>
  <r>
    <s v="T1374"/>
    <s v="(23-Feb-25 - 01-Mar-25)"/>
    <x v="16"/>
    <s v="GOKUL KHAN"/>
    <s v="Large Farmer"/>
    <s v="D.Harbour"/>
    <s v="Exponus"/>
    <s v="8.5ml"/>
    <n v="480"/>
    <n v="7"/>
    <n v="210"/>
    <n v="3360"/>
    <s v="Growing"/>
    <x v="3"/>
  </r>
  <r>
    <s v="T1375"/>
    <s v="(23-Feb-25 - 01-Mar-25)"/>
    <x v="16"/>
    <s v="SUNIL HAZRA"/>
    <s v="Retail"/>
    <s v="Amtala"/>
    <s v="Iris"/>
    <s v="200ml"/>
    <n v="410"/>
    <n v="9"/>
    <n v="1188"/>
    <n v="3690"/>
    <s v="Growing"/>
    <x v="2"/>
  </r>
  <r>
    <s v="T1376"/>
    <s v="(23-Feb-25 - 01-Mar-25)"/>
    <x v="16"/>
    <s v="RAMESH HALDER"/>
    <s v="Large Farmer"/>
    <s v="Bishnupur"/>
    <s v="Miraculan"/>
    <s v="100ml"/>
    <n v="50"/>
    <n v="7"/>
    <n v="42"/>
    <n v="350"/>
    <s v="Growing"/>
    <x v="0"/>
  </r>
  <r>
    <s v="T1377"/>
    <s v="(23-Feb-25 - 01-Mar-25)"/>
    <x v="16"/>
    <s v="TUSON SUMANTA"/>
    <s v="Large Farmer"/>
    <s v="Usthi"/>
    <s v="Nativo"/>
    <s v="100gm"/>
    <n v="700"/>
    <n v="8"/>
    <n v="224"/>
    <n v="5600"/>
    <s v="Growing"/>
    <x v="1"/>
  </r>
  <r>
    <s v="T1378"/>
    <s v="(23-Feb-25 - 01-Mar-25)"/>
    <x v="16"/>
    <s v="MADHAB SENGUPTA"/>
    <s v="Retail"/>
    <s v="Usthi"/>
    <s v="Indofil M45"/>
    <s v="1kg"/>
    <n v="370"/>
    <n v="8"/>
    <n v="400"/>
    <n v="2960"/>
    <s v="Growing"/>
    <x v="1"/>
  </r>
  <r>
    <s v="T1164"/>
    <s v="(23-Feb-25 - 01-Mar-25)"/>
    <x v="16"/>
    <s v="SOURAV CHOWDHURY"/>
    <s v="Large Farmer"/>
    <s v="D.Harbour"/>
    <s v="Saaf"/>
    <s v="100gm"/>
    <n v="80"/>
    <n v="9"/>
    <n v="36"/>
    <n v="720"/>
    <s v="Growing"/>
    <x v="1"/>
  </r>
  <r>
    <s v="T1165"/>
    <s v="(23-Feb-25 - 01-Mar-25)"/>
    <x v="16"/>
    <s v="MANIK CHOWDHURY"/>
    <s v="Large Farmer"/>
    <s v="Usthi"/>
    <s v="Sumi Max"/>
    <s v="10ml"/>
    <n v="120"/>
    <n v="8"/>
    <n v="160"/>
    <n v="960"/>
    <s v="Growing"/>
    <x v="2"/>
  </r>
  <r>
    <s v="T1166"/>
    <s v="(23-Feb-25 - 01-Mar-25)"/>
    <x v="16"/>
    <s v="MANIK CHOWDHURY"/>
    <s v="Large Farmer"/>
    <s v="Usthi"/>
    <s v="Ultimare"/>
    <s v="25ml"/>
    <n v="850"/>
    <n v="10"/>
    <n v="300"/>
    <n v="8500"/>
    <s v="Growing"/>
    <x v="3"/>
  </r>
  <r>
    <s v="T1167"/>
    <s v="(23-Feb-25 - 01-Mar-25)"/>
    <x v="16"/>
    <s v="AMITAVA DAS"/>
    <s v="Retail"/>
    <s v="Falta"/>
    <s v="Dursban"/>
    <s v="500ml"/>
    <n v="190"/>
    <n v="9"/>
    <n v="162"/>
    <n v="1710"/>
    <s v="Growing"/>
    <x v="3"/>
  </r>
  <r>
    <s v="T1168"/>
    <s v="(23-Feb-25 - 01-Mar-25)"/>
    <x v="16"/>
    <s v="RAMPRASAD SAHA"/>
    <s v="Large Farmer"/>
    <s v="Usthi"/>
    <s v="Systiva"/>
    <s v="200ml"/>
    <n v="1050"/>
    <n v="9"/>
    <n v="1530"/>
    <n v="9450"/>
    <s v="Growing"/>
    <x v="1"/>
  </r>
  <r>
    <s v="T1169"/>
    <s v="(23-Feb-25 - 01-Mar-25)"/>
    <x v="16"/>
    <s v="SHANKAR MONDAL"/>
    <s v="Retail"/>
    <s v="Amtala"/>
    <s v="Pogo"/>
    <s v="500ml"/>
    <n v="150"/>
    <n v="9"/>
    <n v="315"/>
    <n v="1350"/>
    <s v="Growing"/>
    <x v="2"/>
  </r>
  <r>
    <s v="T1170"/>
    <s v="(23-Feb-25 - 01-Mar-25)"/>
    <x v="16"/>
    <s v="SUSHANTA DAS"/>
    <s v="Retail"/>
    <s v="Amtala"/>
    <s v="Systiva"/>
    <s v="200ml"/>
    <n v="1050"/>
    <n v="11"/>
    <n v="1870"/>
    <n v="11550"/>
    <s v="Growing"/>
    <x v="1"/>
  </r>
  <r>
    <s v="T1171"/>
    <s v="(23-Feb-25 - 01-Mar-25)"/>
    <x v="16"/>
    <s v="SUKUMAR BAGCHI"/>
    <s v="Retail"/>
    <s v="Falta"/>
    <s v="Ultimare"/>
    <s v="50ml"/>
    <n v="1640"/>
    <n v="9"/>
    <n v="1530"/>
    <n v="14760"/>
    <s v="Growing"/>
    <x v="3"/>
  </r>
  <r>
    <s v="T1172"/>
    <s v="(02-Mar-25 - 08-Mar-25)"/>
    <x v="17"/>
    <s v="DEBASIS PAL"/>
    <s v="Retail"/>
    <s v="Bishnupur"/>
    <s v="Dursban"/>
    <s v="1L"/>
    <n v="350"/>
    <n v="10"/>
    <n v="400"/>
    <n v="3500"/>
    <s v="Growing"/>
    <x v="3"/>
  </r>
  <r>
    <s v="T1173"/>
    <s v="(02-Mar-25 - 08-Mar-25)"/>
    <x v="17"/>
    <s v="DEBASIS PAL"/>
    <s v="Retail"/>
    <s v="Bishnupur"/>
    <s v="Agil"/>
    <s v="1L"/>
    <n v="2100"/>
    <n v="10"/>
    <n v="3500"/>
    <n v="21000"/>
    <s v="Growing"/>
    <x v="2"/>
  </r>
  <r>
    <s v="T1174"/>
    <s v="(02-Mar-25 - 08-Mar-25)"/>
    <x v="17"/>
    <s v="RAJIB CHAKRABORTY"/>
    <s v="Retail"/>
    <s v="D.Harbour"/>
    <s v="Tag Gun"/>
    <s v="160gm (20gm x 8 pouches, per pouch: 55)"/>
    <n v="420"/>
    <n v="10"/>
    <n v="500"/>
    <n v="4200"/>
    <s v="Growing"/>
    <x v="2"/>
  </r>
  <r>
    <s v="T1175"/>
    <s v="(02-Mar-25 - 08-Mar-25)"/>
    <x v="17"/>
    <s v="RAJIB CHAKRABORTY"/>
    <s v="Retail"/>
    <s v="D.Harbour"/>
    <s v="Safal 71"/>
    <s v="100gm"/>
    <n v="70"/>
    <n v="10"/>
    <n v="60"/>
    <n v="700"/>
    <s v="Growing"/>
    <x v="2"/>
  </r>
  <r>
    <s v="T1176"/>
    <s v="(02-Mar-25 - 08-Mar-25)"/>
    <x v="17"/>
    <s v="ARUN DEY"/>
    <s v="Retail"/>
    <s v="Amtala"/>
    <s v="Tagron"/>
    <s v="10gm"/>
    <n v="30"/>
    <n v="10"/>
    <n v="50"/>
    <n v="300"/>
    <s v="Growing"/>
    <x v="1"/>
  </r>
  <r>
    <s v="T1177"/>
    <s v="(02-Mar-25 - 08-Mar-25)"/>
    <x v="17"/>
    <s v="TUSON SUMANTA"/>
    <s v="Large Farmer"/>
    <s v="Usthi"/>
    <s v="Sumi Max"/>
    <s v="10ml"/>
    <n v="120"/>
    <n v="10"/>
    <n v="200"/>
    <n v="1200"/>
    <s v="Growing"/>
    <x v="2"/>
  </r>
  <r>
    <s v="T1178"/>
    <s v="(02-Mar-25 - 08-Mar-25)"/>
    <x v="17"/>
    <s v="JAYANTA SARKAR"/>
    <s v="Large Farmer"/>
    <s v="Bishnupur"/>
    <s v="Poushak"/>
    <s v="1L"/>
    <n v="820"/>
    <n v="10"/>
    <n v="800"/>
    <n v="8200"/>
    <s v="Growing"/>
    <x v="0"/>
  </r>
  <r>
    <s v="T1179"/>
    <s v="(02-Mar-25 - 08-Mar-25)"/>
    <x v="17"/>
    <s v="TAPAS KUMAR"/>
    <s v="Retail"/>
    <s v="Falta"/>
    <s v="Tag Gun"/>
    <s v="160gm (20gm x 8 pouches, per pouch: 55)"/>
    <n v="420"/>
    <n v="10"/>
    <n v="500"/>
    <n v="4200"/>
    <s v="Growing"/>
    <x v="2"/>
  </r>
  <r>
    <s v="T1180"/>
    <s v="(02-Mar-25 - 08-Mar-25)"/>
    <x v="17"/>
    <s v="DEBDAS CHOWDHURY"/>
    <s v="Large Farmer"/>
    <s v="Amtala"/>
    <s v="Sprint"/>
    <s v="500gm"/>
    <n v="630"/>
    <n v="11"/>
    <n v="330"/>
    <n v="6930"/>
    <s v="Growing"/>
    <x v="1"/>
  </r>
  <r>
    <s v="T1181"/>
    <s v="(02-Mar-25 - 08-Mar-25)"/>
    <x v="17"/>
    <s v="ASIS IQBAL"/>
    <s v="Retail"/>
    <s v="D.Harbour"/>
    <s v="Agil"/>
    <s v="1L"/>
    <n v="2100"/>
    <n v="9"/>
    <n v="3150"/>
    <n v="18900"/>
    <s v="Growing"/>
    <x v="2"/>
  </r>
  <r>
    <s v="T1182"/>
    <s v="(02-Mar-25 - 08-Mar-25)"/>
    <x v="17"/>
    <s v="ASIS IQBAL"/>
    <s v="Retail"/>
    <s v="D.Harbour"/>
    <s v="Profex Super"/>
    <s v="500ml"/>
    <n v="370"/>
    <n v="8"/>
    <n v="320"/>
    <n v="2960"/>
    <s v="Growing"/>
    <x v="3"/>
  </r>
  <r>
    <s v="T1183"/>
    <s v="(02-Mar-25 - 08-Mar-25)"/>
    <x v="17"/>
    <s v="SEKH ANSARI"/>
    <s v="Retail"/>
    <s v="Usthi"/>
    <s v="Pegasus"/>
    <s v="10gm"/>
    <n v="100"/>
    <n v="9"/>
    <n v="108"/>
    <n v="900"/>
    <s v="Growing"/>
    <x v="3"/>
  </r>
  <r>
    <s v="T1184"/>
    <s v="(02-Mar-25 - 08-Mar-25)"/>
    <x v="17"/>
    <s v="SEKH ANSARI"/>
    <s v="Retail"/>
    <s v="Usthi"/>
    <s v="Profex Super"/>
    <s v="250ml"/>
    <n v="190"/>
    <n v="10"/>
    <n v="260"/>
    <n v="1900"/>
    <s v="Growing"/>
    <x v="3"/>
  </r>
  <r>
    <s v="T1185"/>
    <s v="(02-Mar-25 - 08-Mar-25)"/>
    <x v="17"/>
    <s v="PRANAB HALDER"/>
    <s v="Retail"/>
    <s v="Bishnupur"/>
    <s v="Nativo"/>
    <s v="100gm"/>
    <n v="700"/>
    <n v="8"/>
    <n v="224"/>
    <n v="5600"/>
    <s v="Growing"/>
    <x v="1"/>
  </r>
  <r>
    <s v="T1186"/>
    <s v="(02-Mar-25 - 08-Mar-25)"/>
    <x v="17"/>
    <s v="BIKASH SARKAR"/>
    <s v="Large Farmer"/>
    <s v="Bishnupur"/>
    <s v="Tag Gun"/>
    <s v="160gm (20gm x 8 pouches, per pouch: 55)"/>
    <n v="420"/>
    <n v="9"/>
    <n v="450"/>
    <n v="3780"/>
    <s v="Growing"/>
    <x v="2"/>
  </r>
  <r>
    <s v="T1187"/>
    <s v="(02-Mar-25 - 08-Mar-25)"/>
    <x v="17"/>
    <s v="BABLU MAITY"/>
    <s v="Retail"/>
    <s v="D.Harbour"/>
    <s v="Pogo"/>
    <s v="500ml"/>
    <n v="150"/>
    <n v="9"/>
    <n v="315"/>
    <n v="1350"/>
    <s v="Growing"/>
    <x v="2"/>
  </r>
  <r>
    <s v="T1188"/>
    <s v="(02-Mar-25 - 08-Mar-25)"/>
    <x v="17"/>
    <s v="RABINDRA NASKAR"/>
    <s v="Large Farmer"/>
    <s v="Usthi"/>
    <s v="Safal 71"/>
    <s v="100gm"/>
    <n v="70"/>
    <n v="7"/>
    <n v="42"/>
    <n v="490"/>
    <s v="Growing"/>
    <x v="2"/>
  </r>
  <r>
    <s v="T1189"/>
    <s v="(02-Mar-25 - 08-Mar-25)"/>
    <x v="17"/>
    <s v="BIMAL CHAKRABORTY"/>
    <s v="Large Farmer"/>
    <s v="Falta"/>
    <s v="Systiva"/>
    <s v="200ml"/>
    <n v="1050"/>
    <n v="8"/>
    <n v="1360"/>
    <n v="8400"/>
    <s v="Growing"/>
    <x v="1"/>
  </r>
  <r>
    <s v="T1190"/>
    <s v="(02-Mar-25 - 08-Mar-25)"/>
    <x v="17"/>
    <s v="ASHOK BHATTACHARYA"/>
    <s v="Large Farmer"/>
    <s v="Bishnupur"/>
    <s v="Profex Super"/>
    <s v="100ml"/>
    <n v="90"/>
    <n v="9"/>
    <n v="108"/>
    <n v="810"/>
    <s v="Growing"/>
    <x v="3"/>
  </r>
  <r>
    <s v="T1191"/>
    <s v="(02-Mar-25 - 08-Mar-25)"/>
    <x v="17"/>
    <s v="KARTICK MAITY"/>
    <s v="Retail"/>
    <s v="D.Harbour"/>
    <s v="2,4-D"/>
    <s v="500gm"/>
    <n v="220"/>
    <n v="7"/>
    <n v="175"/>
    <n v="1540"/>
    <s v="Growing"/>
    <x v="2"/>
  </r>
  <r>
    <s v="T1192"/>
    <s v="(02-Mar-25 - 08-Mar-25)"/>
    <x v="17"/>
    <s v="TAPAS KUMAR"/>
    <s v="Retail"/>
    <s v="Falta"/>
    <s v="Nativo"/>
    <s v="100gm"/>
    <n v="700"/>
    <n v="7"/>
    <n v="196"/>
    <n v="4900"/>
    <s v="Growing"/>
    <x v="1"/>
  </r>
  <r>
    <s v="T1193"/>
    <s v="(02-Mar-25 - 08-Mar-25)"/>
    <x v="17"/>
    <s v="TAPAS KUMAR"/>
    <s v="Retail"/>
    <s v="Falta"/>
    <s v="Carbine"/>
    <s v="100ml"/>
    <n v="100"/>
    <n v="7"/>
    <n v="70"/>
    <n v="700"/>
    <s v="Growing"/>
    <x v="3"/>
  </r>
  <r>
    <s v="T1194"/>
    <s v="(02-Mar-25 - 08-Mar-25)"/>
    <x v="17"/>
    <s v="RAMJAN MOLLA"/>
    <s v="Large Farmer"/>
    <s v="D.Harbour"/>
    <s v="Dursban"/>
    <s v="1L"/>
    <n v="350"/>
    <n v="7"/>
    <n v="280"/>
    <n v="2450"/>
    <s v="Growing"/>
    <x v="3"/>
  </r>
  <r>
    <s v="T1195"/>
    <s v="(02-Mar-25 - 08-Mar-25)"/>
    <x v="17"/>
    <s v="RAMJAN MOLLA"/>
    <s v="Large Farmer"/>
    <s v="D.Harbour"/>
    <s v="2,4-D"/>
    <s v="500gm"/>
    <n v="220"/>
    <n v="7"/>
    <n v="175"/>
    <n v="1540"/>
    <s v="Growing"/>
    <x v="2"/>
  </r>
  <r>
    <s v="T1196"/>
    <s v="(02-Mar-25 - 08-Mar-25)"/>
    <x v="17"/>
    <s v="SUKUMAR BAGCHI"/>
    <s v="Retail"/>
    <s v="Falta"/>
    <s v="Sumiprint"/>
    <s v="500ml"/>
    <n v="1730"/>
    <n v="7"/>
    <n v="6398"/>
    <n v="12110"/>
    <s v="Growing"/>
    <x v="3"/>
  </r>
  <r>
    <s v="T1200"/>
    <s v="(02-Mar-25 - 08-Mar-25)"/>
    <x v="17"/>
    <s v="DEBDAS CHOWDHURY"/>
    <s v="Large Farmer"/>
    <s v="Amtala"/>
    <s v="Biozyme Vegetable"/>
    <s v="100ml"/>
    <n v="130"/>
    <n v="8"/>
    <n v="160"/>
    <n v="1040"/>
    <s v="Growing"/>
    <x v="0"/>
  </r>
  <r>
    <s v="T1201"/>
    <s v="(02-Mar-25 - 08-Mar-25)"/>
    <x v="17"/>
    <s v="ARUP PATRA"/>
    <s v="Retail"/>
    <s v="Usthi"/>
    <s v="Sumiprint"/>
    <s v="250ml"/>
    <n v="510"/>
    <n v="8"/>
    <n v="1160"/>
    <n v="4080"/>
    <s v="Growing"/>
    <x v="3"/>
  </r>
  <r>
    <s v="T1202"/>
    <s v="(02-Mar-25 - 08-Mar-25)"/>
    <x v="17"/>
    <s v="ARUP PATRA"/>
    <s v="Retail"/>
    <s v="Usthi"/>
    <s v="Tag Gun"/>
    <s v="160gm (20gm x 8 pouches, per pouch: 55)"/>
    <n v="420"/>
    <n v="9"/>
    <n v="450"/>
    <n v="3780"/>
    <s v="Growing"/>
    <x v="2"/>
  </r>
  <r>
    <s v="T1203"/>
    <s v="(02-Mar-25 - 08-Mar-25)"/>
    <x v="17"/>
    <s v="NASIR GOYEN"/>
    <s v="Large Farmer"/>
    <s v="Bishnupur"/>
    <s v="Sumiprint"/>
    <s v="1L"/>
    <n v="1990"/>
    <n v="8"/>
    <n v="3360"/>
    <n v="15920"/>
    <s v="Growing"/>
    <x v="3"/>
  </r>
  <r>
    <s v="T1204"/>
    <s v="(02-Mar-25 - 08-Mar-25)"/>
    <x v="17"/>
    <s v="NASIR GOYEN"/>
    <s v="Large Farmer"/>
    <s v="Bishnupur"/>
    <s v="Baan"/>
    <s v="120gm"/>
    <n v="230"/>
    <n v="9"/>
    <n v="180"/>
    <n v="2070"/>
    <s v="Growing"/>
    <x v="1"/>
  </r>
  <r>
    <s v="T1205"/>
    <s v="(02-Mar-25 - 08-Mar-25)"/>
    <x v="17"/>
    <s v="BABLU MAITY"/>
    <s v="Retail"/>
    <s v="D.Harbour"/>
    <s v="Exponus"/>
    <s v="17ml"/>
    <n v="950"/>
    <n v="10"/>
    <n v="280"/>
    <n v="9500"/>
    <s v="Growing"/>
    <x v="3"/>
  </r>
  <r>
    <s v="T1206"/>
    <s v="(02-Mar-25 - 08-Mar-25)"/>
    <x v="17"/>
    <s v="ANUPAM MAJUMDAR"/>
    <s v="Retail"/>
    <s v="Amtala"/>
    <s v="Isabion"/>
    <s v="100ml"/>
    <n v="140"/>
    <n v="8"/>
    <n v="144"/>
    <n v="1120"/>
    <s v="Growing"/>
    <x v="0"/>
  </r>
  <r>
    <s v="T1207"/>
    <s v="(02-Mar-25 - 08-Mar-25)"/>
    <x v="17"/>
    <s v="SUBRATA DEY"/>
    <s v="Retail"/>
    <s v="Falta"/>
    <s v="Saaf"/>
    <s v="250gm"/>
    <n v="200"/>
    <n v="9"/>
    <n v="468"/>
    <n v="1800"/>
    <s v="Growing"/>
    <x v="1"/>
  </r>
  <r>
    <s v="T1208"/>
    <s v="(02-Mar-25 - 08-Mar-25)"/>
    <x v="17"/>
    <s v="TAPAS KUMAR"/>
    <s v="Retail"/>
    <s v="Falta"/>
    <s v="E-Mate"/>
    <s v="10gm"/>
    <n v="30"/>
    <n v="10"/>
    <n v="30"/>
    <n v="300"/>
    <s v="Growing"/>
    <x v="3"/>
  </r>
  <r>
    <s v="T1209"/>
    <s v="(02-Mar-25 - 08-Mar-25)"/>
    <x v="17"/>
    <s v="SUBRATA NASKAR"/>
    <s v="Large Farmer"/>
    <s v="D.Harbour"/>
    <s v="Curzate"/>
    <s v="600gm"/>
    <n v="850"/>
    <n v="8"/>
    <n v="320"/>
    <n v="6800"/>
    <s v="Growing"/>
    <x v="1"/>
  </r>
  <r>
    <s v="T1210"/>
    <s v="(02-Mar-25 - 08-Mar-25)"/>
    <x v="17"/>
    <s v="GOPAL SILE"/>
    <s v="Retail"/>
    <s v="Usthi"/>
    <s v="Biozyme Vegetable"/>
    <s v="250ml"/>
    <n v="290"/>
    <n v="10"/>
    <n v="250"/>
    <n v="2900"/>
    <s v="Growing"/>
    <x v="0"/>
  </r>
  <r>
    <s v="T1211"/>
    <s v="(02-Mar-25 - 08-Mar-25)"/>
    <x v="17"/>
    <s v="GOPAL SILE"/>
    <s v="Retail"/>
    <s v="Usthi"/>
    <s v="Dezire"/>
    <s v="100gm"/>
    <n v="120"/>
    <n v="9"/>
    <n v="90"/>
    <n v="1080"/>
    <s v="Growing"/>
    <x v="2"/>
  </r>
  <r>
    <s v="T1212"/>
    <s v="(02-Mar-25 - 08-Mar-25)"/>
    <x v="17"/>
    <s v="ASIS IQBAL"/>
    <s v="Retail"/>
    <s v="D.Harbour"/>
    <s v="Cultar"/>
    <s v="50ml"/>
    <n v="230"/>
    <n v="8"/>
    <n v="120"/>
    <n v="1840"/>
    <s v="Growing"/>
    <x v="0"/>
  </r>
  <r>
    <s v="T1213"/>
    <s v="(02-Mar-25 - 08-Mar-25)"/>
    <x v="17"/>
    <s v="ASIS IQBAL"/>
    <s v="Retail"/>
    <s v="D.Harbour"/>
    <s v="Saaf"/>
    <s v="1kg"/>
    <n v="730"/>
    <n v="9"/>
    <n v="225"/>
    <n v="6570"/>
    <s v="Growing"/>
    <x v="1"/>
  </r>
  <r>
    <s v="T1214"/>
    <s v="(02-Mar-25 - 08-Mar-25)"/>
    <x v="17"/>
    <s v="NARENDRA ROY"/>
    <s v="Large Farmer"/>
    <s v="Falta"/>
    <s v="Biozyme Vegetable"/>
    <s v="250ml"/>
    <n v="290"/>
    <n v="9"/>
    <n v="225"/>
    <n v="2610"/>
    <s v="Growing"/>
    <x v="0"/>
  </r>
  <r>
    <s v="T1215"/>
    <s v="(02-Mar-25 - 08-Mar-25)"/>
    <x v="17"/>
    <s v="NEPAL HATI"/>
    <s v="Retail"/>
    <s v="Usthi"/>
    <s v="Ekka"/>
    <s v="100gm"/>
    <n v="120"/>
    <n v="8"/>
    <n v="48"/>
    <n v="960"/>
    <s v="Growing"/>
    <x v="3"/>
  </r>
  <r>
    <s v="T1216"/>
    <s v="(02-Mar-25 - 08-Mar-25)"/>
    <x v="17"/>
    <s v="BIJAY PAUL"/>
    <s v="Large Farmer"/>
    <s v="Amtala"/>
    <s v="Sumiprint"/>
    <s v="250ml"/>
    <n v="510"/>
    <n v="8"/>
    <n v="1160"/>
    <n v="4080"/>
    <s v="Growing"/>
    <x v="3"/>
  </r>
  <r>
    <s v="T1217"/>
    <s v="(02-Mar-25 - 08-Mar-25)"/>
    <x v="17"/>
    <s v="KANAI GHOSH"/>
    <s v="Retail"/>
    <s v="Bishnupur"/>
    <s v="Pogo"/>
    <s v="250ml"/>
    <n v="90"/>
    <n v="7"/>
    <n v="70"/>
    <n v="630"/>
    <s v="Growing"/>
    <x v="2"/>
  </r>
  <r>
    <s v="T1218"/>
    <s v="(02-Mar-25 - 08-Mar-25)"/>
    <x v="17"/>
    <s v="GOPAL CHATTERJEE"/>
    <s v="Large Farmer"/>
    <s v="D.Harbour"/>
    <s v="Carbine"/>
    <s v="100ml"/>
    <n v="100"/>
    <n v="8"/>
    <n v="80"/>
    <n v="800"/>
    <s v="Growing"/>
    <x v="3"/>
  </r>
  <r>
    <s v="T1219"/>
    <s v="(02-Mar-25 - 08-Mar-25)"/>
    <x v="17"/>
    <s v="SHYAMAL BAG"/>
    <s v="Large Farmer"/>
    <s v="Bishnupur"/>
    <s v="Tag Dabang"/>
    <s v="160gm (20gm x 8 pouches, per pouch: 25)"/>
    <n v="190"/>
    <n v="6"/>
    <n v="90"/>
    <n v="1140"/>
    <s v="Growing"/>
    <x v="2"/>
  </r>
  <r>
    <s v="T1220"/>
    <s v="(02-Mar-25 - 08-Mar-25)"/>
    <x v="17"/>
    <s v="BIMAL CHAKRABORTY"/>
    <s v="Large Farmer"/>
    <s v="Falta"/>
    <s v="Nativo"/>
    <s v="100gm"/>
    <n v="700"/>
    <n v="7"/>
    <n v="196"/>
    <n v="4900"/>
    <s v="Growing"/>
    <x v="1"/>
  </r>
  <r>
    <s v="T1221"/>
    <s v="(02-Mar-25 - 08-Mar-25)"/>
    <x v="17"/>
    <s v="TUSON SUMANTA"/>
    <s v="Large Farmer"/>
    <s v="Usthi"/>
    <s v="Cultar"/>
    <s v="50ml"/>
    <n v="230"/>
    <n v="6"/>
    <n v="90"/>
    <n v="1380"/>
    <s v="Growing"/>
    <x v="0"/>
  </r>
  <r>
    <s v="T1222"/>
    <s v="(02-Mar-25 - 08-Mar-25)"/>
    <x v="17"/>
    <s v="JAYANTA SARKAR"/>
    <s v="Large Farmer"/>
    <s v="Bishnupur"/>
    <s v="El++"/>
    <s v="100ml"/>
    <n v="70"/>
    <n v="6"/>
    <n v="48"/>
    <n v="420"/>
    <s v="Growing"/>
    <x v="0"/>
  </r>
  <r>
    <s v="T1223"/>
    <s v="(02-Mar-25 - 08-Mar-25)"/>
    <x v="17"/>
    <s v="JAYANTA SARKAR"/>
    <s v="Large Farmer"/>
    <s v="Bishnupur"/>
    <s v="Iris"/>
    <s v="400ml"/>
    <n v="780"/>
    <n v="7"/>
    <n v="560"/>
    <n v="5460"/>
    <s v="Growing"/>
    <x v="2"/>
  </r>
  <r>
    <s v="T1224"/>
    <s v="(02-Mar-25 - 08-Mar-25)"/>
    <x v="17"/>
    <s v="ANIL KUMAR"/>
    <s v="Retail"/>
    <s v="D.Harbour"/>
    <s v="Agil"/>
    <s v="250ml"/>
    <n v="500"/>
    <n v="7"/>
    <n v="770"/>
    <n v="3500"/>
    <s v="Growing"/>
    <x v="2"/>
  </r>
  <r>
    <s v="T1225"/>
    <s v="(02-Mar-25 - 08-Mar-25)"/>
    <x v="17"/>
    <s v="ANIL KUMAR"/>
    <s v="Retail"/>
    <s v="D.Harbour"/>
    <s v="Ekka"/>
    <s v="20gm"/>
    <n v="30"/>
    <n v="7"/>
    <n v="35"/>
    <n v="210"/>
    <s v="Growing"/>
    <x v="3"/>
  </r>
  <r>
    <s v="T1226"/>
    <s v="(02-Mar-25 - 08-Mar-25)"/>
    <x v="17"/>
    <s v="KANAI GHOSH"/>
    <s v="Retail"/>
    <s v="Bishnupur"/>
    <s v="Cultar"/>
    <s v="50ml"/>
    <n v="230"/>
    <n v="6"/>
    <n v="90"/>
    <n v="1380"/>
    <s v="Growing"/>
    <x v="0"/>
  </r>
  <r>
    <s v="T1227"/>
    <s v="(02-Mar-25 - 08-Mar-25)"/>
    <x v="17"/>
    <s v="SACHIN HALDER"/>
    <s v="Retail"/>
    <s v="Falta"/>
    <s v="Tag Dabang"/>
    <s v="160gm (20gm x 8 pouches, per pouch: 25)"/>
    <n v="190"/>
    <n v="6"/>
    <n v="90"/>
    <n v="1140"/>
    <s v="Growing"/>
    <x v="2"/>
  </r>
  <r>
    <s v="T1228"/>
    <s v="(02-Mar-25 - 08-Mar-25)"/>
    <x v="17"/>
    <s v="AJOY KUMAR"/>
    <s v="Large Farmer"/>
    <s v="Amtala"/>
    <s v="Saaf"/>
    <s v="100gm"/>
    <n v="80"/>
    <n v="8"/>
    <n v="32"/>
    <n v="640"/>
    <s v="Growing"/>
    <x v="1"/>
  </r>
  <r>
    <s v="T1229"/>
    <s v="(02-Mar-25 - 08-Mar-25)"/>
    <x v="17"/>
    <s v="GOPAL SILE"/>
    <s v="Retail"/>
    <s v="Usthi"/>
    <s v="Ultimare"/>
    <s v="25ml"/>
    <n v="850"/>
    <n v="7"/>
    <n v="210"/>
    <n v="5950"/>
    <s v="Growing"/>
    <x v="3"/>
  </r>
  <r>
    <s v="T1230"/>
    <s v="(02-Mar-25 - 08-Mar-25)"/>
    <x v="17"/>
    <s v="MANIK CHOWDHURY"/>
    <s v="Large Farmer"/>
    <s v="Usthi"/>
    <s v="Cultar"/>
    <s v="50ml"/>
    <n v="230"/>
    <n v="9"/>
    <n v="135"/>
    <n v="2070"/>
    <s v="Growing"/>
    <x v="0"/>
  </r>
  <r>
    <s v="T1231"/>
    <s v="(02-Mar-25 - 08-Mar-25)"/>
    <x v="17"/>
    <s v="MANIK CHOWDHURY"/>
    <s v="Large Farmer"/>
    <s v="Usthi"/>
    <s v="Suspend"/>
    <s v="500gm"/>
    <n v="270"/>
    <n v="8"/>
    <n v="400"/>
    <n v="2160"/>
    <s v="Growing"/>
    <x v="2"/>
  </r>
  <r>
    <s v="T1232"/>
    <s v="(02-Mar-25 - 08-Mar-25)"/>
    <x v="17"/>
    <s v="GOKUL KHAN"/>
    <s v="Large Farmer"/>
    <s v="D.Harbour"/>
    <s v="Baan"/>
    <s v="120gm"/>
    <n v="230"/>
    <n v="8"/>
    <n v="160"/>
    <n v="1840"/>
    <s v="Growing"/>
    <x v="1"/>
  </r>
  <r>
    <s v="T1233"/>
    <s v="(02-Mar-25 - 08-Mar-25)"/>
    <x v="17"/>
    <s v="GOKUL KHAN"/>
    <s v="Large Farmer"/>
    <s v="D.Harbour"/>
    <s v="Tropicona"/>
    <s v="500ml"/>
    <n v="330"/>
    <n v="7"/>
    <n v="210"/>
    <n v="2310"/>
    <s v="Growing"/>
    <x v="0"/>
  </r>
  <r>
    <s v="T1234"/>
    <s v="(02-Mar-25 - 08-Mar-25)"/>
    <x v="17"/>
    <s v="GOURANGA DAS"/>
    <s v="Large Farmer"/>
    <s v="D.Harbour"/>
    <s v="Coragen"/>
    <s v="30ml"/>
    <n v="420"/>
    <n v="8"/>
    <n v="120"/>
    <n v="3360"/>
    <s v="Growing"/>
    <x v="3"/>
  </r>
  <r>
    <s v="T1235"/>
    <s v="(02-Mar-25 - 08-Mar-25)"/>
    <x v="17"/>
    <s v="ADIN MOLLA"/>
    <s v="Large Farmer"/>
    <s v="Amtala"/>
    <s v="Lihocin"/>
    <s v="250ml"/>
    <n v="342"/>
    <n v="8"/>
    <n v="272"/>
    <n v="2736"/>
    <s v="Growing"/>
    <x v="0"/>
  </r>
  <r>
    <s v="T1236"/>
    <s v="(02-Mar-25 - 08-Mar-25)"/>
    <x v="17"/>
    <s v="BIKASH SARKAR"/>
    <s v="Large Farmer"/>
    <s v="Bishnupur"/>
    <s v="Iris"/>
    <s v="200ml"/>
    <n v="410"/>
    <n v="9"/>
    <n v="1188"/>
    <n v="3690"/>
    <s v="Growing"/>
    <x v="2"/>
  </r>
  <r>
    <s v="T1237"/>
    <s v="(02-Mar-25 - 08-Mar-25)"/>
    <x v="17"/>
    <s v="PRASENJIT MANDAL"/>
    <s v="Large Farmer"/>
    <s v="Amtala"/>
    <s v="Starthine"/>
    <s v="250gm"/>
    <n v="210"/>
    <n v="9"/>
    <n v="252"/>
    <n v="1890"/>
    <s v="Growing"/>
    <x v="3"/>
  </r>
  <r>
    <s v="T1238"/>
    <s v="(02-Mar-25 - 08-Mar-25)"/>
    <x v="17"/>
    <s v="SUBHAS CHATTERJEE"/>
    <s v="Large Farmer"/>
    <s v="D.Harbour"/>
    <s v="Dezire"/>
    <s v="100gm"/>
    <n v="120"/>
    <n v="8"/>
    <n v="80"/>
    <n v="960"/>
    <s v="Growing"/>
    <x v="2"/>
  </r>
  <r>
    <s v="T1239"/>
    <s v="(02-Mar-25 - 08-Mar-25)"/>
    <x v="17"/>
    <s v="BIMAL CHAKRABORTY"/>
    <s v="Large Farmer"/>
    <s v="Falta"/>
    <s v="Sumiprint"/>
    <s v="100ml"/>
    <n v="190"/>
    <n v="7"/>
    <n v="280"/>
    <n v="1330"/>
    <s v="Growing"/>
    <x v="3"/>
  </r>
  <r>
    <s v="T1246"/>
    <s v="(02-Mar-25 - 08-Mar-25)"/>
    <x v="17"/>
    <s v="TANAY DEY"/>
    <s v="Retail"/>
    <s v="Falta"/>
    <s v="Saaf"/>
    <s v="500gm"/>
    <n v="380"/>
    <n v="7"/>
    <n v="224"/>
    <n v="2660"/>
    <s v="Growing"/>
    <x v="1"/>
  </r>
  <r>
    <s v="T1247"/>
    <s v="(02-Mar-25 - 08-Mar-25)"/>
    <x v="17"/>
    <s v="JOY RANA"/>
    <s v="Retail"/>
    <s v="Falta"/>
    <s v="Indofil M45"/>
    <s v="1kg"/>
    <n v="370"/>
    <n v="8"/>
    <n v="400"/>
    <n v="2960"/>
    <s v="Growing"/>
    <x v="1"/>
  </r>
  <r>
    <s v="T1248"/>
    <s v="(02-Mar-25 - 08-Mar-25)"/>
    <x v="17"/>
    <s v="SUNIL HAZRA"/>
    <s v="Retail"/>
    <s v="Amtala"/>
    <s v="Pogo"/>
    <s v="1L"/>
    <n v="250"/>
    <n v="7"/>
    <n v="280"/>
    <n v="1750"/>
    <s v="Growing"/>
    <x v="2"/>
  </r>
  <r>
    <s v="T1249"/>
    <s v="(02-Mar-25 - 08-Mar-25)"/>
    <x v="17"/>
    <s v="TUFUI DAS"/>
    <s v="Retail"/>
    <s v="Amtala"/>
    <s v="Samrat 70"/>
    <s v="2gm"/>
    <n v="20"/>
    <n v="6"/>
    <n v="42"/>
    <n v="120"/>
    <s v="Growing"/>
    <x v="3"/>
  </r>
  <r>
    <s v="T1250"/>
    <s v="(02-Mar-25 - 08-Mar-25)"/>
    <x v="17"/>
    <s v="SEKH ANSARI"/>
    <s v="Retail"/>
    <s v="Usthi"/>
    <s v="Ultimare"/>
    <s v="25ml"/>
    <n v="850"/>
    <n v="8"/>
    <n v="240"/>
    <n v="6800"/>
    <s v="Growing"/>
    <x v="3"/>
  </r>
  <r>
    <s v="T1251"/>
    <s v="(02-Mar-25 - 08-Mar-25)"/>
    <x v="17"/>
    <s v="SEKH ANSARI"/>
    <s v="Retail"/>
    <s v="Usthi"/>
    <s v="Indofil M45"/>
    <s v="500gm"/>
    <n v="200"/>
    <n v="9"/>
    <n v="198"/>
    <n v="1800"/>
    <s v="Growing"/>
    <x v="1"/>
  </r>
  <r>
    <s v="T1252"/>
    <s v="(02-Mar-25 - 08-Mar-25)"/>
    <x v="17"/>
    <s v="MADHAB SENGUPTA"/>
    <s v="Retail"/>
    <s v="Usthi"/>
    <s v="Deligate"/>
    <s v="25ml"/>
    <n v="270"/>
    <n v="7"/>
    <n v="154"/>
    <n v="1890"/>
    <s v="Growing"/>
    <x v="3"/>
  </r>
  <r>
    <s v="T1253"/>
    <s v="(02-Mar-25 - 08-Mar-25)"/>
    <x v="17"/>
    <s v="MADHAB SENGUPTA"/>
    <s v="Retail"/>
    <s v="Usthi"/>
    <s v="Dursban"/>
    <s v="1L"/>
    <n v="350"/>
    <n v="7"/>
    <n v="280"/>
    <n v="2450"/>
    <s v="Growing"/>
    <x v="3"/>
  </r>
  <r>
    <s v="T1254"/>
    <s v="(02-Mar-25 - 08-Mar-25)"/>
    <x v="17"/>
    <s v="PRANAB SENGUPTA"/>
    <s v="Retail"/>
    <s v="D.Harbour"/>
    <s v="Poushak"/>
    <s v="100ml"/>
    <n v="100"/>
    <n v="6"/>
    <n v="48"/>
    <n v="600"/>
    <s v="Growing"/>
    <x v="0"/>
  </r>
  <r>
    <s v="T1255"/>
    <s v="(02-Mar-25 - 08-Mar-25)"/>
    <x v="17"/>
    <s v="PRANAB SENGUPTA"/>
    <s v="Retail"/>
    <s v="D.Harbour"/>
    <s v="Simodis"/>
    <s v="80ml"/>
    <n v="700"/>
    <n v="6"/>
    <n v="492"/>
    <n v="4200"/>
    <s v="Growing"/>
    <x v="3"/>
  </r>
  <r>
    <s v="T1256"/>
    <s v="(02-Mar-25 - 08-Mar-25)"/>
    <x v="17"/>
    <s v="NEPAL HATI"/>
    <s v="Retail"/>
    <s v="Usthi"/>
    <s v="Safal 71"/>
    <s v="100gm"/>
    <n v="70"/>
    <n v="7"/>
    <n v="42"/>
    <n v="490"/>
    <s v="Growing"/>
    <x v="2"/>
  </r>
  <r>
    <s v="T1257"/>
    <s v="(02-Mar-25 - 08-Mar-25)"/>
    <x v="17"/>
    <s v="KANAI GHOSH"/>
    <s v="Retail"/>
    <s v="Bishnupur"/>
    <s v="Miraculan"/>
    <s v="250ml"/>
    <n v="120"/>
    <n v="6"/>
    <n v="48"/>
    <n v="720"/>
    <s v="Growing"/>
    <x v="0"/>
  </r>
  <r>
    <s v="T1258"/>
    <s v="(02-Mar-25 - 08-Mar-25)"/>
    <x v="17"/>
    <s v="SOURAV CHOWDHURY"/>
    <s v="Large Farmer"/>
    <s v="D.Harbour"/>
    <s v="Iris"/>
    <s v="200ml"/>
    <n v="410"/>
    <n v="6"/>
    <n v="792"/>
    <n v="2460"/>
    <s v="Growing"/>
    <x v="2"/>
  </r>
  <r>
    <s v="T1259"/>
    <s v="(02-Mar-25 - 08-Mar-25)"/>
    <x v="17"/>
    <s v="SUMAN DASGUPTA"/>
    <s v="Retail"/>
    <s v="Amtala"/>
    <s v="Ultimare"/>
    <s v="25ml"/>
    <n v="850"/>
    <n v="6"/>
    <n v="180"/>
    <n v="5100"/>
    <s v="Growing"/>
    <x v="3"/>
  </r>
  <r>
    <s v="T1260"/>
    <s v="(09-Mar-25 - 15-Mar-25)"/>
    <x v="18"/>
    <s v="BARUN PAL"/>
    <s v="Retail"/>
    <s v="D.Harbour"/>
    <s v="Agil"/>
    <s v="100ml"/>
    <n v="210"/>
    <n v="2"/>
    <n v="100"/>
    <n v="420"/>
    <s v="Growing"/>
    <x v="2"/>
  </r>
  <r>
    <s v="T1261"/>
    <s v="(09-Mar-25 - 15-Mar-25)"/>
    <x v="18"/>
    <s v="RAM ROY"/>
    <s v="Large Farmer"/>
    <s v="D.Harbour"/>
    <s v="Ekka"/>
    <s v="20gm"/>
    <n v="30"/>
    <n v="6"/>
    <n v="30"/>
    <n v="180"/>
    <s v="Growing"/>
    <x v="3"/>
  </r>
  <r>
    <s v="T1262"/>
    <s v="(09-Mar-25 - 15-Mar-25)"/>
    <x v="18"/>
    <s v="DEBASHIS ROY"/>
    <s v="Retail"/>
    <s v="Bishnupur"/>
    <s v="Sumiprint"/>
    <s v="1L"/>
    <n v="1990"/>
    <n v="1"/>
    <n v="420"/>
    <n v="1990"/>
    <s v="Growing"/>
    <x v="3"/>
  </r>
  <r>
    <s v="T1263"/>
    <s v="(09-Mar-25 - 15-Mar-25)"/>
    <x v="18"/>
    <s v="DEBASHIS ROY"/>
    <s v="Retail"/>
    <s v="Bishnupur"/>
    <s v="Krizin"/>
    <s v="100gm"/>
    <n v="150"/>
    <n v="5"/>
    <n v="40"/>
    <n v="750"/>
    <s v="Growing"/>
    <x v="2"/>
  </r>
  <r>
    <s v="T1264"/>
    <s v="(09-Mar-25 - 15-Mar-25)"/>
    <x v="18"/>
    <s v="AMITAVA DAS"/>
    <s v="Retail"/>
    <s v="Falta"/>
    <s v="Saaf"/>
    <s v="100gm"/>
    <n v="80"/>
    <n v="6"/>
    <n v="24"/>
    <n v="480"/>
    <s v="Growing"/>
    <x v="1"/>
  </r>
  <r>
    <s v="T1265"/>
    <s v="(09-Mar-25 - 15-Mar-25)"/>
    <x v="18"/>
    <s v="AMITAVA DAS"/>
    <s v="Retail"/>
    <s v="Falta"/>
    <s v="Samrat 70"/>
    <s v="2gm"/>
    <n v="20"/>
    <n v="5"/>
    <n v="35"/>
    <n v="100"/>
    <s v="Growing"/>
    <x v="3"/>
  </r>
  <r>
    <s v="T1266"/>
    <s v="(09-Mar-25 - 15-Mar-25)"/>
    <x v="18"/>
    <s v="JAGANNATH HALDER"/>
    <s v="Retail"/>
    <s v="Falta"/>
    <s v="Indofil M45"/>
    <s v="500gm"/>
    <n v="205"/>
    <n v="6"/>
    <n v="162"/>
    <n v="1230"/>
    <s v="Growing"/>
    <x v="1"/>
  </r>
  <r>
    <s v="T1267"/>
    <s v="(09-Mar-25 - 15-Mar-25)"/>
    <x v="18"/>
    <s v="DEBASIS PAL"/>
    <s v="Retail"/>
    <s v="Bishnupur"/>
    <s v="Poushak"/>
    <s v="500ml"/>
    <n v="420"/>
    <n v="6"/>
    <n v="240"/>
    <n v="2520"/>
    <s v="Growing"/>
    <x v="0"/>
  </r>
  <r>
    <s v="T1268"/>
    <s v="(09-Mar-25 - 15-Mar-25)"/>
    <x v="18"/>
    <s v="SEKH ANAMUL"/>
    <s v="Large Farmer"/>
    <s v="Bishnupur"/>
    <s v="Suspend"/>
    <s v="500gm"/>
    <n v="270"/>
    <n v="7"/>
    <n v="350"/>
    <n v="1890"/>
    <s v="Growing"/>
    <x v="2"/>
  </r>
  <r>
    <s v="T1269"/>
    <s v="(09-Mar-25 - 15-Mar-25)"/>
    <x v="18"/>
    <s v="KUSH GHOSH"/>
    <s v="Large Farmer"/>
    <s v="Amtala"/>
    <s v="Pogo"/>
    <s v="500ml"/>
    <n v="150"/>
    <n v="7"/>
    <n v="245"/>
    <n v="1050"/>
    <s v="Growing"/>
    <x v="2"/>
  </r>
  <r>
    <s v="T1270"/>
    <s v="(09-Mar-25 - 15-Mar-25)"/>
    <x v="18"/>
    <s v="BIJAY PAUL"/>
    <s v="Large Farmer"/>
    <s v="Amtala"/>
    <s v="Agil"/>
    <s v="100ml"/>
    <n v="210"/>
    <n v="7"/>
    <n v="350"/>
    <n v="1470"/>
    <s v="Growing"/>
    <x v="2"/>
  </r>
  <r>
    <s v="T1271"/>
    <s v="(09-Mar-25 - 15-Mar-25)"/>
    <x v="18"/>
    <s v="MADHAB SENGUPTA"/>
    <s v="Retail"/>
    <s v="Usthi"/>
    <s v="Nativo"/>
    <s v="100gm"/>
    <n v="700"/>
    <n v="7"/>
    <n v="196"/>
    <n v="4900"/>
    <s v="Growing"/>
    <x v="1"/>
  </r>
  <r>
    <s v="T1272"/>
    <s v="(09-Mar-25 - 15-Mar-25)"/>
    <x v="18"/>
    <s v="RANESH DEY"/>
    <s v="Large Farmer"/>
    <s v="Usthi"/>
    <s v="Cultar"/>
    <s v="50ml"/>
    <n v="230"/>
    <n v="8"/>
    <n v="120"/>
    <n v="1840"/>
    <s v="Growing"/>
    <x v="0"/>
  </r>
  <r>
    <s v="T1273"/>
    <s v="(09-Mar-25 - 15-Mar-25)"/>
    <x v="18"/>
    <s v="RANESH DEY"/>
    <s v="Large Farmer"/>
    <s v="Usthi"/>
    <s v="Samrat 70"/>
    <s v="2gm"/>
    <n v="20"/>
    <n v="7"/>
    <n v="49"/>
    <n v="140"/>
    <s v="Growing"/>
    <x v="3"/>
  </r>
  <r>
    <s v="T1274"/>
    <s v="(09-Mar-25 - 15-Mar-25)"/>
    <x v="18"/>
    <s v="NASIR GOYEN"/>
    <s v="Large Farmer"/>
    <s v="Bishnupur"/>
    <s v="Exponus"/>
    <s v="25ml"/>
    <n v="1250"/>
    <n v="7"/>
    <n v="2590"/>
    <n v="8750"/>
    <s v="Growing"/>
    <x v="3"/>
  </r>
  <r>
    <s v="T1275"/>
    <s v="(09-Mar-25 - 15-Mar-25)"/>
    <x v="18"/>
    <s v="NASIR GOYEN"/>
    <s v="Large Farmer"/>
    <s v="Bishnupur"/>
    <s v="Sumiprint"/>
    <s v="250ml"/>
    <n v="453"/>
    <n v="6"/>
    <n v="528"/>
    <n v="2718"/>
    <s v="Growing"/>
    <x v="3"/>
  </r>
  <r>
    <s v="T1276"/>
    <s v="(09-Mar-25 - 15-Mar-25)"/>
    <x v="18"/>
    <s v="RAMPRASAD SAHA"/>
    <s v="Large Farmer"/>
    <s v="Usthi"/>
    <s v="Biozyme Vegetable"/>
    <s v="250ml"/>
    <n v="290"/>
    <n v="6"/>
    <n v="150"/>
    <n v="1740"/>
    <s v="Growing"/>
    <x v="0"/>
  </r>
  <r>
    <s v="T1277"/>
    <s v="(09-Mar-25 - 15-Mar-25)"/>
    <x v="18"/>
    <s v="ADIN MOLLA"/>
    <s v="Large Farmer"/>
    <s v="Amtala"/>
    <s v="Saaf"/>
    <s v="100gm"/>
    <n v="80"/>
    <n v="7"/>
    <n v="28"/>
    <n v="560"/>
    <s v="Growing"/>
    <x v="1"/>
  </r>
  <r>
    <s v="T1278"/>
    <s v="(09-Mar-25 - 15-Mar-25)"/>
    <x v="18"/>
    <s v="BIKASH SARKAR"/>
    <s v="Large Farmer"/>
    <s v="Bishnupur"/>
    <s v="Agil"/>
    <s v="500ml"/>
    <n v="930"/>
    <n v="6"/>
    <n v="660"/>
    <n v="5580"/>
    <s v="Growing"/>
    <x v="2"/>
  </r>
  <r>
    <s v="T1279"/>
    <s v="(09-Mar-25 - 15-Mar-25)"/>
    <x v="18"/>
    <s v="SANTOSH ROY"/>
    <s v="Large Farmer"/>
    <s v="Bishnupur"/>
    <s v="Poushak"/>
    <s v="250ml"/>
    <n v="220"/>
    <n v="7"/>
    <n v="140"/>
    <n v="1540"/>
    <s v="Growing"/>
    <x v="0"/>
  </r>
  <r>
    <s v="T1280"/>
    <s v="(09-Mar-25 - 15-Mar-25)"/>
    <x v="18"/>
    <s v="RABI GHOSH"/>
    <s v="Retail"/>
    <s v="Amtala"/>
    <s v="Dezire"/>
    <s v="100gm"/>
    <n v="120"/>
    <n v="7"/>
    <n v="70"/>
    <n v="840"/>
    <s v="Growing"/>
    <x v="2"/>
  </r>
  <r>
    <s v="T1281"/>
    <s v="(09-Mar-25 - 15-Mar-25)"/>
    <x v="18"/>
    <s v="TAPAN KUMAR"/>
    <s v="Large Farmer"/>
    <s v="Usthi"/>
    <s v="Systiva"/>
    <s v="200ml"/>
    <n v="1050"/>
    <n v="7"/>
    <n v="1190"/>
    <n v="7350"/>
    <s v="Growing"/>
    <x v="1"/>
  </r>
  <r>
    <s v="T1282"/>
    <s v="(09-Mar-25 - 15-Mar-25)"/>
    <x v="18"/>
    <s v="RAJIB CHAKRABORTY"/>
    <s v="Retail"/>
    <s v="D.Harbour"/>
    <s v="Agil"/>
    <s v="1L"/>
    <n v="2100"/>
    <n v="6"/>
    <n v="2100"/>
    <n v="12600"/>
    <s v="Growing"/>
    <x v="2"/>
  </r>
  <r>
    <s v="T1283"/>
    <s v="(09-Mar-25 - 15-Mar-25)"/>
    <x v="18"/>
    <s v="KUNTAL JANA"/>
    <s v="Retail"/>
    <s v="Bishnupur"/>
    <s v="Nasa"/>
    <s v="1kg"/>
    <n v="200"/>
    <n v="6"/>
    <n v="132"/>
    <n v="1200"/>
    <s v="Growing"/>
    <x v="3"/>
  </r>
  <r>
    <s v="T1284"/>
    <s v="(09-Mar-25 - 15-Mar-25)"/>
    <x v="18"/>
    <s v="ARUN DEY"/>
    <s v="Retail"/>
    <s v="Amtala"/>
    <s v="Poushak"/>
    <s v="100ml"/>
    <n v="100"/>
    <n v="6"/>
    <n v="48"/>
    <n v="600"/>
    <s v="Growing"/>
    <x v="0"/>
  </r>
  <r>
    <s v="T1285"/>
    <s v="(09-Mar-25 - 15-Mar-25)"/>
    <x v="18"/>
    <s v="ARUN DEY"/>
    <s v="Retail"/>
    <s v="Amtala"/>
    <s v="Miraculan"/>
    <s v="250ml"/>
    <n v="120"/>
    <n v="4"/>
    <n v="32"/>
    <n v="480"/>
    <s v="Growing"/>
    <x v="0"/>
  </r>
  <r>
    <s v="T1286"/>
    <s v="(09-Mar-25 - 15-Mar-25)"/>
    <x v="18"/>
    <s v="SHANKAR MONDAL"/>
    <s v="Retail"/>
    <s v="Amtala"/>
    <s v="Sumiprint"/>
    <s v="500ml"/>
    <n v="1730"/>
    <n v="4"/>
    <n v="3656"/>
    <n v="6920"/>
    <s v="Growing"/>
    <x v="3"/>
  </r>
  <r>
    <s v="T1287"/>
    <s v="(09-Mar-25 - 15-Mar-25)"/>
    <x v="18"/>
    <s v="SHANKAR MONDAL"/>
    <s v="Retail"/>
    <s v="Amtala"/>
    <s v="Starthine"/>
    <s v="1kg"/>
    <n v="760"/>
    <n v="5"/>
    <n v="200"/>
    <n v="3800"/>
    <s v="Growing"/>
    <x v="3"/>
  </r>
  <r>
    <s v="T1288"/>
    <s v="(09-Mar-25 - 15-Mar-25)"/>
    <x v="18"/>
    <s v="JAGANNATH HALDER"/>
    <s v="Retail"/>
    <s v="Falta"/>
    <s v="Sumiprint"/>
    <s v="1L"/>
    <n v="1990"/>
    <n v="4"/>
    <n v="1680"/>
    <n v="7960"/>
    <s v="Growing"/>
    <x v="3"/>
  </r>
  <r>
    <s v="T1289"/>
    <s v="(09-Mar-25 - 15-Mar-25)"/>
    <x v="18"/>
    <s v="ANIL KUMAR"/>
    <s v="Retail"/>
    <s v="D.Harbour"/>
    <s v="Ekka"/>
    <s v="20gm"/>
    <n v="30"/>
    <n v="5"/>
    <n v="25"/>
    <n v="150"/>
    <s v="Growing"/>
    <x v="3"/>
  </r>
  <r>
    <s v="T1290"/>
    <s v="(09-Mar-25 - 15-Mar-25)"/>
    <x v="18"/>
    <s v="SANTOSH ROY"/>
    <s v="Large Farmer"/>
    <s v="Bishnupur"/>
    <s v="Profex Super"/>
    <s v="100ml"/>
    <n v="90"/>
    <n v="6"/>
    <n v="72"/>
    <n v="540"/>
    <s v="Growing"/>
    <x v="3"/>
  </r>
  <r>
    <s v="T1291"/>
    <s v="(09-Mar-25 - 15-Mar-25)"/>
    <x v="18"/>
    <s v="SEKH ANSARI"/>
    <s v="Retail"/>
    <s v="Usthi"/>
    <s v="Double"/>
    <s v="100ml"/>
    <n v="450"/>
    <n v="5"/>
    <n v="250"/>
    <n v="2250"/>
    <s v="Growing"/>
    <x v="0"/>
  </r>
  <r>
    <s v="T1292"/>
    <s v="(09-Mar-25 - 15-Mar-25)"/>
    <x v="18"/>
    <s v="SUDIP MANDAL"/>
    <s v="Retail"/>
    <s v="Usthi"/>
    <s v="Nativo"/>
    <s v="100gm"/>
    <n v="700"/>
    <n v="4"/>
    <n v="112"/>
    <n v="2800"/>
    <s v="Growing"/>
    <x v="1"/>
  </r>
  <r>
    <s v="T1293"/>
    <s v="(09-Mar-25 - 15-Mar-25)"/>
    <x v="18"/>
    <s v="TANAY DEY"/>
    <s v="Retail"/>
    <s v="Falta"/>
    <s v="Baan"/>
    <s v="120gm"/>
    <n v="230"/>
    <n v="6"/>
    <n v="120"/>
    <n v="1380"/>
    <s v="Growing"/>
    <x v="1"/>
  </r>
  <r>
    <s v="T1294"/>
    <s v="(09-Mar-25 - 15-Mar-25)"/>
    <x v="18"/>
    <s v="ANUPAM MAJUMDAR"/>
    <s v="Retail"/>
    <s v="Amtala"/>
    <s v="Pegasus"/>
    <s v="10gm"/>
    <n v="100"/>
    <n v="5"/>
    <n v="60"/>
    <n v="500"/>
    <s v="Growing"/>
    <x v="3"/>
  </r>
  <r>
    <s v="T1295"/>
    <s v="(09-Mar-25 - 15-Mar-25)"/>
    <x v="18"/>
    <s v="ANUPAM MAJUMDAR"/>
    <s v="Retail"/>
    <s v="Amtala"/>
    <s v="E-Mate"/>
    <s v="10gm"/>
    <n v="30"/>
    <n v="5"/>
    <n v="15"/>
    <n v="150"/>
    <s v="Growing"/>
    <x v="3"/>
  </r>
  <r>
    <s v="T1296"/>
    <s v="(09-Mar-25 - 15-Mar-25)"/>
    <x v="18"/>
    <s v="RINKU MALLICK"/>
    <s v="Retail"/>
    <s v="Falta"/>
    <s v="Dursban"/>
    <s v="1L"/>
    <n v="350"/>
    <n v="5"/>
    <n v="200"/>
    <n v="1750"/>
    <s v="Growing"/>
    <x v="3"/>
  </r>
  <r>
    <s v="T1297"/>
    <s v="(09-Mar-25 - 15-Mar-25)"/>
    <x v="18"/>
    <s v="RINKU MALLICK"/>
    <s v="Retail"/>
    <s v="Falta"/>
    <s v="Profex Super"/>
    <s v="250ml"/>
    <n v="190"/>
    <n v="5"/>
    <n v="130"/>
    <n v="950"/>
    <s v="Growing"/>
    <x v="3"/>
  </r>
  <r>
    <s v="T1298"/>
    <s v="(09-Mar-25 - 15-Mar-25)"/>
    <x v="18"/>
    <s v="SANJIB BISWAS"/>
    <s v="Large Farmer"/>
    <s v="Bishnupur"/>
    <s v="Sumi Max"/>
    <s v="10ml"/>
    <n v="120"/>
    <n v="5"/>
    <n v="100"/>
    <n v="600"/>
    <s v="Growing"/>
    <x v="2"/>
  </r>
  <r>
    <s v="T1299"/>
    <s v="(09-Mar-25 - 15-Mar-25)"/>
    <x v="18"/>
    <s v="ARUN DEY"/>
    <s v="Retail"/>
    <s v="Amtala"/>
    <s v="Samrat 70"/>
    <s v="2gm"/>
    <n v="20"/>
    <n v="6"/>
    <n v="42"/>
    <n v="120"/>
    <s v="Growing"/>
    <x v="3"/>
  </r>
  <r>
    <s v="T1300"/>
    <s v="(09-Mar-25 - 15-Mar-25)"/>
    <x v="18"/>
    <s v="DIPANKAR GHOSH"/>
    <s v="Retail"/>
    <s v="Falta"/>
    <s v="Isabion"/>
    <s v="500ml"/>
    <n v="650"/>
    <n v="6"/>
    <n v="168"/>
    <n v="3900"/>
    <s v="Growing"/>
    <x v="0"/>
  </r>
  <r>
    <s v="T1301"/>
    <s v="(09-Mar-25 - 15-Mar-25)"/>
    <x v="18"/>
    <s v="ANIL KUMAR"/>
    <s v="Retail"/>
    <s v="D.Harbour"/>
    <s v="Xelora"/>
    <s v="200ml"/>
    <n v="950"/>
    <n v="6"/>
    <n v="456"/>
    <n v="5700"/>
    <s v="Growing"/>
    <x v="1"/>
  </r>
  <r>
    <s v="T1302"/>
    <s v="(09-Mar-25 - 15-Mar-25)"/>
    <x v="18"/>
    <s v="DEBDAS CHOWDHURY"/>
    <s v="Large Farmer"/>
    <s v="Amtala"/>
    <s v="Nasa"/>
    <s v="1kg"/>
    <n v="200"/>
    <n v="7"/>
    <n v="154"/>
    <n v="1400"/>
    <s v="Growing"/>
    <x v="3"/>
  </r>
  <r>
    <s v="T1303"/>
    <s v="(09-Mar-25 - 15-Mar-25)"/>
    <x v="18"/>
    <s v="DEBDAS CHOWDHURY"/>
    <s v="Large Farmer"/>
    <s v="Amtala"/>
    <s v="Dezire"/>
    <s v="100gm"/>
    <n v="120"/>
    <n v="7"/>
    <n v="70"/>
    <n v="840"/>
    <s v="Growing"/>
    <x v="2"/>
  </r>
  <r>
    <s v="T1304"/>
    <s v="(09-Mar-25 - 15-Mar-25)"/>
    <x v="18"/>
    <s v="RINKU MALLICK"/>
    <s v="Retail"/>
    <s v="Falta"/>
    <s v="Carbine"/>
    <s v="250ml"/>
    <n v="210"/>
    <n v="7"/>
    <n v="70"/>
    <n v="1470"/>
    <s v="Growing"/>
    <x v="3"/>
  </r>
  <r>
    <s v="T1305"/>
    <s v="(09-Mar-25 - 15-Mar-25)"/>
    <x v="18"/>
    <s v="RINKU MALLICK"/>
    <s v="Retail"/>
    <s v="Falta"/>
    <s v="Dursban"/>
    <s v="500ml"/>
    <n v="190"/>
    <n v="5"/>
    <n v="90"/>
    <n v="950"/>
    <s v="Growing"/>
    <x v="3"/>
  </r>
  <r>
    <s v="T1309"/>
    <s v="(09-Mar-25 - 15-Mar-25)"/>
    <x v="18"/>
    <s v="SHANKAR MONDAL"/>
    <s v="Retail"/>
    <s v="Amtala"/>
    <s v="Saaf"/>
    <s v="250gm"/>
    <n v="200"/>
    <n v="5"/>
    <n v="260"/>
    <n v="1000"/>
    <s v="Growing"/>
    <x v="1"/>
  </r>
  <r>
    <s v="T1310"/>
    <s v="(16-Mar-25 - 22-Mar-25)"/>
    <x v="19"/>
    <s v="HOKSEN MOLLA"/>
    <s v="Retail"/>
    <s v="Falta"/>
    <s v="Ultimare"/>
    <s v="25ml"/>
    <n v="850"/>
    <n v="7"/>
    <n v="210"/>
    <n v="5950"/>
    <s v="Growing"/>
    <x v="3"/>
  </r>
  <r>
    <s v="T1311"/>
    <s v="(16-Mar-25 - 22-Mar-25)"/>
    <x v="19"/>
    <s v="HOKSEN MOLLA"/>
    <s v="Retail"/>
    <s v="Falta"/>
    <s v="Suspend"/>
    <s v="500gm"/>
    <n v="270"/>
    <n v="5"/>
    <n v="250"/>
    <n v="1350"/>
    <s v="Growing"/>
    <x v="2"/>
  </r>
  <r>
    <s v="T1312"/>
    <s v="(16-Mar-25 - 22-Mar-25)"/>
    <x v="19"/>
    <s v="SUBRATA NASKAR"/>
    <s v="Large Farmer"/>
    <s v="D.Harbour"/>
    <s v="E-Mate"/>
    <s v="10gm"/>
    <n v="30"/>
    <n v="6"/>
    <n v="18"/>
    <n v="180"/>
    <s v="Growing"/>
    <x v="3"/>
  </r>
  <r>
    <s v="T1313"/>
    <s v="(16-Mar-25 - 22-Mar-25)"/>
    <x v="19"/>
    <s v="SUBRATA NASKAR"/>
    <s v="Large Farmer"/>
    <s v="D.Harbour"/>
    <s v="Tag Dabang"/>
    <s v="160gm (20gm x 8 pouches, per pouch: 25)"/>
    <n v="190"/>
    <n v="5"/>
    <n v="75"/>
    <n v="950"/>
    <s v="Growing"/>
    <x v="2"/>
  </r>
  <r>
    <s v="T1314"/>
    <s v="(16-Mar-25 - 22-Mar-25)"/>
    <x v="19"/>
    <s v="ARUP PATRA"/>
    <s v="Retail"/>
    <s v="Usthi"/>
    <s v="Miraculan"/>
    <s v="500ml"/>
    <n v="230"/>
    <n v="5"/>
    <n v="100"/>
    <n v="1150"/>
    <s v="Growing"/>
    <x v="0"/>
  </r>
  <r>
    <s v="T1315"/>
    <s v="(16-Mar-25 - 22-Mar-25)"/>
    <x v="19"/>
    <s v="MADHAB SENGUPTA"/>
    <s v="Retail"/>
    <s v="Usthi"/>
    <s v="Nasa"/>
    <s v="1kg"/>
    <n v="200"/>
    <n v="6"/>
    <n v="132"/>
    <n v="1200"/>
    <s v="Growing"/>
    <x v="3"/>
  </r>
  <r>
    <s v="T1316"/>
    <s v="(16-Mar-25 - 22-Mar-25)"/>
    <x v="19"/>
    <s v="SEKH ANAMUL"/>
    <s v="Large Farmer"/>
    <s v="Bishnupur"/>
    <s v="2,4-D"/>
    <s v="500gm"/>
    <n v="220"/>
    <n v="6"/>
    <n v="150"/>
    <n v="1320"/>
    <s v="Growing"/>
    <x v="2"/>
  </r>
  <r>
    <s v="T1317"/>
    <s v="(16-Mar-25 - 22-Mar-25)"/>
    <x v="19"/>
    <s v="TUFUI DAS"/>
    <s v="Retail"/>
    <s v="Amtala"/>
    <s v="Agil"/>
    <s v="250ml"/>
    <n v="500"/>
    <n v="5"/>
    <n v="550"/>
    <n v="2500"/>
    <s v="Growing"/>
    <x v="2"/>
  </r>
  <r>
    <s v="T1318"/>
    <s v="(16-Mar-25 - 22-Mar-25)"/>
    <x v="19"/>
    <s v="ANIL BISWAS"/>
    <s v="Retail"/>
    <s v="Bishnupur"/>
    <s v="Ultimare"/>
    <s v="50ml"/>
    <n v="1640"/>
    <n v="3"/>
    <n v="510"/>
    <n v="4920"/>
    <s v="Growing"/>
    <x v="3"/>
  </r>
  <r>
    <s v="T1319"/>
    <s v="(16-Mar-25 - 22-Mar-25)"/>
    <x v="19"/>
    <s v="SURESH PAUL"/>
    <s v="Large Farmer"/>
    <s v="Bishnupur"/>
    <s v="Amister Top"/>
    <s v="500ml"/>
    <n v="2200"/>
    <n v="4"/>
    <n v="800"/>
    <n v="8800"/>
    <s v="Growing"/>
    <x v="1"/>
  </r>
  <r>
    <s v="T1320"/>
    <s v="(16-Mar-25 - 22-Mar-25)"/>
    <x v="19"/>
    <s v="SURESH PAUL"/>
    <s v="Large Farmer"/>
    <s v="Bishnupur"/>
    <s v="E-Mate"/>
    <s v="10gm"/>
    <n v="30"/>
    <n v="5"/>
    <n v="15"/>
    <n v="150"/>
    <s v="Growing"/>
    <x v="3"/>
  </r>
  <r>
    <s v="T1321"/>
    <s v="(16-Mar-25 - 22-Mar-25)"/>
    <x v="19"/>
    <s v="KARTICK MAITY"/>
    <s v="Retail"/>
    <s v="D.Harbour"/>
    <s v="Dursban"/>
    <s v="500ml"/>
    <n v="190"/>
    <n v="3"/>
    <n v="54"/>
    <n v="570"/>
    <s v="Growing"/>
    <x v="3"/>
  </r>
  <r>
    <s v="T1322"/>
    <s v="(16-Mar-25 - 22-Mar-25)"/>
    <x v="19"/>
    <s v="KARTICK MAITY"/>
    <s v="Retail"/>
    <s v="D.Harbour"/>
    <s v="Deligate"/>
    <s v="25ml"/>
    <n v="270"/>
    <n v="4"/>
    <n v="88"/>
    <n v="1080"/>
    <s v="Growing"/>
    <x v="3"/>
  </r>
  <r>
    <s v="T1323"/>
    <s v="(16-Mar-25 - 22-Mar-25)"/>
    <x v="19"/>
    <s v="SUBRATA DEY"/>
    <s v="Retail"/>
    <s v="Falta"/>
    <s v="Agil"/>
    <s v="100ml"/>
    <n v="210"/>
    <n v="4"/>
    <n v="200"/>
    <n v="840"/>
    <s v="Growing"/>
    <x v="2"/>
  </r>
  <r>
    <s v="T1324"/>
    <s v="(16-Mar-25 - 22-Mar-25)"/>
    <x v="19"/>
    <s v="PRADIP MONDAL"/>
    <s v="Large Farmer"/>
    <s v="Bishnupur"/>
    <s v="2,4-D"/>
    <s v="500gm"/>
    <n v="220"/>
    <n v="5"/>
    <n v="125"/>
    <n v="1100"/>
    <s v="Growing"/>
    <x v="2"/>
  </r>
  <r>
    <s v="T1325"/>
    <s v="(16-Mar-25 - 22-Mar-25)"/>
    <x v="19"/>
    <s v="NILADRI SEN"/>
    <s v="Retail"/>
    <s v="Amtala"/>
    <s v="Exponus"/>
    <s v="8.5ml"/>
    <n v="480"/>
    <n v="4"/>
    <n v="120"/>
    <n v="1920"/>
    <s v="Growing"/>
    <x v="3"/>
  </r>
  <r>
    <s v="T1326"/>
    <s v="(16-Mar-25 - 22-Mar-25)"/>
    <x v="19"/>
    <s v="AMITAVA DAS"/>
    <s v="Retail"/>
    <s v="Falta"/>
    <s v="Ridomil Gold"/>
    <s v="1kg (1 pouch: 80)"/>
    <n v="2300"/>
    <n v="4"/>
    <n v="4040"/>
    <n v="9200"/>
    <s v="Growing"/>
    <x v="1"/>
  </r>
  <r>
    <s v="T1327"/>
    <s v="(16-Mar-25 - 22-Mar-25)"/>
    <x v="19"/>
    <s v="JOY RANA"/>
    <s v="Retail"/>
    <s v="Falta"/>
    <s v="Cultar"/>
    <s v="50ml"/>
    <n v="230"/>
    <n v="5"/>
    <n v="75"/>
    <n v="1150"/>
    <s v="Growing"/>
    <x v="0"/>
  </r>
  <r>
    <s v="T1328"/>
    <s v="(16-Mar-25 - 22-Mar-25)"/>
    <x v="19"/>
    <s v="PARTHA SARKAR"/>
    <s v="Retail"/>
    <s v="Usthi"/>
    <s v="Safal 71"/>
    <s v="100gm"/>
    <n v="70"/>
    <n v="4"/>
    <n v="24"/>
    <n v="280"/>
    <s v="Growing"/>
    <x v="2"/>
  </r>
  <r>
    <s v="T1329"/>
    <s v="(16-Mar-25 - 22-Mar-25)"/>
    <x v="19"/>
    <s v="KARTICK MAITY"/>
    <s v="Retail"/>
    <s v="D.Harbour"/>
    <s v="Saaf"/>
    <s v="1kg"/>
    <n v="730"/>
    <n v="5"/>
    <n v="125"/>
    <n v="3650"/>
    <s v="Growing"/>
    <x v="1"/>
  </r>
  <r>
    <s v="T1330"/>
    <s v="(16-Mar-25 - 22-Mar-25)"/>
    <x v="19"/>
    <s v="KARTICK MAITY"/>
    <s v="Retail"/>
    <s v="D.Harbour"/>
    <s v="Profex Super"/>
    <s v="500ml"/>
    <n v="370"/>
    <n v="4"/>
    <n v="160"/>
    <n v="1480"/>
    <s v="Growing"/>
    <x v="3"/>
  </r>
  <r>
    <s v="T1331"/>
    <s v="(16-Mar-25 - 22-Mar-25)"/>
    <x v="19"/>
    <s v="SUBHAS CHATTERJEE"/>
    <s v="Large Farmer"/>
    <s v="D.Harbour"/>
    <s v="Ultimare"/>
    <s v="25ml"/>
    <n v="850"/>
    <n v="5"/>
    <n v="150"/>
    <n v="4250"/>
    <s v="Growing"/>
    <x v="3"/>
  </r>
  <r>
    <s v="T1332"/>
    <s v="(16-Mar-25 - 22-Mar-25)"/>
    <x v="19"/>
    <s v="SUBHAS CHATTERJEE"/>
    <s v="Large Farmer"/>
    <s v="D.Harbour"/>
    <s v="Sumiprint"/>
    <s v="100ml"/>
    <n v="190"/>
    <n v="5"/>
    <n v="200"/>
    <n v="950"/>
    <s v="Growing"/>
    <x v="3"/>
  </r>
  <r>
    <s v="T1333"/>
    <s v="(16-Mar-25 - 22-Mar-25)"/>
    <x v="19"/>
    <s v="ADIN MOLLA"/>
    <s v="Large Farmer"/>
    <s v="Amtala"/>
    <s v="Iris"/>
    <s v="1L"/>
    <n v="2015"/>
    <n v="5"/>
    <n v="1375"/>
    <n v="10075"/>
    <s v="Growing"/>
    <x v="2"/>
  </r>
  <r>
    <s v="T1334"/>
    <s v="(16-Mar-25 - 22-Mar-25)"/>
    <x v="19"/>
    <s v="SUBRATA NASKAR"/>
    <s v="Large Farmer"/>
    <s v="D.Harbour"/>
    <s v="Nasa"/>
    <s v="1kg"/>
    <n v="200"/>
    <n v="7"/>
    <n v="154"/>
    <n v="1400"/>
    <s v="Growing"/>
    <x v="3"/>
  </r>
  <r>
    <s v="T1335"/>
    <s v="(16-Mar-25 - 22-Mar-25)"/>
    <x v="19"/>
    <s v="BARUN PAL"/>
    <s v="Retail"/>
    <s v="D.Harbour"/>
    <s v="Baan"/>
    <s v="120gm"/>
    <n v="230"/>
    <n v="5"/>
    <n v="100"/>
    <n v="1150"/>
    <s v="Growing"/>
    <x v="1"/>
  </r>
  <r>
    <s v="T1336"/>
    <s v="(16-Mar-25 - 22-Mar-25)"/>
    <x v="19"/>
    <s v="KUNTAL JANA"/>
    <s v="Retail"/>
    <s v="Bishnupur"/>
    <s v="Dezire"/>
    <s v="100gm"/>
    <n v="120"/>
    <n v="5"/>
    <n v="50"/>
    <n v="600"/>
    <s v="Growing"/>
    <x v="2"/>
  </r>
  <r>
    <s v="T1337"/>
    <s v="(16-Mar-25 - 22-Mar-25)"/>
    <x v="19"/>
    <s v="SUKUMAR BAGCHI"/>
    <s v="Retail"/>
    <s v="Falta"/>
    <s v="El++"/>
    <s v="100ml"/>
    <n v="70"/>
    <n v="7"/>
    <n v="56"/>
    <n v="490"/>
    <s v="Growing"/>
    <x v="0"/>
  </r>
  <r>
    <s v="T1338"/>
    <s v="(16-Mar-25 - 22-Mar-25)"/>
    <x v="19"/>
    <s v="DEBASIS PAL"/>
    <s v="Retail"/>
    <s v="Bishnupur"/>
    <s v="Tag Gun"/>
    <s v="160gm (20gm x 8 pouches, per pouch: 55)"/>
    <n v="420"/>
    <n v="6"/>
    <n v="300"/>
    <n v="2520"/>
    <s v="Growing"/>
    <x v="2"/>
  </r>
  <r>
    <s v="T1339"/>
    <s v="(16-Mar-25 - 22-Mar-25)"/>
    <x v="19"/>
    <s v="DIPANKAR GHOSH"/>
    <s v="Retail"/>
    <s v="Falta"/>
    <s v="Profex Super"/>
    <s v="1L"/>
    <n v="750"/>
    <n v="6"/>
    <n v="228"/>
    <n v="4500"/>
    <s v="Growing"/>
    <x v="3"/>
  </r>
  <r>
    <s v="T1340"/>
    <s v="(16-Mar-25 - 22-Mar-25)"/>
    <x v="19"/>
    <s v="DIPANKAR GHOSH"/>
    <s v="Retail"/>
    <s v="Falta"/>
    <s v="Miraculan"/>
    <s v="250ml"/>
    <n v="120"/>
    <n v="7"/>
    <n v="56"/>
    <n v="840"/>
    <s v="Growing"/>
    <x v="0"/>
  </r>
  <r>
    <s v="T1341"/>
    <s v="(16-Mar-25 - 22-Mar-25)"/>
    <x v="19"/>
    <s v="DEBDAS CHOWDHURY"/>
    <s v="Large Farmer"/>
    <s v="Amtala"/>
    <s v="Indofil M45"/>
    <s v="500gm"/>
    <n v="205"/>
    <n v="6"/>
    <n v="162"/>
    <n v="1230"/>
    <s v="Growing"/>
    <x v="1"/>
  </r>
  <r>
    <s v="T1342"/>
    <s v="(16-Mar-25 - 22-Mar-25)"/>
    <x v="19"/>
    <s v="DEBDAS CHOWDHURY"/>
    <s v="Large Farmer"/>
    <s v="Amtala"/>
    <s v="Krizin"/>
    <s v="100gm"/>
    <n v="150"/>
    <n v="8"/>
    <n v="64"/>
    <n v="1200"/>
    <s v="Growing"/>
    <x v="2"/>
  </r>
  <r>
    <s v="T1343"/>
    <s v="(16-Mar-25 - 22-Mar-25)"/>
    <x v="19"/>
    <s v="TAPAN GHOSH"/>
    <s v="Retail"/>
    <s v="Amtala"/>
    <s v="El++"/>
    <s v="100ml"/>
    <n v="70"/>
    <n v="7"/>
    <n v="56"/>
    <n v="490"/>
    <s v="Growing"/>
    <x v="0"/>
  </r>
  <r>
    <s v="T1344"/>
    <s v="(16-Mar-25 - 22-Mar-25)"/>
    <x v="19"/>
    <s v="ANIL BISWAS"/>
    <s v="Retail"/>
    <s v="Bishnupur"/>
    <s v="Contaf Plus"/>
    <s v="100ml"/>
    <n v="70"/>
    <n v="6"/>
    <n v="60"/>
    <n v="420"/>
    <s v="Growing"/>
    <x v="1"/>
  </r>
  <r>
    <s v="T1345"/>
    <s v="(16-Mar-25 - 22-Mar-25)"/>
    <x v="19"/>
    <s v="ARUN DEY"/>
    <s v="Retail"/>
    <s v="Amtala"/>
    <s v="Xelora"/>
    <s v="200ml"/>
    <n v="950"/>
    <n v="7"/>
    <n v="532"/>
    <n v="6650"/>
    <s v="Growing"/>
    <x v="1"/>
  </r>
  <r>
    <s v="T1346"/>
    <s v="(16-Mar-25 - 22-Mar-25)"/>
    <x v="19"/>
    <s v="SANJIB BISWAS"/>
    <s v="Large Farmer"/>
    <s v="Bishnupur"/>
    <s v="El++"/>
    <s v="500ml"/>
    <n v="320"/>
    <n v="5"/>
    <n v="120"/>
    <n v="1600"/>
    <s v="Growing"/>
    <x v="0"/>
  </r>
  <r>
    <s v="T1347"/>
    <s v="(16-Mar-25 - 22-Mar-25)"/>
    <x v="19"/>
    <s v="GOPAL CHATTERJEE"/>
    <s v="Large Farmer"/>
    <s v="D.Harbour"/>
    <s v="Iris"/>
    <s v="400ml"/>
    <n v="780"/>
    <n v="6"/>
    <n v="480"/>
    <n v="4680"/>
    <s v="Growing"/>
    <x v="2"/>
  </r>
  <r>
    <s v="T1348"/>
    <s v="(16-Mar-25 - 22-Mar-25)"/>
    <x v="19"/>
    <s v="SUSHANTA DAS"/>
    <s v="Retail"/>
    <s v="Amtala"/>
    <s v="Tagron"/>
    <s v="10gm"/>
    <n v="30"/>
    <n v="5"/>
    <n v="25"/>
    <n v="150"/>
    <s v="Growing"/>
    <x v="1"/>
  </r>
  <r>
    <s v="T1349"/>
    <s v="(16-Mar-25 - 22-Mar-25)"/>
    <x v="19"/>
    <s v="BIJAY PAUL"/>
    <s v="Large Farmer"/>
    <s v="Amtala"/>
    <s v="Ekka"/>
    <s v="100gm"/>
    <n v="120"/>
    <n v="6"/>
    <n v="36"/>
    <n v="720"/>
    <s v="Growing"/>
    <x v="3"/>
  </r>
  <r>
    <s v="T1350"/>
    <s v="(16-Mar-25 - 22-Mar-25)"/>
    <x v="19"/>
    <s v="DIPAK BANERJEE"/>
    <s v="Retail"/>
    <s v="Amtala"/>
    <s v="Poushak"/>
    <s v="100ml"/>
    <n v="100"/>
    <n v="6"/>
    <n v="48"/>
    <n v="600"/>
    <s v="Growing"/>
    <x v="0"/>
  </r>
  <r>
    <s v="T1351"/>
    <s v="(16-Mar-25 - 22-Mar-25)"/>
    <x v="19"/>
    <s v="LALTU MIRI"/>
    <s v="Large Farmer"/>
    <s v="Amtala"/>
    <s v="Ultimare"/>
    <s v="50ml"/>
    <n v="1640"/>
    <n v="5"/>
    <n v="850"/>
    <n v="8200"/>
    <s v="Growing"/>
    <x v="3"/>
  </r>
  <r>
    <s v="T1352"/>
    <s v="(16-Mar-25 - 22-Mar-25)"/>
    <x v="19"/>
    <s v="LALTU MIRI"/>
    <s v="Large Farmer"/>
    <s v="Amtala"/>
    <s v="Ekka"/>
    <s v="100gm"/>
    <n v="120"/>
    <n v="4"/>
    <n v="24"/>
    <n v="480"/>
    <s v="Growing"/>
    <x v="3"/>
  </r>
  <r>
    <s v="T1353"/>
    <s v="(16-Mar-25 - 22-Mar-25)"/>
    <x v="19"/>
    <s v="BISWAJIT SINHA"/>
    <s v="Retail"/>
    <s v="Amtala"/>
    <s v="Nativo"/>
    <s v="100gm"/>
    <n v="700"/>
    <n v="5"/>
    <n v="140"/>
    <n v="3500"/>
    <s v="Growing"/>
    <x v="1"/>
  </r>
  <r>
    <s v="T1354"/>
    <s v="(16-Mar-25 - 22-Mar-25)"/>
    <x v="19"/>
    <s v="BISWAJIT SINHA"/>
    <s v="Retail"/>
    <s v="Amtala"/>
    <s v="El++"/>
    <s v="250ml"/>
    <n v="170"/>
    <n v="4"/>
    <n v="72"/>
    <n v="680"/>
    <s v="Growing"/>
    <x v="0"/>
  </r>
  <r>
    <s v="T1355"/>
    <s v="(16-Mar-25 - 22-Mar-25)"/>
    <x v="19"/>
    <s v="RAKIB MOLLA"/>
    <s v="Large Farmer"/>
    <s v="Amtala"/>
    <s v="Saaf"/>
    <s v="100gm"/>
    <n v="80"/>
    <n v="6"/>
    <n v="24"/>
    <n v="480"/>
    <s v="Growing"/>
    <x v="1"/>
  </r>
  <r>
    <s v="T1356"/>
    <s v="(16-Mar-25 - 22-Mar-25)"/>
    <x v="19"/>
    <s v="ADIN MOLLA"/>
    <s v="Large Farmer"/>
    <s v="Amtala"/>
    <s v="2,4-D"/>
    <s v="500gm"/>
    <n v="220"/>
    <n v="5"/>
    <n v="125"/>
    <n v="1100"/>
    <s v="Growing"/>
    <x v="2"/>
  </r>
  <r>
    <s v="T1357"/>
    <s v="(16-Mar-25 - 22-Mar-25)"/>
    <x v="19"/>
    <s v="RAMPRASAD SAHA"/>
    <s v="Large Farmer"/>
    <s v="Usthi"/>
    <s v="Suspend"/>
    <s v="500gm"/>
    <n v="270"/>
    <n v="4"/>
    <n v="200"/>
    <n v="1080"/>
    <s v="Growing"/>
    <x v="2"/>
  </r>
  <r>
    <s v="T1358"/>
    <s v="(16-Mar-25 - 22-Mar-25)"/>
    <x v="19"/>
    <s v="BIKRAM SARKAR"/>
    <s v="Large Farmer"/>
    <s v="Bishnupur"/>
    <s v="Sprint"/>
    <s v="100gm"/>
    <n v="130"/>
    <n v="5"/>
    <n v="60"/>
    <n v="650"/>
    <s v="Growing"/>
    <x v="1"/>
  </r>
  <r>
    <s v="T1359"/>
    <s v="(16-Mar-25 - 22-Mar-25)"/>
    <x v="19"/>
    <s v="NARENDRA ROY"/>
    <s v="Large Farmer"/>
    <s v="Falta"/>
    <s v="Simodis"/>
    <s v="240ml"/>
    <n v="2020"/>
    <n v="4"/>
    <n v="1420"/>
    <n v="8080"/>
    <s v="Growing"/>
    <x v="3"/>
  </r>
  <r>
    <s v="T1360"/>
    <s v="(16-Mar-25 - 22-Mar-25)"/>
    <x v="19"/>
    <s v="MADHAB SENGUPTA"/>
    <s v="Retail"/>
    <s v="Usthi"/>
    <s v="Simodis"/>
    <s v="240ml"/>
    <n v="2020"/>
    <n v="4"/>
    <n v="1420"/>
    <n v="8080"/>
    <s v="Growing"/>
    <x v="3"/>
  </r>
  <r>
    <s v="T1361"/>
    <s v="(16-Mar-25 - 22-Mar-25)"/>
    <x v="19"/>
    <s v="MADHAB SENGUPTA"/>
    <s v="Retail"/>
    <s v="Usthi"/>
    <s v="Baan"/>
    <s v="120gm"/>
    <n v="230"/>
    <n v="6"/>
    <n v="120"/>
    <n v="1380"/>
    <s v="Growing"/>
    <x v="1"/>
  </r>
  <r>
    <s v="T1362"/>
    <s v="(16-Mar-25 - 22-Mar-25)"/>
    <x v="19"/>
    <s v="MANIK CHOWDHURY"/>
    <s v="Large Farmer"/>
    <s v="Usthi"/>
    <s v="Ridomil Gold"/>
    <s v="1kg (1 pouch: 80)"/>
    <n v="2300"/>
    <n v="5"/>
    <n v="5050"/>
    <n v="11500"/>
    <s v="Growing"/>
    <x v="1"/>
  </r>
  <r>
    <s v="T1379"/>
    <s v="(23-Mar-25 - 29-Mar-25)"/>
    <x v="20"/>
    <s v="DIPAK BANERJEE"/>
    <s v="Retail"/>
    <s v="Amtala"/>
    <s v="Nasa"/>
    <s v="1kg"/>
    <n v="200"/>
    <n v="5"/>
    <n v="110"/>
    <n v="1000"/>
    <s v="Growing"/>
    <x v="3"/>
  </r>
  <r>
    <s v="T1380"/>
    <s v="(23-Mar-25 - 29-Mar-25)"/>
    <x v="20"/>
    <s v="DIPAK BANERJEE"/>
    <s v="Retail"/>
    <s v="Amtala"/>
    <s v="Poushak"/>
    <s v="1L"/>
    <n v="820"/>
    <n v="6"/>
    <n v="480"/>
    <n v="4920"/>
    <s v="Growing"/>
    <x v="0"/>
  </r>
  <r>
    <s v="T1381"/>
    <s v="(23-Mar-25 - 29-Mar-25)"/>
    <x v="20"/>
    <s v="TAPAN KUMAR"/>
    <s v="Large Farmer"/>
    <s v="Usthi"/>
    <s v="Dursban"/>
    <s v="500ml"/>
    <n v="190"/>
    <n v="7"/>
    <n v="126"/>
    <n v="1330"/>
    <s v="Growing"/>
    <x v="3"/>
  </r>
  <r>
    <s v="T1382"/>
    <s v="(23-Mar-25 - 29-Mar-25)"/>
    <x v="20"/>
    <s v="TAPAN KUMAR"/>
    <s v="Large Farmer"/>
    <s v="Usthi"/>
    <s v="Tag Gun"/>
    <s v="160gm (20gm x 8 pouches, per pouch: 55)"/>
    <n v="420"/>
    <n v="7"/>
    <n v="350"/>
    <n v="2940"/>
    <s v="Growing"/>
    <x v="2"/>
  </r>
  <r>
    <s v="T1383"/>
    <s v="(23-Mar-25 - 29-Mar-25)"/>
    <x v="20"/>
    <s v="NISHITH DOWI"/>
    <s v="Retail"/>
    <s v="Usthi"/>
    <s v="Krizin"/>
    <s v="100gm"/>
    <n v="150"/>
    <n v="7"/>
    <n v="56"/>
    <n v="1050"/>
    <s v="Growing"/>
    <x v="2"/>
  </r>
  <r>
    <s v="T1384"/>
    <s v="(23-Mar-25 - 29-Mar-25)"/>
    <x v="20"/>
    <s v="ASHOK BHATTACHARYA"/>
    <s v="Large Farmer"/>
    <s v="Bishnupur"/>
    <s v="Exponus"/>
    <s v="25ml"/>
    <n v="1250"/>
    <n v="6"/>
    <n v="2220"/>
    <n v="7500"/>
    <s v="Growing"/>
    <x v="3"/>
  </r>
  <r>
    <s v="T1385"/>
    <s v="(23-Mar-25 - 29-Mar-25)"/>
    <x v="20"/>
    <s v="SACHIN HALDER"/>
    <s v="Retail"/>
    <s v="Falta"/>
    <s v="Dezire"/>
    <s v="100gm"/>
    <n v="120"/>
    <n v="6"/>
    <n v="60"/>
    <n v="720"/>
    <s v="Growing"/>
    <x v="2"/>
  </r>
  <r>
    <s v="T1386"/>
    <s v="(23-Mar-25 - 29-Mar-25)"/>
    <x v="20"/>
    <s v="SUMAN DASGUPTA"/>
    <s v="Retail"/>
    <s v="Amtala"/>
    <s v="Simodis"/>
    <s v="120ml"/>
    <n v="1050"/>
    <n v="8"/>
    <n v="1552"/>
    <n v="8400"/>
    <s v="Growing"/>
    <x v="3"/>
  </r>
  <r>
    <s v="T1387"/>
    <s v="(23-Mar-25 - 29-Mar-25)"/>
    <x v="20"/>
    <s v="BIKASH SARKAR"/>
    <s v="Large Farmer"/>
    <s v="Bishnupur"/>
    <s v="V3"/>
    <s v="250ml"/>
    <n v="130"/>
    <n v="7"/>
    <n v="140"/>
    <n v="910"/>
    <s v="Growing"/>
    <x v="1"/>
  </r>
  <r>
    <s v="T1388"/>
    <s v="(23-Mar-25 - 29-Mar-25)"/>
    <x v="20"/>
    <s v="JOY RANA"/>
    <s v="Retail"/>
    <s v="Falta"/>
    <s v="Dursban"/>
    <s v="500ml"/>
    <n v="190"/>
    <n v="7"/>
    <n v="126"/>
    <n v="1330"/>
    <s v="Growing"/>
    <x v="3"/>
  </r>
  <r>
    <s v="T1389"/>
    <s v="(23-Mar-25 - 29-Mar-25)"/>
    <x v="20"/>
    <s v="JOY RANA"/>
    <s v="Retail"/>
    <s v="Falta"/>
    <s v="Coragen"/>
    <s v="60ml"/>
    <n v="780"/>
    <n v="8"/>
    <n v="440"/>
    <n v="6240"/>
    <s v="Growing"/>
    <x v="3"/>
  </r>
  <r>
    <s v="T1390"/>
    <s v="(23-Mar-25 - 29-Mar-25)"/>
    <x v="20"/>
    <s v="ANIL KUMAR"/>
    <s v="Retail"/>
    <s v="D.Harbour"/>
    <s v="Nativo"/>
    <s v="100gm"/>
    <n v="700"/>
    <n v="7"/>
    <n v="196"/>
    <n v="4900"/>
    <s v="Growing"/>
    <x v="1"/>
  </r>
  <r>
    <s v="T1391"/>
    <s v="(23-Mar-25 - 29-Mar-25)"/>
    <x v="20"/>
    <s v="ANIL KUMAR"/>
    <s v="Retail"/>
    <s v="D.Harbour"/>
    <s v="Dursban"/>
    <s v="500ml"/>
    <n v="190"/>
    <n v="7"/>
    <n v="126"/>
    <n v="1330"/>
    <s v="Growing"/>
    <x v="3"/>
  </r>
  <r>
    <s v="T1392"/>
    <s v="(23-Mar-25 - 29-Mar-25)"/>
    <x v="20"/>
    <s v="AMITAVA DAS"/>
    <s v="Retail"/>
    <s v="Falta"/>
    <s v="Double"/>
    <s v="200ml"/>
    <n v="890"/>
    <n v="8"/>
    <n v="384"/>
    <n v="7120"/>
    <s v="Growing"/>
    <x v="0"/>
  </r>
  <r>
    <s v="T1393"/>
    <s v="(23-Mar-25 - 29-Mar-25)"/>
    <x v="20"/>
    <s v="AMITAVA DAS"/>
    <s v="Retail"/>
    <s v="Falta"/>
    <s v="Saaf"/>
    <s v="1kg"/>
    <n v="730"/>
    <n v="6"/>
    <n v="150"/>
    <n v="4380"/>
    <s v="Growing"/>
    <x v="1"/>
  </r>
  <r>
    <s v="T1394"/>
    <s v="(23-Mar-25 - 29-Mar-25)"/>
    <x v="20"/>
    <s v="NIKHIL RANA"/>
    <s v="Large Farmer"/>
    <s v="Bishnupur"/>
    <s v="Saaf"/>
    <s v="500gm"/>
    <n v="380"/>
    <n v="6"/>
    <n v="192"/>
    <n v="2280"/>
    <s v="Growing"/>
    <x v="1"/>
  </r>
  <r>
    <s v="T1395"/>
    <s v="(23-Mar-25 - 29-Mar-25)"/>
    <x v="20"/>
    <s v="DIPAK BANERJEE"/>
    <s v="Retail"/>
    <s v="Amtala"/>
    <s v="Tag Dabang"/>
    <s v="160gm (20gm x 8 pouches, per pouch: 25)"/>
    <n v="190"/>
    <n v="6"/>
    <n v="90"/>
    <n v="1140"/>
    <s v="Growing"/>
    <x v="2"/>
  </r>
  <r>
    <s v="T1396"/>
    <s v="(23-Mar-25 - 29-Mar-25)"/>
    <x v="20"/>
    <s v="NEPAL HATI"/>
    <s v="Retail"/>
    <s v="Usthi"/>
    <s v="Pogo"/>
    <s v="1L"/>
    <n v="250"/>
    <n v="6"/>
    <n v="240"/>
    <n v="1500"/>
    <s v="Growing"/>
    <x v="2"/>
  </r>
  <r>
    <s v="T1397"/>
    <s v="(23-Mar-25 - 29-Mar-25)"/>
    <x v="20"/>
    <s v="RINKU MALLICK"/>
    <s v="Retail"/>
    <s v="Falta"/>
    <s v="Ekka"/>
    <s v="100gm"/>
    <n v="120"/>
    <n v="6"/>
    <n v="36"/>
    <n v="720"/>
    <s v="Growing"/>
    <x v="3"/>
  </r>
  <r>
    <s v="T1398"/>
    <s v="(23-Mar-25 - 29-Mar-25)"/>
    <x v="20"/>
    <s v="RINKU MALLICK"/>
    <s v="Retail"/>
    <s v="Falta"/>
    <s v="Tag Dabang"/>
    <s v="160gm (20gm x 8 pouches, per pouch: 25)"/>
    <n v="190"/>
    <n v="6"/>
    <n v="90"/>
    <n v="1140"/>
    <s v="Growing"/>
    <x v="2"/>
  </r>
  <r>
    <s v="T1399"/>
    <s v="(23-Mar-25 - 29-Mar-25)"/>
    <x v="20"/>
    <s v="TAPAN KUMAR"/>
    <s v="Large Farmer"/>
    <s v="Usthi"/>
    <s v="Exponus"/>
    <s v="8.5ml"/>
    <n v="480"/>
    <n v="5"/>
    <n v="150"/>
    <n v="2400"/>
    <s v="Growing"/>
    <x v="3"/>
  </r>
  <r>
    <s v="T1400"/>
    <s v="(23-Mar-25 - 29-Mar-25)"/>
    <x v="20"/>
    <s v="TAPAN KUMAR"/>
    <s v="Large Farmer"/>
    <s v="Usthi"/>
    <s v="Ridomil Gold"/>
    <s v="1kg (1 pouch: 80)"/>
    <n v="2300"/>
    <n v="6"/>
    <n v="6060"/>
    <n v="13800"/>
    <s v="Growing"/>
    <x v="1"/>
  </r>
  <r>
    <s v="T1401"/>
    <s v="(23-Mar-25 - 29-Mar-25)"/>
    <x v="20"/>
    <s v="SANTOSH ROY"/>
    <s v="Large Farmer"/>
    <s v="Bishnupur"/>
    <s v="Exponus"/>
    <s v="8.5ml"/>
    <n v="480"/>
    <n v="5"/>
    <n v="150"/>
    <n v="2400"/>
    <s v="Growing"/>
    <x v="3"/>
  </r>
  <r>
    <s v="T1402"/>
    <s v="(23-Mar-25 - 29-Mar-25)"/>
    <x v="20"/>
    <s v="DEBASIS PAL"/>
    <s v="Retail"/>
    <s v="Bishnupur"/>
    <s v="Lihocin"/>
    <s v="100ml"/>
    <n v="125"/>
    <n v="5"/>
    <n v="40"/>
    <n v="625"/>
    <s v="Growing"/>
    <x v="0"/>
  </r>
  <r>
    <s v="T1403"/>
    <s v="(23-Mar-25 - 29-Mar-25)"/>
    <x v="20"/>
    <s v="BISWAJIT SINHA"/>
    <s v="Retail"/>
    <s v="Amtala"/>
    <s v="Profex Super"/>
    <s v="250ml"/>
    <n v="190"/>
    <n v="4"/>
    <n v="104"/>
    <n v="760"/>
    <s v="Growing"/>
    <x v="3"/>
  </r>
  <r>
    <s v="T1404"/>
    <s v="(23-Mar-25 - 29-Mar-25)"/>
    <x v="20"/>
    <s v="NISHITH DOWI"/>
    <s v="Retail"/>
    <s v="Usthi"/>
    <s v="Sprint"/>
    <s v="500gm"/>
    <n v="630"/>
    <n v="4"/>
    <n v="120"/>
    <n v="2520"/>
    <s v="Growing"/>
    <x v="1"/>
  </r>
  <r>
    <s v="T1405"/>
    <s v="(23-Mar-25 - 29-Mar-25)"/>
    <x v="20"/>
    <s v="BIJAY PAUL"/>
    <s v="Large Farmer"/>
    <s v="Amtala"/>
    <s v="Suspend"/>
    <s v="500gm"/>
    <n v="270"/>
    <n v="7"/>
    <n v="350"/>
    <n v="1890"/>
    <s v="Growing"/>
    <x v="2"/>
  </r>
  <r>
    <s v="T1406"/>
    <s v="(23-Mar-25 - 29-Mar-25)"/>
    <x v="20"/>
    <s v="RATHIN MUKHERJEE"/>
    <s v="Retail"/>
    <s v="D.Harbour"/>
    <s v="Tag Dabang"/>
    <s v="160gm (20gm x 8 pouches, per pouch: 25)"/>
    <n v="190"/>
    <n v="5"/>
    <n v="75"/>
    <n v="950"/>
    <s v="Growing"/>
    <x v="2"/>
  </r>
  <r>
    <s v="T1407"/>
    <s v="(23-Mar-25 - 29-Mar-25)"/>
    <x v="20"/>
    <s v="ARUN GHOSH"/>
    <s v="Large Farmer"/>
    <s v="D.Harbour"/>
    <s v="Ridomil Gold"/>
    <s v="1kg (1 pouch: 80)"/>
    <n v="2300"/>
    <n v="6"/>
    <n v="6060"/>
    <n v="13800"/>
    <s v="Growing"/>
    <x v="1"/>
  </r>
  <r>
    <s v="T1408"/>
    <s v="(23-Mar-25 - 29-Mar-25)"/>
    <x v="20"/>
    <s v="ANUPAM MAJUMDAR"/>
    <s v="Retail"/>
    <s v="Amtala"/>
    <s v="Poushak"/>
    <s v="250ml"/>
    <n v="220"/>
    <n v="6"/>
    <n v="120"/>
    <n v="1320"/>
    <s v="Growing"/>
    <x v="0"/>
  </r>
  <r>
    <s v="T1409"/>
    <s v="(23-Mar-25 - 29-Mar-25)"/>
    <x v="20"/>
    <s v="ANUPAM MAJUMDAR"/>
    <s v="Retail"/>
    <s v="Amtala"/>
    <s v="2,4-D"/>
    <s v="500gm"/>
    <n v="220"/>
    <n v="7"/>
    <n v="175"/>
    <n v="1540"/>
    <s v="Growing"/>
    <x v="2"/>
  </r>
  <r>
    <s v="T1410"/>
    <s v="(23-Mar-25 - 29-Mar-25)"/>
    <x v="20"/>
    <s v="SHYAMAL BAG"/>
    <s v="Large Farmer"/>
    <s v="Bishnupur"/>
    <s v="Tag Dabang"/>
    <s v="160gm (20gm x 8 pouches, per pouch: 25)"/>
    <n v="190"/>
    <n v="7"/>
    <n v="105"/>
    <n v="1330"/>
    <s v="Growing"/>
    <x v="2"/>
  </r>
  <r>
    <s v="T1411"/>
    <s v="(23-Mar-25 - 29-Mar-25)"/>
    <x v="20"/>
    <s v="SHYAMAL BAG"/>
    <s v="Large Farmer"/>
    <s v="Bishnupur"/>
    <s v="Coragen"/>
    <s v="10ml"/>
    <n v="160"/>
    <n v="8"/>
    <n v="40"/>
    <n v="1280"/>
    <s v="Growing"/>
    <x v="3"/>
  </r>
  <r>
    <s v="T1412"/>
    <s v="(23-Mar-25 - 29-Mar-25)"/>
    <x v="20"/>
    <s v="MADHAB SENGUPTA"/>
    <s v="Retail"/>
    <s v="Usthi"/>
    <s v="Boxer"/>
    <s v="10ml"/>
    <n v="100"/>
    <n v="7"/>
    <n v="105"/>
    <n v="700"/>
    <s v="Growing"/>
    <x v="3"/>
  </r>
  <r>
    <s v="T1413"/>
    <s v="(23-Mar-25 - 29-Mar-25)"/>
    <x v="20"/>
    <s v="SUBHAS CHATTERJEE"/>
    <s v="Large Farmer"/>
    <s v="D.Harbour"/>
    <s v="Profex Super"/>
    <s v="500ml"/>
    <n v="370"/>
    <n v="5"/>
    <n v="200"/>
    <n v="1850"/>
    <s v="Growing"/>
    <x v="3"/>
  </r>
  <r>
    <s v="T1414"/>
    <s v="(23-Mar-25 - 29-Mar-25)"/>
    <x v="20"/>
    <s v="DEBASIS PAL"/>
    <s v="Retail"/>
    <s v="Bishnupur"/>
    <s v="Exponus"/>
    <s v="34ml"/>
    <n v="1600"/>
    <n v="8"/>
    <n v="5200"/>
    <n v="12800"/>
    <s v="Growing"/>
    <x v="3"/>
  </r>
  <r>
    <s v="T1415"/>
    <s v="(23-Mar-25 - 29-Mar-25)"/>
    <x v="20"/>
    <s v="DIPANKAR GHOSH"/>
    <s v="Retail"/>
    <s v="Falta"/>
    <s v="Ekka"/>
    <s v="20gm"/>
    <n v="30"/>
    <n v="7"/>
    <n v="35"/>
    <n v="210"/>
    <s v="Growing"/>
    <x v="3"/>
  </r>
  <r>
    <s v="T1416"/>
    <s v="(23-Mar-25 - 29-Mar-25)"/>
    <x v="20"/>
    <s v="SUKUMAR BAGCHI"/>
    <s v="Retail"/>
    <s v="Falta"/>
    <s v="Sprint"/>
    <s v="100gm"/>
    <n v="130"/>
    <n v="9"/>
    <n v="108"/>
    <n v="1170"/>
    <s v="Growing"/>
    <x v="1"/>
  </r>
  <r>
    <s v="T1417"/>
    <s v="(23-Mar-25 - 29-Mar-25)"/>
    <x v="20"/>
    <s v="SUBRATA NASKAR"/>
    <s v="Large Farmer"/>
    <s v="D.Harbour"/>
    <s v="Pogo"/>
    <s v="500ml"/>
    <n v="150"/>
    <n v="8"/>
    <n v="280"/>
    <n v="1200"/>
    <s v="Growing"/>
    <x v="2"/>
  </r>
  <r>
    <s v="T1418"/>
    <s v="(23-Mar-25 - 29-Mar-25)"/>
    <x v="20"/>
    <s v="SUBRATA NASKAR"/>
    <s v="Large Farmer"/>
    <s v="D.Harbour"/>
    <s v="Krizin"/>
    <s v="100gm"/>
    <n v="150"/>
    <n v="8"/>
    <n v="64"/>
    <n v="1200"/>
    <s v="Growing"/>
    <x v="2"/>
  </r>
  <r>
    <s v="T1419"/>
    <s v="(23-Mar-25 - 29-Mar-25)"/>
    <x v="20"/>
    <s v="FARMAN"/>
    <s v="Retail"/>
    <s v="D.Harbour"/>
    <s v="Cultar"/>
    <s v="50ml"/>
    <n v="230"/>
    <n v="1"/>
    <n v="15"/>
    <n v="230"/>
    <s v="Growing"/>
    <x v="0"/>
  </r>
  <r>
    <s v="T1420"/>
    <s v="(23-Mar-25 - 29-Mar-25)"/>
    <x v="20"/>
    <s v="FARMAN"/>
    <s v="Retail"/>
    <s v="D.Harbour"/>
    <s v="Isabion"/>
    <s v="250ml"/>
    <n v="340"/>
    <n v="8"/>
    <n v="160"/>
    <n v="2720"/>
    <s v="Growing"/>
    <x v="0"/>
  </r>
  <r>
    <s v="T1421"/>
    <s v="(23-Mar-25 - 29-Mar-25)"/>
    <x v="20"/>
    <s v="RAM ROY"/>
    <s v="Large Farmer"/>
    <s v="D.Harbour"/>
    <s v="Simodis"/>
    <s v="80ml"/>
    <n v="700"/>
    <n v="8"/>
    <n v="656"/>
    <n v="5600"/>
    <s v="Growing"/>
    <x v="3"/>
  </r>
  <r>
    <s v="T1443"/>
    <s v="(23-Mar-25 - 29-Mar-25)"/>
    <x v="20"/>
    <s v="JAYANTA SARKAR"/>
    <s v="Large Farmer"/>
    <s v="Bishnupur"/>
    <s v="Sumi Max"/>
    <s v="10ml"/>
    <n v="120"/>
    <n v="6"/>
    <n v="120"/>
    <n v="720"/>
    <s v="Growing"/>
    <x v="2"/>
  </r>
  <r>
    <s v="T1444"/>
    <s v="(23-Mar-25 - 29-Mar-25)"/>
    <x v="20"/>
    <s v="RAMPRASAD SAHA"/>
    <s v="Large Farmer"/>
    <s v="Usthi"/>
    <s v="Xelora"/>
    <s v="200ml"/>
    <n v="950"/>
    <n v="7"/>
    <n v="532"/>
    <n v="6650"/>
    <s v="Growing"/>
    <x v="1"/>
  </r>
  <r>
    <s v="T1445"/>
    <s v="(23-Mar-25 - 29-Mar-25)"/>
    <x v="20"/>
    <s v="PRASENJIT MANDAL"/>
    <s v="Large Farmer"/>
    <s v="Amtala"/>
    <s v="2,4-D"/>
    <s v="500gm"/>
    <n v="220"/>
    <n v="6"/>
    <n v="150"/>
    <n v="1320"/>
    <s v="Growing"/>
    <x v="2"/>
  </r>
  <r>
    <s v="T1446"/>
    <s v="(23-Mar-25 - 29-Mar-25)"/>
    <x v="20"/>
    <s v="SANTOSH ROY"/>
    <s v="Large Farmer"/>
    <s v="Bishnupur"/>
    <s v="Tag Dabang"/>
    <s v="160gm (20gm x 8 pouches, per pouch: 25)"/>
    <n v="190"/>
    <n v="6"/>
    <n v="90"/>
    <n v="1140"/>
    <s v="Growing"/>
    <x v="2"/>
  </r>
  <r>
    <s v="T1447"/>
    <s v="(23-Mar-25 - 29-Mar-25)"/>
    <x v="20"/>
    <s v="RAM ROY"/>
    <s v="Large Farmer"/>
    <s v="D.Harbour"/>
    <s v="Pegasus"/>
    <s v="10gm"/>
    <n v="100"/>
    <n v="7"/>
    <n v="84"/>
    <n v="700"/>
    <s v="Growing"/>
    <x v="3"/>
  </r>
  <r>
    <s v="T1448"/>
    <s v="(23-Mar-25 - 29-Mar-25)"/>
    <x v="20"/>
    <s v="RAM ROY"/>
    <s v="Large Farmer"/>
    <s v="D.Harbour"/>
    <s v="Cultar"/>
    <s v="50ml"/>
    <n v="230"/>
    <n v="7"/>
    <n v="105"/>
    <n v="1610"/>
    <s v="Growing"/>
    <x v="0"/>
  </r>
  <r>
    <s v="T1449"/>
    <s v="(23-Mar-25 - 29-Mar-25)"/>
    <x v="20"/>
    <s v="FARMAN"/>
    <s v="Retail"/>
    <s v="D.Harbour"/>
    <s v="Starthine"/>
    <s v="500gm"/>
    <n v="410"/>
    <n v="6"/>
    <n v="210"/>
    <n v="2460"/>
    <s v="Growing"/>
    <x v="3"/>
  </r>
  <r>
    <s v="T1450"/>
    <s v="(30-Mar-25 - 05-Apr-25)"/>
    <x v="21"/>
    <s v="FARMAN"/>
    <s v="Retail"/>
    <s v="D.Harbour"/>
    <s v="Agil"/>
    <s v="100ml"/>
    <n v="210"/>
    <n v="6"/>
    <n v="300"/>
    <n v="1260"/>
    <s v="Growing"/>
    <x v="2"/>
  </r>
  <r>
    <s v="T1451"/>
    <s v="(30-Mar-25 - 05-Apr-25)"/>
    <x v="21"/>
    <s v="DILIP PAL"/>
    <s v="Retail"/>
    <s v="Bishnupur"/>
    <s v="Ultimare"/>
    <s v="25ml"/>
    <n v="850"/>
    <n v="7"/>
    <n v="210"/>
    <n v="5950"/>
    <s v="Growing"/>
    <x v="3"/>
  </r>
  <r>
    <s v="T1452"/>
    <s v="(30-Mar-25 - 05-Apr-25)"/>
    <x v="21"/>
    <s v="SANTOSH ROY"/>
    <s v="Large Farmer"/>
    <s v="Bishnupur"/>
    <s v="Safal 71"/>
    <s v="100gm"/>
    <n v="70"/>
    <n v="6"/>
    <n v="36"/>
    <n v="420"/>
    <s v="Growing"/>
    <x v="2"/>
  </r>
  <r>
    <s v="T1453"/>
    <s v="(30-Mar-25 - 05-Apr-25)"/>
    <x v="21"/>
    <s v="SUDIP MANDAL"/>
    <s v="Retail"/>
    <s v="Usthi"/>
    <s v="Sumi Max"/>
    <s v="10ml"/>
    <n v="120"/>
    <n v="8"/>
    <n v="160"/>
    <n v="960"/>
    <s v="Growing"/>
    <x v="2"/>
  </r>
  <r>
    <s v="T1454"/>
    <s v="(30-Mar-25 - 05-Apr-25)"/>
    <x v="21"/>
    <s v="RABI GHOSH"/>
    <s v="Retail"/>
    <s v="Amtala"/>
    <s v="Pogo"/>
    <s v="500ml"/>
    <n v="150"/>
    <n v="7"/>
    <n v="245"/>
    <n v="1050"/>
    <s v="Growing"/>
    <x v="2"/>
  </r>
  <r>
    <s v="T1455"/>
    <s v="(30-Mar-25 - 05-Apr-25)"/>
    <x v="21"/>
    <s v="ANUPAM MAJUMDAR"/>
    <s v="Retail"/>
    <s v="Amtala"/>
    <s v="Agil"/>
    <s v="500ml"/>
    <n v="930"/>
    <n v="5"/>
    <n v="550"/>
    <n v="4650"/>
    <s v="Growing"/>
    <x v="2"/>
  </r>
  <r>
    <s v="T1456"/>
    <s v="(30-Mar-25 - 05-Apr-25)"/>
    <x v="21"/>
    <s v="ASIM PAUL"/>
    <s v="Large Farmer"/>
    <s v="Bishnupur"/>
    <s v="Tropicona"/>
    <s v="100ml"/>
    <n v="70"/>
    <n v="7"/>
    <n v="56"/>
    <n v="490"/>
    <s v="Growing"/>
    <x v="0"/>
  </r>
  <r>
    <s v="T1457"/>
    <s v="(30-Mar-25 - 05-Apr-25)"/>
    <x v="21"/>
    <s v="HOKSEN MOLLA"/>
    <s v="Retail"/>
    <s v="Falta"/>
    <s v="Agil"/>
    <s v="500ml"/>
    <n v="930"/>
    <n v="7"/>
    <n v="770"/>
    <n v="6510"/>
    <s v="Growing"/>
    <x v="2"/>
  </r>
  <r>
    <s v="T1458"/>
    <s v="(30-Mar-25 - 05-Apr-25)"/>
    <x v="21"/>
    <s v="HOKSEN MOLLA"/>
    <s v="Retail"/>
    <s v="Falta"/>
    <s v="Double"/>
    <s v="100ml"/>
    <n v="450"/>
    <n v="3"/>
    <n v="150"/>
    <n v="1350"/>
    <s v="Growing"/>
    <x v="0"/>
  </r>
  <r>
    <s v="T1459"/>
    <s v="(30-Mar-25 - 05-Apr-25)"/>
    <x v="21"/>
    <s v="ADIN MOLLA"/>
    <s v="Large Farmer"/>
    <s v="Amtala"/>
    <s v="Sumi Max"/>
    <s v="10ml"/>
    <n v="120"/>
    <n v="8"/>
    <n v="160"/>
    <n v="960"/>
    <s v="Growing"/>
    <x v="2"/>
  </r>
  <r>
    <s v="T1460"/>
    <s v="(30-Mar-25 - 05-Apr-25)"/>
    <x v="21"/>
    <s v="ADIN MOLLA"/>
    <s v="Large Farmer"/>
    <s v="Amtala"/>
    <s v="Tagron"/>
    <s v="10gm"/>
    <n v="30"/>
    <n v="7"/>
    <n v="35"/>
    <n v="210"/>
    <s v="Growing"/>
    <x v="1"/>
  </r>
  <r>
    <s v="T1461"/>
    <s v="(30-Mar-25 - 05-Apr-25)"/>
    <x v="21"/>
    <s v="TANAY DEY"/>
    <s v="Retail"/>
    <s v="Falta"/>
    <s v="Ekka"/>
    <s v="20gm"/>
    <n v="30"/>
    <n v="7"/>
    <n v="35"/>
    <n v="210"/>
    <s v="Growing"/>
    <x v="3"/>
  </r>
  <r>
    <s v="T1462"/>
    <s v="(30-Mar-25 - 05-Apr-25)"/>
    <x v="21"/>
    <s v="KARTICK MAITY"/>
    <s v="Retail"/>
    <s v="D.Harbour"/>
    <s v="Double"/>
    <s v="100ml"/>
    <n v="450"/>
    <n v="3"/>
    <n v="150"/>
    <n v="1350"/>
    <s v="Growing"/>
    <x v="0"/>
  </r>
  <r>
    <s v="T1463"/>
    <s v="(30-Mar-25 - 05-Apr-25)"/>
    <x v="21"/>
    <s v="DEBASIS PAL"/>
    <s v="Retail"/>
    <s v="Bishnupur"/>
    <s v="Ridomil Gold"/>
    <s v="1kg (1 pouch: 80)"/>
    <n v="2300"/>
    <n v="6"/>
    <n v="6060"/>
    <n v="13800"/>
    <s v="Growing"/>
    <x v="1"/>
  </r>
  <r>
    <s v="T1464"/>
    <s v="(30-Mar-25 - 05-Apr-25)"/>
    <x v="21"/>
    <s v="KUNTAL JANA"/>
    <s v="Retail"/>
    <s v="Bishnupur"/>
    <s v="Pogo"/>
    <s v="250ml"/>
    <n v="90"/>
    <n v="7"/>
    <n v="70"/>
    <n v="630"/>
    <s v="Growing"/>
    <x v="2"/>
  </r>
  <r>
    <s v="T1465"/>
    <s v="(30-Mar-25 - 05-Apr-25)"/>
    <x v="21"/>
    <s v="SUDIP MANDAL"/>
    <s v="Retail"/>
    <s v="Usthi"/>
    <s v="Sumiprint"/>
    <s v="1L"/>
    <n v="1990"/>
    <n v="7"/>
    <n v="2940"/>
    <n v="13930"/>
    <s v="Growing"/>
    <x v="3"/>
  </r>
  <r>
    <s v="T1466"/>
    <s v="(30-Mar-25 - 05-Apr-25)"/>
    <x v="21"/>
    <s v="KARTICK MAITY"/>
    <s v="Retail"/>
    <s v="D.Harbour"/>
    <s v="Ultimare"/>
    <s v="25ml"/>
    <n v="850"/>
    <n v="6"/>
    <n v="180"/>
    <n v="5100"/>
    <s v="Growing"/>
    <x v="3"/>
  </r>
  <r>
    <s v="T1467"/>
    <s v="(30-Mar-25 - 05-Apr-25)"/>
    <x v="21"/>
    <s v="SANTANU PAUL"/>
    <s v="Retail"/>
    <s v="Usthi"/>
    <s v="Samrat 70"/>
    <s v="2gm"/>
    <n v="20"/>
    <n v="6"/>
    <n v="42"/>
    <n v="120"/>
    <s v="Growing"/>
    <x v="3"/>
  </r>
  <r>
    <s v="T1468"/>
    <s v="(30-Mar-25 - 05-Apr-25)"/>
    <x v="21"/>
    <s v="BIMAL CHAKRABORTY"/>
    <s v="Large Farmer"/>
    <s v="Falta"/>
    <s v="Indofil M45"/>
    <s v="500gm"/>
    <n v="200"/>
    <n v="7"/>
    <n v="154"/>
    <n v="1400"/>
    <s v="Growing"/>
    <x v="1"/>
  </r>
  <r>
    <s v="T1469"/>
    <s v="(30-Mar-25 - 05-Apr-25)"/>
    <x v="21"/>
    <s v="ABHIJIT CHOWDHURY"/>
    <s v="Large Farmer"/>
    <s v="D.Harbour"/>
    <s v="Saaf"/>
    <s v="250gm"/>
    <n v="182"/>
    <n v="6"/>
    <n v="204"/>
    <n v="1092"/>
    <s v="Growing"/>
    <x v="1"/>
  </r>
  <r>
    <s v="T1470"/>
    <s v="(30-Mar-25 - 05-Apr-25)"/>
    <x v="21"/>
    <s v="ABHIJIT CHOWDHURY"/>
    <s v="Large Farmer"/>
    <s v="D.Harbour"/>
    <s v="Isabion"/>
    <s v="1L"/>
    <n v="1280"/>
    <n v="8"/>
    <n v="1040"/>
    <n v="10240"/>
    <s v="Growing"/>
    <x v="0"/>
  </r>
  <r>
    <s v="T1471"/>
    <s v="(30-Mar-25 - 05-Apr-25)"/>
    <x v="21"/>
    <s v="NIKHIL RANA"/>
    <s v="Large Farmer"/>
    <s v="Bishnupur"/>
    <s v="Coragen"/>
    <s v="10ml"/>
    <n v="160"/>
    <n v="7"/>
    <n v="35"/>
    <n v="1120"/>
    <s v="Growing"/>
    <x v="3"/>
  </r>
  <r>
    <s v="T1472"/>
    <s v="(30-Mar-25 - 05-Apr-25)"/>
    <x v="21"/>
    <s v="NIKHIL RANA"/>
    <s v="Large Farmer"/>
    <s v="Bishnupur"/>
    <s v="Agil"/>
    <s v="500ml"/>
    <n v="930"/>
    <n v="5"/>
    <n v="550"/>
    <n v="4650"/>
    <s v="Growing"/>
    <x v="2"/>
  </r>
  <r>
    <s v="T1473"/>
    <s v="(30-Mar-25 - 05-Apr-25)"/>
    <x v="21"/>
    <s v="NARAYAN DE"/>
    <s v="Large Farmer"/>
    <s v="D.Harbour"/>
    <s v="Hamla 550"/>
    <s v="250ml"/>
    <n v="360"/>
    <n v="7"/>
    <n v="168"/>
    <n v="2520"/>
    <s v="Growing"/>
    <x v="3"/>
  </r>
  <r>
    <s v="T1474"/>
    <s v="(30-Mar-25 - 05-Apr-25)"/>
    <x v="21"/>
    <s v="RAKIB MOLLA"/>
    <s v="Large Farmer"/>
    <s v="Amtala"/>
    <s v="Pogo"/>
    <s v="1L"/>
    <n v="250"/>
    <n v="7"/>
    <n v="280"/>
    <n v="1750"/>
    <s v="Growing"/>
    <x v="2"/>
  </r>
  <r>
    <s v="T1475"/>
    <s v="(30-Mar-25 - 05-Apr-25)"/>
    <x v="21"/>
    <s v="SHYAMAL BAG"/>
    <s v="Large Farmer"/>
    <s v="Bishnupur"/>
    <s v="Hamla 550"/>
    <s v="1L"/>
    <n v="910"/>
    <n v="8"/>
    <n v="360"/>
    <n v="7280"/>
    <s v="Growing"/>
    <x v="3"/>
  </r>
  <r>
    <s v="T1476"/>
    <s v="(30-Mar-25 - 05-Apr-25)"/>
    <x v="21"/>
    <s v="ASIM PAUL"/>
    <s v="Large Farmer"/>
    <s v="Bishnupur"/>
    <s v="Nasa"/>
    <s v="1kg"/>
    <n v="200"/>
    <n v="8"/>
    <n v="176"/>
    <n v="1600"/>
    <s v="Growing"/>
    <x v="3"/>
  </r>
  <r>
    <s v="T1477"/>
    <s v="(30-Mar-25 - 05-Apr-25)"/>
    <x v="21"/>
    <s v="DIPAK BANERJEE"/>
    <s v="Retail"/>
    <s v="Amtala"/>
    <s v="Sumi Max"/>
    <s v="10ml"/>
    <n v="120"/>
    <n v="7"/>
    <n v="140"/>
    <n v="840"/>
    <s v="Growing"/>
    <x v="2"/>
  </r>
  <r>
    <s v="T1478"/>
    <s v="(30-Mar-25 - 05-Apr-25)"/>
    <x v="21"/>
    <s v="DEBDAS CHOWDHURY"/>
    <s v="Large Farmer"/>
    <s v="Amtala"/>
    <s v="Starthine"/>
    <s v="100gm"/>
    <n v="100"/>
    <n v="3"/>
    <n v="66"/>
    <n v="300"/>
    <s v="Growing"/>
    <x v="3"/>
  </r>
  <r>
    <s v="T1479"/>
    <s v="(30-Mar-25 - 05-Apr-25)"/>
    <x v="21"/>
    <s v="NANDINI ROY"/>
    <s v="NA"/>
    <s v="Bishnupur"/>
    <s v="Lihocin"/>
    <s v="100ml"/>
    <n v="125"/>
    <n v="1"/>
    <n v="8"/>
    <n v="125"/>
    <s v="Growing"/>
    <x v="0"/>
  </r>
  <r>
    <s v="T1480"/>
    <s v="(30-Mar-25 - 05-Apr-25)"/>
    <x v="21"/>
    <s v="DEBASHIS ROY"/>
    <s v="Retail"/>
    <s v="Bishnupur"/>
    <s v="Miraculan"/>
    <s v="500ml"/>
    <n v="230"/>
    <n v="2"/>
    <n v="40"/>
    <n v="460"/>
    <s v="Growing"/>
    <x v="0"/>
  </r>
  <r>
    <s v="T1481"/>
    <s v="(30-Mar-25 - 05-Apr-25)"/>
    <x v="21"/>
    <s v="RABINDRANATH DAS"/>
    <s v="Retail"/>
    <s v="Bishnupur"/>
    <s v="Ekka"/>
    <s v="20gm"/>
    <n v="30"/>
    <n v="6"/>
    <n v="30"/>
    <n v="180"/>
    <s v="Growing"/>
    <x v="3"/>
  </r>
  <r>
    <s v="T1482"/>
    <s v="(30-Mar-25 - 05-Apr-25)"/>
    <x v="21"/>
    <s v="RABINDRANATH DAS"/>
    <s v="Retail"/>
    <s v="Bishnupur"/>
    <s v="Exponus"/>
    <s v="25ml"/>
    <n v="1250"/>
    <n v="1"/>
    <n v="370"/>
    <n v="1250"/>
    <s v="Growing"/>
    <x v="3"/>
  </r>
  <r>
    <s v="T1483"/>
    <s v="(30-Mar-25 - 05-Apr-25)"/>
    <x v="21"/>
    <s v="KANAI GHOSH"/>
    <s v="Retail"/>
    <s v="Bishnupur"/>
    <s v="Xelora"/>
    <s v="200ml"/>
    <n v="950"/>
    <n v="1"/>
    <n v="76"/>
    <n v="950"/>
    <s v="Growing"/>
    <x v="1"/>
  </r>
  <r>
    <s v="T1484"/>
    <s v="(30-Mar-25 - 05-Apr-25)"/>
    <x v="21"/>
    <s v="ADIN MOLLA"/>
    <s v="Large Farmer"/>
    <s v="Amtala"/>
    <s v="Nativo"/>
    <s v="100gm"/>
    <n v="700"/>
    <n v="2"/>
    <n v="56"/>
    <n v="1400"/>
    <s v="Growing"/>
    <x v="1"/>
  </r>
  <r>
    <s v="T1485"/>
    <s v="(30-Mar-25 - 05-Apr-25)"/>
    <x v="21"/>
    <s v="TAPAS KUMAR"/>
    <s v="Retail"/>
    <s v="Falta"/>
    <s v="Iris"/>
    <s v="200ml"/>
    <n v="410"/>
    <n v="5"/>
    <n v="660"/>
    <n v="2050"/>
    <s v="Growing"/>
    <x v="2"/>
  </r>
  <r>
    <s v="T1486"/>
    <s v="(30-Mar-25 - 05-Apr-25)"/>
    <x v="21"/>
    <s v="DEBDAS CHOWDHURY"/>
    <s v="Large Farmer"/>
    <s v="Amtala"/>
    <s v="Sumi Max"/>
    <s v="10ml"/>
    <n v="120"/>
    <n v="2"/>
    <n v="40"/>
    <n v="240"/>
    <s v="Growing"/>
    <x v="2"/>
  </r>
  <r>
    <s v="T1487"/>
    <s v="(30-Mar-25 - 05-Apr-25)"/>
    <x v="21"/>
    <s v="TUFUI DAS"/>
    <s v="Retail"/>
    <s v="Amtala"/>
    <s v="Tropicona"/>
    <s v="1L"/>
    <n v="650"/>
    <n v="4"/>
    <n v="200"/>
    <n v="2600"/>
    <s v="Growing"/>
    <x v="0"/>
  </r>
  <r>
    <s v="T1488"/>
    <s v="(30-Mar-25 - 05-Apr-25)"/>
    <x v="21"/>
    <s v="SUBRATA DEY"/>
    <s v="Retail"/>
    <s v="Falta"/>
    <s v="Sprint"/>
    <s v="100gm"/>
    <n v="130"/>
    <n v="2"/>
    <n v="24"/>
    <n v="260"/>
    <s v="Growing"/>
    <x v="1"/>
  </r>
  <r>
    <s v="T1489"/>
    <s v="(30-Mar-25 - 05-Apr-25)"/>
    <x v="21"/>
    <s v="MANIK CHOWDHURY"/>
    <s v="Large Farmer"/>
    <s v="Usthi"/>
    <s v="Xelora"/>
    <s v="400ml"/>
    <n v="1850"/>
    <n v="6"/>
    <n v="3630"/>
    <n v="11100"/>
    <s v="Growing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0">
  <r>
    <s v="T0001"/>
    <s v="(05-Nov-24 - 09-Nov-24)"/>
    <s v="W01"/>
    <s v="SUBRATA DEY"/>
    <s v="Retail"/>
    <s v="Falta"/>
    <s v="Biozyme Vegetable"/>
    <s v="100ml"/>
    <n v="130"/>
    <n v="2"/>
    <n v="40"/>
    <n v="260"/>
    <s v="Pre-Winter"/>
    <s v="Plant Nutrition"/>
  </r>
  <r>
    <s v="T0002"/>
    <s v="(05-Nov-24 - 09-Nov-24)"/>
    <s v="W01"/>
    <s v="SUBRATA DEY"/>
    <s v="Retail"/>
    <s v="Falta"/>
    <s v="Indofil M45"/>
    <s v="500gm"/>
    <n v="200"/>
    <n v="6"/>
    <n v="132"/>
    <n v="1200"/>
    <s v="Pre-Winter"/>
    <s v="Fungicide"/>
  </r>
  <r>
    <s v="T0003"/>
    <s v="(05-Nov-24 - 09-Nov-24)"/>
    <s v="W01"/>
    <s v="SHANKAR MONDAL"/>
    <s v="Retail"/>
    <s v="Amtala"/>
    <s v="Saaf"/>
    <s v="1kg"/>
    <n v="730"/>
    <n v="4"/>
    <n v="100"/>
    <n v="2920"/>
    <s v="Pre-Winter"/>
    <s v="Fungicide"/>
  </r>
  <r>
    <s v="T0004"/>
    <s v="(05-Nov-24 - 09-Nov-24)"/>
    <s v="W01"/>
    <s v="SHANKAR MONDAL"/>
    <s v="Retail"/>
    <s v="Amtala"/>
    <s v="Double"/>
    <s v="100ml"/>
    <n v="450"/>
    <n v="2"/>
    <n v="100"/>
    <n v="900"/>
    <s v="Pre-Winter"/>
    <s v="Plant Nutrition"/>
  </r>
  <r>
    <s v="T0005"/>
    <s v="(05-Nov-24 - 09-Nov-24)"/>
    <s v="W01"/>
    <s v="RABINDRA NASKAR"/>
    <s v="Large Farmer"/>
    <s v="Usthi"/>
    <s v="Suspend"/>
    <s v="500gm"/>
    <n v="270"/>
    <n v="7"/>
    <n v="350"/>
    <n v="1890"/>
    <s v="Pre-Winter"/>
    <s v="Herbicide"/>
  </r>
  <r>
    <s v="T0006"/>
    <s v="(05-Nov-24 - 09-Nov-24)"/>
    <s v="W01"/>
    <s v="PRABIR ROY"/>
    <s v="Large Farmer"/>
    <s v="Falta"/>
    <s v="Ekka"/>
    <s v="20gm"/>
    <n v="30"/>
    <n v="7"/>
    <n v="35"/>
    <n v="210"/>
    <s v="Pre-Winter"/>
    <s v="Insecticide"/>
  </r>
  <r>
    <s v="T0007"/>
    <s v="(05-Nov-24 - 09-Nov-24)"/>
    <s v="W01"/>
    <s v="SEKH ANAMUL"/>
    <s v="Large Farmer"/>
    <s v="Bishnupur"/>
    <s v="Iris"/>
    <s v="200ml"/>
    <n v="410"/>
    <n v="9"/>
    <n v="1188"/>
    <n v="3690"/>
    <s v="Pre-Winter"/>
    <s v="Herbicide"/>
  </r>
  <r>
    <s v="T0008"/>
    <s v="(05-Nov-24 - 09-Nov-24)"/>
    <s v="W01"/>
    <s v="SUMAN DASGUPTA"/>
    <s v="Retail"/>
    <s v="Amtala"/>
    <s v="Poushak"/>
    <s v="500ml"/>
    <n v="420"/>
    <n v="1"/>
    <n v="40"/>
    <n v="420"/>
    <s v="Pre-Winter"/>
    <s v="Plant Nutrition"/>
  </r>
  <r>
    <s v="T0009"/>
    <s v="(05-Nov-24 - 09-Nov-24)"/>
    <s v="W01"/>
    <s v="SUBRATA NASKAR"/>
    <s v="Large Farmer"/>
    <s v="D.Harbour"/>
    <s v="Dursban"/>
    <s v="1L"/>
    <n v="350"/>
    <n v="7"/>
    <n v="280"/>
    <n v="2450"/>
    <s v="Pre-Winter"/>
    <s v="Insecticide"/>
  </r>
  <r>
    <s v="T0010"/>
    <s v="(05-Nov-24 - 09-Nov-24)"/>
    <s v="W01"/>
    <s v="KANAI GHOSH"/>
    <s v="Retail"/>
    <s v="Bishnupur"/>
    <s v="Safal 71"/>
    <s v="100gm"/>
    <n v="70"/>
    <n v="3"/>
    <n v="18"/>
    <n v="210"/>
    <s v="Pre-Winter"/>
    <s v="Herbicide"/>
  </r>
  <r>
    <s v="T0011"/>
    <s v="(05-Nov-24 - 09-Nov-24)"/>
    <s v="W01"/>
    <s v="ADIN MOLLA"/>
    <s v="Large Farmer"/>
    <s v="Amtala"/>
    <s v="Tagron"/>
    <s v="10gm"/>
    <n v="30"/>
    <n v="7"/>
    <n v="35"/>
    <n v="210"/>
    <s v="Pre-Winter"/>
    <s v="Fungicide"/>
  </r>
  <r>
    <s v="T0012"/>
    <s v="(05-Nov-24 - 09-Nov-24)"/>
    <s v="W01"/>
    <s v="ADIN MOLLA"/>
    <s v="Large Farmer"/>
    <s v="Amtala"/>
    <s v="Samrat 70"/>
    <s v="2gm"/>
    <n v="20"/>
    <n v="7"/>
    <n v="49"/>
    <n v="140"/>
    <s v="Pre-Winter"/>
    <s v="Insecticide"/>
  </r>
  <r>
    <s v="T0013"/>
    <s v="(05-Nov-24 - 09-Nov-24)"/>
    <s v="W01"/>
    <s v="ADIN MOLLA"/>
    <s v="Large Farmer"/>
    <s v="Amtala"/>
    <s v="Pegasus"/>
    <s v="10gm"/>
    <n v="100"/>
    <n v="7"/>
    <n v="84"/>
    <n v="700"/>
    <s v="Pre-Winter"/>
    <s v="Insecticide"/>
  </r>
  <r>
    <s v="T0014"/>
    <s v="(05-Nov-24 - 09-Nov-24)"/>
    <s v="W01"/>
    <s v="ADIN MOLLA"/>
    <s v="Large Farmer"/>
    <s v="Amtala"/>
    <s v="Agromin Gold"/>
    <s v="100ml"/>
    <n v="130"/>
    <n v="5"/>
    <n v="100"/>
    <n v="650"/>
    <s v="Pre-Winter"/>
    <s v="Plant Nutrition"/>
  </r>
  <r>
    <s v="T0015"/>
    <s v="(05-Nov-24 - 09-Nov-24)"/>
    <s v="W01"/>
    <s v="BIJAY PAUL"/>
    <s v="Large Farmer"/>
    <s v="Amtala"/>
    <s v="Samrat 70"/>
    <s v="2gm"/>
    <n v="20"/>
    <n v="14"/>
    <n v="98"/>
    <n v="280"/>
    <s v="Pre-Winter"/>
    <s v="Insecticide"/>
  </r>
  <r>
    <s v="T0016"/>
    <s v="(05-Nov-24 - 09-Nov-24)"/>
    <s v="W01"/>
    <s v="JAYANTA SARKAR"/>
    <s v="Large Farmer"/>
    <s v="Bishnupur"/>
    <s v="Ridomil Gold"/>
    <s v="1kg (1 pouch: 80)"/>
    <n v="2300"/>
    <n v="4"/>
    <n v="4040"/>
    <n v="9200"/>
    <s v="Pre-Winter"/>
    <s v="Fungicide"/>
  </r>
  <r>
    <s v="T0017"/>
    <s v="(05-Nov-24 - 09-Nov-24)"/>
    <s v="W01"/>
    <s v="GOPAL CHATTERJEE"/>
    <s v="Large Farmer"/>
    <s v="D.Harbour"/>
    <s v="Samrat 70"/>
    <s v="2gm"/>
    <n v="20"/>
    <n v="22"/>
    <n v="154"/>
    <n v="440"/>
    <s v="Pre-Winter"/>
    <s v="Insecticide"/>
  </r>
  <r>
    <s v="T0018"/>
    <s v="(05-Nov-24 - 09-Nov-24)"/>
    <s v="W01"/>
    <s v="RATHIN MUKHERJEE"/>
    <s v="Retail"/>
    <s v="D.Harbour"/>
    <s v="Saaf"/>
    <s v="1kg"/>
    <n v="730"/>
    <n v="6"/>
    <n v="150"/>
    <n v="4380"/>
    <s v="Pre-Winter"/>
    <s v="Fungicide"/>
  </r>
  <r>
    <s v="T0019"/>
    <s v="(05-Nov-24 - 09-Nov-24)"/>
    <s v="W01"/>
    <s v="SANTOSH BISWAS"/>
    <s v="Retail"/>
    <s v="Amtala"/>
    <s v="Contaf Plus"/>
    <s v="500ml"/>
    <n v="290"/>
    <n v="5"/>
    <n v="90"/>
    <n v="1450"/>
    <s v="Pre-Winter"/>
    <s v="Fungicide"/>
  </r>
  <r>
    <s v="T0020"/>
    <s v="(05-Nov-24 - 09-Nov-24)"/>
    <s v="W01"/>
    <s v="ASIS IQBAL"/>
    <s v="Retail"/>
    <s v="D.Harbour"/>
    <s v="Nasa"/>
    <s v="1kg"/>
    <n v="200"/>
    <n v="5"/>
    <n v="110"/>
    <n v="1000"/>
    <s v="Pre-Winter"/>
    <s v="Insecticide"/>
  </r>
  <r>
    <s v="T0021"/>
    <s v="(05-Nov-24 - 09-Nov-24)"/>
    <s v="W01"/>
    <s v="DEBASIS PAL"/>
    <s v="Retail"/>
    <s v="Bishnupur"/>
    <s v="Dursban"/>
    <s v="500ml"/>
    <n v="190"/>
    <n v="10"/>
    <n v="180"/>
    <n v="1900"/>
    <s v="Pre-Winter"/>
    <s v="Insecticide"/>
  </r>
  <r>
    <s v="T0022"/>
    <s v="(05-Nov-24 - 09-Nov-24)"/>
    <s v="W01"/>
    <s v="SUBRATA NASKAR"/>
    <s v="Large Farmer"/>
    <s v="D.Harbour"/>
    <s v="Nativo"/>
    <s v="100gm"/>
    <n v="700"/>
    <n v="6"/>
    <n v="168"/>
    <n v="4200"/>
    <s v="Pre-Winter"/>
    <s v="Fungicide"/>
  </r>
  <r>
    <s v="T0023"/>
    <s v="(05-Nov-24 - 09-Nov-24)"/>
    <s v="W01"/>
    <s v="ADIN MOLLA"/>
    <s v="Large Farmer"/>
    <s v="Amtala"/>
    <s v="Samrat 70"/>
    <s v="2gm"/>
    <n v="20"/>
    <n v="6"/>
    <n v="42"/>
    <n v="120"/>
    <s v="Pre-Winter"/>
    <s v="Insecticide"/>
  </r>
  <r>
    <s v="T0024"/>
    <s v="(05-Nov-24 - 09-Nov-24)"/>
    <s v="W01"/>
    <s v="ADIN MOLLA"/>
    <s v="Large Farmer"/>
    <s v="Amtala"/>
    <s v="Ekka"/>
    <s v="20gm"/>
    <n v="30"/>
    <n v="21"/>
    <n v="105"/>
    <n v="630"/>
    <s v="Pre-Winter"/>
    <s v="Insecticide"/>
  </r>
  <r>
    <s v="T0025"/>
    <s v="(05-Nov-24 - 09-Nov-24)"/>
    <s v="W01"/>
    <s v="ASIS IQBAL"/>
    <s v="Retail"/>
    <s v="D.Harbour"/>
    <s v="Ekka"/>
    <s v="20gm"/>
    <n v="30"/>
    <n v="18"/>
    <n v="90"/>
    <n v="540"/>
    <s v="Pre-Winter"/>
    <s v="Insecticide"/>
  </r>
  <r>
    <s v="T0026"/>
    <s v="(05-Nov-24 - 09-Nov-24)"/>
    <s v="W01"/>
    <s v="ASIS IQBAL"/>
    <s v="Retail"/>
    <s v="D.Harbour"/>
    <s v="Samrat 70"/>
    <s v="2gm"/>
    <n v="20"/>
    <n v="6"/>
    <n v="42"/>
    <n v="120"/>
    <s v="Pre-Winter"/>
    <s v="Insecticide"/>
  </r>
  <r>
    <s v="T0027"/>
    <s v="(05-Nov-24 - 09-Nov-24)"/>
    <s v="W01"/>
    <s v="RABINDRANATH DAS"/>
    <s v="Retail"/>
    <s v="Bishnupur"/>
    <s v="Isabion"/>
    <s v="100ml"/>
    <n v="140"/>
    <n v="6"/>
    <n v="108"/>
    <n v="840"/>
    <s v="Pre-Winter"/>
    <s v="Plant Nutrition"/>
  </r>
  <r>
    <s v="T0028"/>
    <s v="(05-Nov-24 - 09-Nov-24)"/>
    <s v="W01"/>
    <s v="RAMJAN MOLLA"/>
    <s v="Large Farmer"/>
    <s v="D.Harbour"/>
    <s v="Simodis"/>
    <s v="240ml"/>
    <n v="2020"/>
    <n v="7"/>
    <n v="2485"/>
    <n v="14140"/>
    <s v="Pre-Winter"/>
    <s v="Insecticide"/>
  </r>
  <r>
    <s v="T0029"/>
    <s v="(05-Nov-24 - 09-Nov-24)"/>
    <s v="W01"/>
    <s v="DEBASIS PAL"/>
    <s v="Retail"/>
    <s v="Bishnupur"/>
    <s v="Agil"/>
    <s v="100ml"/>
    <n v="210"/>
    <n v="6"/>
    <n v="300"/>
    <n v="1260"/>
    <s v="Pre-Winter"/>
    <s v="Herbicide"/>
  </r>
  <r>
    <s v="T0030"/>
    <s v="(05-Nov-24 - 09-Nov-24)"/>
    <s v="W01"/>
    <s v="SUBRATA NASKAR"/>
    <s v="Large Farmer"/>
    <s v="D.Harbour"/>
    <s v="Indofil M45"/>
    <s v="500gm"/>
    <n v="200"/>
    <n v="7"/>
    <n v="154"/>
    <n v="1400"/>
    <s v="Pre-Winter"/>
    <s v="Fungicide"/>
  </r>
  <r>
    <s v="T0031"/>
    <s v="(05-Nov-24 - 09-Nov-24)"/>
    <s v="W01"/>
    <s v="SANTANU PAUL"/>
    <s v="Retail"/>
    <s v="Usthi"/>
    <s v="El++"/>
    <s v="500ml"/>
    <n v="320"/>
    <n v="7"/>
    <n v="168"/>
    <n v="2240"/>
    <s v="Pre-Winter"/>
    <s v="Plant Nutrition"/>
  </r>
  <r>
    <s v="T0032"/>
    <s v="(05-Nov-24 - 09-Nov-24)"/>
    <s v="W01"/>
    <s v="DIPAK BANERJEE"/>
    <s v="Retail"/>
    <s v="Amtala"/>
    <s v="Baan"/>
    <s v="120gm"/>
    <n v="230"/>
    <n v="9"/>
    <n v="180"/>
    <n v="2070"/>
    <s v="Pre-Winter"/>
    <s v="Fungicide"/>
  </r>
  <r>
    <s v="T0033"/>
    <s v="(05-Nov-24 - 09-Nov-24)"/>
    <s v="W01"/>
    <s v="MANOJ SAHA"/>
    <s v="Retail"/>
    <s v="Bishnupur"/>
    <s v="2,4-D"/>
    <s v="500gm"/>
    <n v="220"/>
    <n v="8"/>
    <n v="200"/>
    <n v="1760"/>
    <s v="Pre-Winter"/>
    <s v="Herbicide"/>
  </r>
  <r>
    <s v="T0034"/>
    <s v="(05-Nov-24 - 09-Nov-24)"/>
    <s v="W01"/>
    <s v="JAYANTA SARKAR"/>
    <s v="Large Farmer"/>
    <s v="Bishnupur"/>
    <s v="Samrat 70"/>
    <s v="2gm"/>
    <n v="20"/>
    <n v="7"/>
    <n v="49"/>
    <n v="140"/>
    <s v="Pre-Winter"/>
    <s v="Insecticide"/>
  </r>
  <r>
    <s v="T0035"/>
    <s v="(05-Nov-24 - 09-Nov-24)"/>
    <s v="W01"/>
    <s v="TAPAS KUMAR"/>
    <s v="Retail"/>
    <s v="Falta"/>
    <s v="Ridomil Gold"/>
    <s v="1kg (1 pouch: 80)"/>
    <n v="2300"/>
    <n v="9"/>
    <n v="9090"/>
    <n v="20700"/>
    <s v="Pre-Winter"/>
    <s v="Fungicide"/>
  </r>
  <r>
    <s v="T0036"/>
    <s v="(05-Nov-24 - 09-Nov-24)"/>
    <s v="W01"/>
    <s v="TAPAS KUMAR"/>
    <s v="Retail"/>
    <s v="Falta"/>
    <s v="El++"/>
    <s v="500ml"/>
    <n v="320"/>
    <n v="7"/>
    <n v="168"/>
    <n v="2240"/>
    <s v="Pre-Winter"/>
    <s v="Plant Nutrition"/>
  </r>
  <r>
    <s v="T0037"/>
    <s v="(05-Nov-24 - 09-Nov-24)"/>
    <s v="W01"/>
    <s v="SUBHAS CHATTERJEE"/>
    <s v="Large Farmer"/>
    <s v="D.Harbour"/>
    <s v="Profex Super"/>
    <s v="500ml"/>
    <n v="370"/>
    <n v="9"/>
    <n v="360"/>
    <n v="3330"/>
    <s v="Pre-Winter"/>
    <s v="Insecticide"/>
  </r>
  <r>
    <s v="T0038"/>
    <s v="(05-Nov-24 - 09-Nov-24)"/>
    <s v="W01"/>
    <s v="SUBHAS CHATTERJEE"/>
    <s v="Large Farmer"/>
    <s v="D.Harbour"/>
    <s v="Sprint"/>
    <s v="1kg"/>
    <n v="1220"/>
    <n v="7"/>
    <n v="140"/>
    <n v="8540"/>
    <s v="Pre-Winter"/>
    <s v="Fungicide"/>
  </r>
  <r>
    <s v="T0039"/>
    <s v="(05-Nov-24 - 09-Nov-24)"/>
    <s v="W01"/>
    <s v="BABLU MAITY"/>
    <s v="Retail"/>
    <s v="D.Harbour"/>
    <s v="Ekka"/>
    <s v="100gm"/>
    <n v="120"/>
    <n v="8"/>
    <n v="48"/>
    <n v="960"/>
    <s v="Pre-Winter"/>
    <s v="Insecticide"/>
  </r>
  <r>
    <s v="T0040"/>
    <s v="(05-Nov-24 - 09-Nov-24)"/>
    <s v="W01"/>
    <s v="SEKH RAHAMAT"/>
    <s v="Large Farmer"/>
    <s v="Bishnupur"/>
    <s v="Tropicona"/>
    <s v="100ml"/>
    <n v="70"/>
    <n v="9"/>
    <n v="72"/>
    <n v="630"/>
    <s v="Pre-Winter"/>
    <s v="Plant Nutrition"/>
  </r>
  <r>
    <s v="T0041"/>
    <s v="(05-Nov-24 - 09-Nov-24)"/>
    <s v="W01"/>
    <s v="ASIM PAUL"/>
    <s v="Large Farmer"/>
    <s v="Bishnupur"/>
    <s v="Sumi Max"/>
    <s v="10ml"/>
    <n v="120"/>
    <n v="9"/>
    <n v="180"/>
    <n v="1080"/>
    <s v="Pre-Winter"/>
    <s v="Herbicide"/>
  </r>
  <r>
    <s v="T0042"/>
    <s v="(05-Nov-24 - 09-Nov-24)"/>
    <s v="W01"/>
    <s v="BIKRAM SARKAR"/>
    <s v="Large Farmer"/>
    <s v="Bishnupur"/>
    <s v="2,4-D"/>
    <s v="500gm"/>
    <n v="220"/>
    <n v="8"/>
    <n v="200"/>
    <n v="1760"/>
    <s v="Pre-Winter"/>
    <s v="Herbicide"/>
  </r>
  <r>
    <s v="T0043"/>
    <s v="(05-Nov-24 - 09-Nov-24)"/>
    <s v="W01"/>
    <s v="SEKH ANSARI"/>
    <s v="Retail"/>
    <s v="Usthi"/>
    <s v="Saaf"/>
    <s v="250gm"/>
    <n v="200"/>
    <n v="8"/>
    <n v="416"/>
    <n v="1600"/>
    <s v="Pre-Winter"/>
    <s v="Fungicide"/>
  </r>
  <r>
    <s v="T0044"/>
    <s v="(05-Nov-24 - 09-Nov-24)"/>
    <s v="W01"/>
    <s v="NABIN CHAKRABORTY"/>
    <s v="Large Farmer"/>
    <s v="Usthi"/>
    <s v="Ekka"/>
    <s v="100gm"/>
    <n v="120"/>
    <n v="8"/>
    <n v="48"/>
    <n v="960"/>
    <s v="Pre-Winter"/>
    <s v="Insecticide"/>
  </r>
  <r>
    <s v="T0045"/>
    <s v="(05-Nov-24 - 09-Nov-24)"/>
    <s v="W01"/>
    <s v="ASIM PAUL"/>
    <s v="Large Farmer"/>
    <s v="Bishnupur"/>
    <s v="Ekka"/>
    <s v="20gm"/>
    <n v="30"/>
    <n v="7"/>
    <n v="35"/>
    <n v="210"/>
    <s v="Pre-Winter"/>
    <s v="Insecticide"/>
  </r>
  <r>
    <s v="T0046"/>
    <s v="(05-Nov-24 - 09-Nov-24)"/>
    <s v="W01"/>
    <s v="NABIN CHAKRABORTY"/>
    <s v="Large Farmer"/>
    <s v="Usthi"/>
    <s v="Ekka"/>
    <s v="100gm"/>
    <n v="120"/>
    <n v="7"/>
    <n v="42"/>
    <n v="840"/>
    <s v="Pre-Winter"/>
    <s v="Insecticide"/>
  </r>
  <r>
    <s v="T0047"/>
    <s v="(05-Nov-24 - 09-Nov-24)"/>
    <s v="W01"/>
    <s v="NABIN CHAKRABORTY"/>
    <s v="Large Farmer"/>
    <s v="Usthi"/>
    <s v="Nativo"/>
    <s v="100gm"/>
    <n v="700"/>
    <n v="7"/>
    <n v="196"/>
    <n v="4900"/>
    <s v="Pre-Winter"/>
    <s v="Fungicide"/>
  </r>
  <r>
    <s v="T0048"/>
    <s v="(05-Nov-24 - 09-Nov-24)"/>
    <s v="W01"/>
    <s v="PRANAB HALDER"/>
    <s v="Retail"/>
    <s v="Bishnupur"/>
    <s v="Dursban"/>
    <s v="1L"/>
    <n v="350"/>
    <n v="8"/>
    <n v="320"/>
    <n v="2800"/>
    <s v="Pre-Winter"/>
    <s v="Insecticide"/>
  </r>
  <r>
    <s v="T0049"/>
    <s v="(05-Nov-24 - 09-Nov-24)"/>
    <s v="W01"/>
    <s v="PRANAB HALDER"/>
    <s v="Retail"/>
    <s v="Bishnupur"/>
    <s v="Poushak"/>
    <s v="1L"/>
    <n v="820"/>
    <n v="7"/>
    <n v="560"/>
    <n v="5740"/>
    <s v="Pre-Winter"/>
    <s v="Plant Nutrition"/>
  </r>
  <r>
    <s v="T0050"/>
    <s v="(05-Nov-24 - 09-Nov-24)"/>
    <s v="W01"/>
    <s v="SUNIL HAZRA"/>
    <s v="Retail"/>
    <s v="Amtala"/>
    <s v="Pegasus"/>
    <s v="10gm"/>
    <n v="100"/>
    <n v="6"/>
    <n v="72"/>
    <n v="600"/>
    <s v="Pre-Winter"/>
    <s v="Insecticide"/>
  </r>
  <r>
    <s v="T0051"/>
    <s v="(05-Nov-24 - 09-Nov-24)"/>
    <s v="W01"/>
    <s v="NABIN CHAKRABORTY"/>
    <s v="Large Farmer"/>
    <s v="Usthi"/>
    <s v="Double"/>
    <s v="50ml"/>
    <n v="240"/>
    <n v="7"/>
    <n v="84"/>
    <n v="1680"/>
    <s v="Pre-Winter"/>
    <s v="Plant Nutrition"/>
  </r>
  <r>
    <s v="T0052"/>
    <s v="(05-Nov-24 - 09-Nov-24)"/>
    <s v="W01"/>
    <s v="RABI GHOSH"/>
    <s v="Retail"/>
    <s v="Amtala"/>
    <s v="Tagron"/>
    <s v="10gm"/>
    <n v="30"/>
    <n v="6"/>
    <n v="30"/>
    <n v="180"/>
    <s v="Pre-Winter"/>
    <s v="Fungicide"/>
  </r>
  <r>
    <s v="T0053"/>
    <s v="(05-Nov-24 - 09-Nov-24)"/>
    <s v="W01"/>
    <s v="DIPANKAR GHOSH"/>
    <s v="Retail"/>
    <s v="Falta"/>
    <s v="Double"/>
    <s v="20ml"/>
    <n v="140"/>
    <n v="6"/>
    <n v="144"/>
    <n v="840"/>
    <s v="Pre-Winter"/>
    <s v="Plant Nutrition"/>
  </r>
  <r>
    <s v="T0011"/>
    <s v="(05-Nov-24 - 09-Nov-24)"/>
    <s v="W01"/>
    <s v="ADIN MOLLA"/>
    <s v="Large Farmer"/>
    <s v="Amtala"/>
    <s v="Tagron"/>
    <s v="10gm"/>
    <n v="30"/>
    <n v="7"/>
    <n v="35"/>
    <n v="210"/>
    <s v="Pre-Winter"/>
    <s v="Fungicide"/>
  </r>
  <r>
    <s v="T0054"/>
    <s v="(05-Nov-24 - 09-Nov-24)"/>
    <s v="W01"/>
    <s v="LALTU MIRI"/>
    <s v="Large Farmer"/>
    <s v="Amtala"/>
    <s v="Safal 71"/>
    <s v="100gm"/>
    <n v="70"/>
    <n v="8"/>
    <n v="48"/>
    <n v="560"/>
    <s v="Pre-Winter"/>
    <s v="Herbicide"/>
  </r>
  <r>
    <s v="T0055"/>
    <s v="(05-Nov-24 - 09-Nov-24)"/>
    <s v="W01"/>
    <s v="RAMESH HALDER"/>
    <s v="Large Farmer"/>
    <s v="Bishnupur"/>
    <s v="Tagron"/>
    <s v="10gm"/>
    <n v="30"/>
    <n v="8"/>
    <n v="40"/>
    <n v="240"/>
    <s v="Pre-Winter"/>
    <s v="Fungicide"/>
  </r>
  <r>
    <s v="T0056"/>
    <s v="(10-Nov-24 - 16-Nov-24)"/>
    <s v="W02"/>
    <s v="SUBHAS CHATTERJEE"/>
    <s v="Large Farmer"/>
    <s v="D.Harbour"/>
    <s v="V3"/>
    <s v="100ml"/>
    <n v="60"/>
    <n v="7"/>
    <n v="70"/>
    <n v="420"/>
    <s v="Pre-Winter"/>
    <s v="Fungicide"/>
  </r>
  <r>
    <s v="T0057"/>
    <s v="(10-Nov-24 - 16-Nov-24)"/>
    <s v="W02"/>
    <s v="SUBHAS CHATTERJEE"/>
    <s v="Large Farmer"/>
    <s v="D.Harbour"/>
    <s v="Tagron"/>
    <s v="10gm"/>
    <n v="30"/>
    <n v="7"/>
    <n v="35"/>
    <n v="210"/>
    <s v="Pre-Winter"/>
    <s v="Fungicide"/>
  </r>
  <r>
    <s v="T0058"/>
    <s v="(10-Nov-24 - 16-Nov-24)"/>
    <s v="W02"/>
    <s v="SUBRATA NASKAR"/>
    <s v="Large Farmer"/>
    <s v="D.Harbour"/>
    <s v="Tagron"/>
    <s v="10gm"/>
    <n v="30"/>
    <n v="8"/>
    <n v="40"/>
    <n v="240"/>
    <s v="Pre-Winter"/>
    <s v="Fungicide"/>
  </r>
  <r>
    <s v="T0059"/>
    <s v="(10-Nov-24 - 16-Nov-24)"/>
    <s v="W02"/>
    <s v="SUBRATA NASKAR"/>
    <s v="Large Farmer"/>
    <s v="D.Harbour"/>
    <s v="Simodis"/>
    <s v="80ml"/>
    <n v="700"/>
    <n v="8"/>
    <n v="656"/>
    <n v="5600"/>
    <s v="Pre-Winter"/>
    <s v="Insecticide"/>
  </r>
  <r>
    <s v="T0060"/>
    <s v="(10-Nov-24 - 16-Nov-24)"/>
    <s v="W02"/>
    <s v="RAMJAN MOLLA"/>
    <s v="Large Farmer"/>
    <s v="D.Harbour"/>
    <s v="Sumiprint"/>
    <s v="100ml"/>
    <n v="190"/>
    <n v="8"/>
    <n v="320"/>
    <n v="1520"/>
    <s v="Pre-Winter"/>
    <s v="Insecticide"/>
  </r>
  <r>
    <s v="T0061"/>
    <s v="(10-Nov-24 - 16-Nov-24)"/>
    <s v="W02"/>
    <s v="GOPAL SILE"/>
    <s v="Retail"/>
    <s v="Usthi"/>
    <s v="Pogo"/>
    <s v="250ml"/>
    <n v="90"/>
    <n v="8"/>
    <n v="80"/>
    <n v="720"/>
    <s v="Pre-Winter"/>
    <s v="Herbicide"/>
  </r>
  <r>
    <s v="T0062"/>
    <s v="(10-Nov-24 - 16-Nov-24)"/>
    <s v="W02"/>
    <s v="PRADIP MONDAL"/>
    <s v="Large Farmer"/>
    <s v="Bishnupur"/>
    <s v="Sprint"/>
    <s v="100gm"/>
    <n v="130"/>
    <n v="8"/>
    <n v="96"/>
    <n v="1040"/>
    <s v="Pre-Winter"/>
    <s v="Fungicide"/>
  </r>
  <r>
    <s v="T0063"/>
    <s v="(10-Nov-24 - 16-Nov-24)"/>
    <s v="W02"/>
    <s v="SACHIN HALDER"/>
    <s v="Retail"/>
    <s v="Falta"/>
    <s v="Sprint"/>
    <s v="100gm"/>
    <n v="130"/>
    <n v="8"/>
    <n v="96"/>
    <n v="1040"/>
    <s v="Pre-Winter"/>
    <s v="Fungicide"/>
  </r>
  <r>
    <s v="T0064"/>
    <s v="(10-Nov-24 - 16-Nov-24)"/>
    <s v="W02"/>
    <s v="SEKH ANSARI"/>
    <s v="Retail"/>
    <s v="Usthi"/>
    <s v="Exponus"/>
    <s v="8.5ml"/>
    <n v="480"/>
    <n v="9"/>
    <n v="270"/>
    <n v="4320"/>
    <s v="Pre-Winter"/>
    <s v="Insecticide"/>
  </r>
  <r>
    <s v="T0065"/>
    <s v="(10-Nov-24 - 16-Nov-24)"/>
    <s v="W02"/>
    <s v="KUNTAL JANA"/>
    <s v="Retail"/>
    <s v="Bishnupur"/>
    <s v="Pogo"/>
    <s v="1L"/>
    <n v="250"/>
    <n v="10"/>
    <n v="400"/>
    <n v="2500"/>
    <s v="Pre-Winter"/>
    <s v="Herbicide"/>
  </r>
  <r>
    <s v="T0066"/>
    <s v="(10-Nov-24 - 16-Nov-24)"/>
    <s v="W02"/>
    <s v="ARUN GHOSH"/>
    <s v="Large Farmer"/>
    <s v="D.Harbour"/>
    <s v="Ridomil Gold"/>
    <s v="1kg (1 pouch: 80)"/>
    <n v="2300"/>
    <n v="9"/>
    <n v="9090"/>
    <n v="20700"/>
    <s v="Pre-Winter"/>
    <s v="Fungicide"/>
  </r>
  <r>
    <s v="T0067"/>
    <s v="(10-Nov-24 - 16-Nov-24)"/>
    <s v="W02"/>
    <s v="ARUN GHOSH"/>
    <s v="Large Farmer"/>
    <s v="D.Harbour"/>
    <s v="Miraculan"/>
    <s v="250ml"/>
    <n v="120"/>
    <n v="10"/>
    <n v="80"/>
    <n v="1200"/>
    <s v="Pre-Winter"/>
    <s v="Plant Nutrition"/>
  </r>
  <r>
    <s v="T0068"/>
    <s v="(10-Nov-24 - 16-Nov-24)"/>
    <s v="W02"/>
    <s v="SUDHAMOY BANERJEE"/>
    <s v="Retail"/>
    <s v="Falta"/>
    <s v="Saaf"/>
    <s v="250gm"/>
    <n v="200"/>
    <n v="9"/>
    <n v="468"/>
    <n v="1800"/>
    <s v="Pre-Winter"/>
    <s v="Fungicide"/>
  </r>
  <r>
    <s v="T0069"/>
    <s v="(10-Nov-24 - 16-Nov-24)"/>
    <s v="W02"/>
    <s v="SUDHAMOY BANERJEE"/>
    <s v="Retail"/>
    <s v="Falta"/>
    <s v="Xelora"/>
    <s v="200ml"/>
    <n v="950"/>
    <n v="9"/>
    <n v="684"/>
    <n v="8550"/>
    <s v="Pre-Winter"/>
    <s v="Fungicide"/>
  </r>
  <r>
    <s v="T0070"/>
    <s v="(10-Nov-24 - 16-Nov-24)"/>
    <s v="W02"/>
    <s v="ASIM PAUL"/>
    <s v="Large Farmer"/>
    <s v="Bishnupur"/>
    <s v="Agromin Gold"/>
    <s v="1L"/>
    <n v="1100"/>
    <n v="9"/>
    <n v="1440"/>
    <n v="9900"/>
    <s v="Pre-Winter"/>
    <s v="Plant Nutrition"/>
  </r>
  <r>
    <s v="T0071"/>
    <s v="(10-Nov-24 - 16-Nov-24)"/>
    <s v="W02"/>
    <s v="GOPAL SILE"/>
    <s v="Retail"/>
    <s v="Usthi"/>
    <s v="Agil"/>
    <s v="500ml"/>
    <n v="930"/>
    <n v="10"/>
    <n v="1100"/>
    <n v="9300"/>
    <s v="Pre-Winter"/>
    <s v="Herbicide"/>
  </r>
  <r>
    <s v="T0072"/>
    <s v="(10-Nov-24 - 16-Nov-24)"/>
    <s v="W02"/>
    <s v="DIPAK BANERJEE"/>
    <s v="Retail"/>
    <s v="Amtala"/>
    <s v="Biozyme Vegetable"/>
    <s v="250ml"/>
    <n v="290"/>
    <n v="9"/>
    <n v="225"/>
    <n v="2610"/>
    <s v="Pre-Winter"/>
    <s v="Plant Nutrition"/>
  </r>
  <r>
    <s v="T0073"/>
    <s v="(10-Nov-24 - 16-Nov-24)"/>
    <s v="W02"/>
    <s v="ANUPAM MAJUMDAR"/>
    <s v="Retail"/>
    <s v="Amtala"/>
    <s v="Suspend"/>
    <s v="500gm"/>
    <n v="270"/>
    <n v="10"/>
    <n v="500"/>
    <n v="2700"/>
    <s v="Pre-Winter"/>
    <s v="Herbicide"/>
  </r>
  <r>
    <s v="T0074"/>
    <s v="(10-Nov-24 - 16-Nov-24)"/>
    <s v="W02"/>
    <s v="TAPAS KUMAR"/>
    <s v="Retail"/>
    <s v="Falta"/>
    <s v="Double"/>
    <s v="200ml"/>
    <n v="890"/>
    <n v="7"/>
    <n v="336"/>
    <n v="6230"/>
    <s v="Pre-Winter"/>
    <s v="Plant Nutrition"/>
  </r>
  <r>
    <s v="T0075"/>
    <s v="(10-Nov-24 - 16-Nov-24)"/>
    <s v="W02"/>
    <s v="SANTOSH ROY"/>
    <s v="Large Farmer"/>
    <s v="Bishnupur"/>
    <s v="Indofil M45"/>
    <s v="500gm"/>
    <n v="200"/>
    <n v="9"/>
    <n v="198"/>
    <n v="1800"/>
    <s v="Pre-Winter"/>
    <s v="Fungicide"/>
  </r>
  <r>
    <s v="T0076"/>
    <s v="(10-Nov-24 - 16-Nov-24)"/>
    <s v="W02"/>
    <s v="SANTOSH ROY"/>
    <s v="Large Farmer"/>
    <s v="Bishnupur"/>
    <s v="Starthine"/>
    <s v="100gm"/>
    <n v="100"/>
    <n v="8"/>
    <n v="176"/>
    <n v="800"/>
    <s v="Pre-Winter"/>
    <s v="Insecticide"/>
  </r>
  <r>
    <s v="T0077"/>
    <s v="(10-Nov-24 - 16-Nov-24)"/>
    <s v="W02"/>
    <s v="PRANABESH ROY"/>
    <s v="Retail"/>
    <s v="D.Harbour"/>
    <s v="Amister Top"/>
    <s v="500ml"/>
    <n v="2200"/>
    <n v="8"/>
    <n v="1600"/>
    <n v="17600"/>
    <s v="Pre-Winter"/>
    <s v="Fungicide"/>
  </r>
  <r>
    <s v="T0078"/>
    <s v="(10-Nov-24 - 16-Nov-24)"/>
    <s v="W02"/>
    <s v="PRANABESH ROY"/>
    <s v="Retail"/>
    <s v="D.Harbour"/>
    <s v="Indofil M45"/>
    <s v="500gm"/>
    <n v="205"/>
    <n v="8"/>
    <n v="216"/>
    <n v="1640"/>
    <s v="Pre-Winter"/>
    <s v="Fungicide"/>
  </r>
  <r>
    <s v="T0079"/>
    <s v="(10-Nov-24 - 16-Nov-24)"/>
    <s v="W02"/>
    <s v="DILIP PAL"/>
    <s v="Retail"/>
    <s v="Bishnupur"/>
    <s v="Double"/>
    <s v="200ml"/>
    <n v="890"/>
    <n v="6"/>
    <n v="288"/>
    <n v="5340"/>
    <s v="Pre-Winter"/>
    <s v="Plant Nutrition"/>
  </r>
  <r>
    <s v="T0080"/>
    <s v="(10-Nov-24 - 16-Nov-24)"/>
    <s v="W02"/>
    <s v="NASIR GOYEN"/>
    <s v="Large Farmer"/>
    <s v="Bishnupur"/>
    <s v="Ridomil Gold"/>
    <s v="1kg (1 pouch: 80)"/>
    <n v="2300"/>
    <n v="7"/>
    <n v="7070"/>
    <n v="16100"/>
    <s v="Pre-Winter"/>
    <s v="Fungicide"/>
  </r>
  <r>
    <s v="T0081"/>
    <s v="(10-Nov-24 - 16-Nov-24)"/>
    <s v="W02"/>
    <s v="ARUN ROY"/>
    <s v="Retail"/>
    <s v="D.Harbour"/>
    <s v="Saaf"/>
    <s v="1kg"/>
    <n v="730"/>
    <n v="8"/>
    <n v="200"/>
    <n v="5840"/>
    <s v="Pre-Winter"/>
    <s v="Fungicide"/>
  </r>
  <r>
    <s v="T0082"/>
    <s v="(10-Nov-24 - 16-Nov-24)"/>
    <s v="W02"/>
    <s v="PRASENJIT MANDAL"/>
    <s v="Large Farmer"/>
    <s v="Amtala"/>
    <s v="Ekka"/>
    <s v="20gm"/>
    <n v="30"/>
    <n v="8"/>
    <n v="40"/>
    <n v="240"/>
    <s v="Pre-Winter"/>
    <s v="Insecticide"/>
  </r>
  <r>
    <s v="T0083"/>
    <s v="(10-Nov-24 - 16-Nov-24)"/>
    <s v="W02"/>
    <s v="RAMPRASAD SAHA"/>
    <s v="Large Farmer"/>
    <s v="Usthi"/>
    <s v="Krizin"/>
    <s v="100gm"/>
    <n v="150"/>
    <n v="7"/>
    <n v="56"/>
    <n v="1050"/>
    <s v="Pre-Winter"/>
    <s v="Herbicide"/>
  </r>
  <r>
    <s v="T0084"/>
    <s v="(10-Nov-24 - 16-Nov-24)"/>
    <s v="W02"/>
    <s v="TARUN BANERJEE"/>
    <s v="Retail"/>
    <s v="Falta"/>
    <s v="Tag Dabang"/>
    <s v="160gm (20gm x 8 pouches, per pouch: 25)"/>
    <n v="190"/>
    <n v="7"/>
    <n v="105"/>
    <n v="1330"/>
    <s v="Pre-Winter"/>
    <s v="Herbicide"/>
  </r>
  <r>
    <s v="T0085"/>
    <s v="(10-Nov-24 - 16-Nov-24)"/>
    <s v="W02"/>
    <s v="NISHITH DOWI"/>
    <s v="Retail"/>
    <s v="Usthi"/>
    <s v="V3"/>
    <s v="100ml"/>
    <n v="60"/>
    <n v="7"/>
    <n v="70"/>
    <n v="420"/>
    <s v="Pre-Winter"/>
    <s v="Fungicide"/>
  </r>
  <r>
    <s v="T0086"/>
    <s v="(10-Nov-24 - 16-Nov-24)"/>
    <s v="W02"/>
    <s v="ARUP PATRA"/>
    <s v="Retail"/>
    <s v="Usthi"/>
    <s v="Saaf"/>
    <s v="500gm"/>
    <n v="380"/>
    <n v="8"/>
    <n v="256"/>
    <n v="3040"/>
    <s v="Pre-Winter"/>
    <s v="Fungicide"/>
  </r>
  <r>
    <s v="T0087"/>
    <s v="(10-Nov-24 - 16-Nov-24)"/>
    <s v="W02"/>
    <s v="DEBASHIS ROY"/>
    <s v="Retail"/>
    <s v="Bishnupur"/>
    <s v="Sprint"/>
    <s v="1kg"/>
    <n v="1220"/>
    <n v="8"/>
    <n v="160"/>
    <n v="9760"/>
    <s v="Pre-Winter"/>
    <s v="Fungicide"/>
  </r>
  <r>
    <s v="T0088"/>
    <s v="(10-Nov-24 - 16-Nov-24)"/>
    <s v="W02"/>
    <s v="DEBASHIS ROY"/>
    <s v="Retail"/>
    <s v="Bishnupur"/>
    <s v="Starthine"/>
    <s v="100gm"/>
    <n v="100"/>
    <n v="7"/>
    <n v="154"/>
    <n v="700"/>
    <s v="Pre-Winter"/>
    <s v="Insecticide"/>
  </r>
  <r>
    <s v="T0089"/>
    <s v="(10-Nov-24 - 16-Nov-24)"/>
    <s v="W02"/>
    <s v="NARAYAN DE"/>
    <s v="Large Farmer"/>
    <s v="D.Harbour"/>
    <s v="Deligate"/>
    <s v="25ml"/>
    <n v="270"/>
    <n v="8"/>
    <n v="176"/>
    <n v="2160"/>
    <s v="Pre-Winter"/>
    <s v="Insecticide"/>
  </r>
  <r>
    <s v="T0090"/>
    <s v="(10-Nov-24 - 16-Nov-24)"/>
    <s v="W02"/>
    <s v="NARAYAN DE"/>
    <s v="Large Farmer"/>
    <s v="D.Harbour"/>
    <s v="Cultar"/>
    <s v="50ml"/>
    <n v="230"/>
    <n v="8"/>
    <n v="120"/>
    <n v="1840"/>
    <s v="Pre-Winter"/>
    <s v="Plant Nutrition"/>
  </r>
  <r>
    <s v="T0091"/>
    <s v="(10-Nov-24 - 16-Nov-24)"/>
    <s v="W02"/>
    <s v="MADHAB SENGUPTA"/>
    <s v="Retail"/>
    <s v="Usthi"/>
    <s v="Tag Gun"/>
    <s v="160gm (20gm x 8 pouches, per pouch: 55)"/>
    <n v="420"/>
    <n v="9"/>
    <n v="450"/>
    <n v="3780"/>
    <s v="Pre-Winter"/>
    <s v="Herbicide"/>
  </r>
  <r>
    <s v="T0092"/>
    <s v="(10-Nov-24 - 16-Nov-24)"/>
    <s v="W02"/>
    <s v="RINKU MALLICK"/>
    <s v="Retail"/>
    <s v="Falta"/>
    <s v="Exponus"/>
    <s v="34ml"/>
    <n v="1600"/>
    <n v="8"/>
    <n v="5200"/>
    <n v="12800"/>
    <s v="Pre-Winter"/>
    <s v="Insecticide"/>
  </r>
  <r>
    <s v="T0093"/>
    <s v="(10-Nov-24 - 16-Nov-24)"/>
    <s v="W02"/>
    <s v="NARENDRA ROY"/>
    <s v="Large Farmer"/>
    <s v="Falta"/>
    <s v="Exponus"/>
    <s v="17ml"/>
    <n v="950"/>
    <n v="9"/>
    <n v="252"/>
    <n v="8550"/>
    <s v="Pre-Winter"/>
    <s v="Insecticide"/>
  </r>
  <r>
    <s v="T0094"/>
    <s v="(10-Nov-24 - 16-Nov-24)"/>
    <s v="W02"/>
    <s v="ARUN GHOSH"/>
    <s v="Large Farmer"/>
    <s v="D.Harbour"/>
    <s v="El++"/>
    <s v="100ml"/>
    <n v="70"/>
    <n v="9"/>
    <n v="72"/>
    <n v="630"/>
    <s v="Pre-Winter"/>
    <s v="Plant Nutrition"/>
  </r>
  <r>
    <s v="T0095"/>
    <s v="(10-Nov-24 - 16-Nov-24)"/>
    <s v="W02"/>
    <s v="DINESH HALDER"/>
    <s v="Large Farmer"/>
    <s v="Amtala"/>
    <s v="Samrat 70"/>
    <s v="2gm"/>
    <n v="20"/>
    <n v="8"/>
    <n v="56"/>
    <n v="160"/>
    <s v="Pre-Winter"/>
    <s v="Insecticide"/>
  </r>
  <r>
    <s v="T0096"/>
    <s v="(10-Nov-24 - 16-Nov-24)"/>
    <s v="W02"/>
    <s v="SHYAMAL DAS"/>
    <s v="Large Farmer"/>
    <s v="D.Harbour"/>
    <s v="2,4-D"/>
    <s v="500gm"/>
    <n v="220"/>
    <n v="10"/>
    <n v="250"/>
    <n v="2200"/>
    <s v="Pre-Winter"/>
    <s v="Herbicide"/>
  </r>
  <r>
    <s v="T0097"/>
    <s v="(10-Nov-24 - 16-Nov-24)"/>
    <s v="W02"/>
    <s v="SHYAMAL DAS"/>
    <s v="Large Farmer"/>
    <s v="D.Harbour"/>
    <s v="Lihocin"/>
    <s v="500ml"/>
    <n v="672"/>
    <n v="10"/>
    <n v="600"/>
    <n v="6720"/>
    <s v="Pre-Winter"/>
    <s v="Plant Nutrition"/>
  </r>
  <r>
    <s v="T0098"/>
    <s v="(10-Nov-24 - 16-Nov-24)"/>
    <s v="W02"/>
    <s v="JHILAM DEY"/>
    <s v="Retail"/>
    <s v="D.Harbour"/>
    <s v="Exponus"/>
    <s v="8.5ml"/>
    <n v="480"/>
    <n v="9"/>
    <n v="270"/>
    <n v="4320"/>
    <s v="Pre-Winter"/>
    <s v="Insecticide"/>
  </r>
  <r>
    <s v="T0099"/>
    <s v="(10-Nov-24 - 16-Nov-24)"/>
    <s v="W02"/>
    <s v="JHILAM DEY"/>
    <s v="Retail"/>
    <s v="D.Harbour"/>
    <s v="Ekka"/>
    <s v="20gm"/>
    <n v="30"/>
    <n v="9"/>
    <n v="45"/>
    <n v="270"/>
    <s v="Pre-Winter"/>
    <s v="Insecticide"/>
  </r>
  <r>
    <s v="T0100"/>
    <s v="(10-Nov-24 - 16-Nov-24)"/>
    <s v="W02"/>
    <s v="NASIR GOYEN"/>
    <s v="Large Farmer"/>
    <s v="Bishnupur"/>
    <s v="Lihocin"/>
    <s v="500ml"/>
    <n v="672"/>
    <n v="8"/>
    <n v="480"/>
    <n v="5376"/>
    <s v="Pre-Winter"/>
    <s v="Plant Nutrition"/>
  </r>
  <r>
    <s v="T0101"/>
    <s v="(10-Nov-24 - 16-Nov-24)"/>
    <s v="W02"/>
    <s v="SANTANU PAUL"/>
    <s v="Retail"/>
    <s v="Usthi"/>
    <s v="Saaf"/>
    <s v="250gm"/>
    <n v="200"/>
    <n v="9"/>
    <n v="468"/>
    <n v="1800"/>
    <s v="Pre-Winter"/>
    <s v="Fungicide"/>
  </r>
  <r>
    <s v="T0102"/>
    <s v="(10-Nov-24 - 16-Nov-24)"/>
    <s v="W02"/>
    <s v="SUDHIR MISHRA"/>
    <s v="Large Farmer"/>
    <s v="Falta"/>
    <s v="Tropicona"/>
    <s v="250ml"/>
    <n v="170"/>
    <n v="9"/>
    <n v="135"/>
    <n v="1530"/>
    <s v="Pre-Winter"/>
    <s v="Plant Nutrition"/>
  </r>
  <r>
    <s v="T0103"/>
    <s v="(10-Nov-24 - 16-Nov-24)"/>
    <s v="W02"/>
    <s v="ABHIJIT CHOWDHURY"/>
    <s v="Large Farmer"/>
    <s v="D.Harbour"/>
    <s v="Suspend"/>
    <s v="500gm"/>
    <n v="270"/>
    <n v="8"/>
    <n v="400"/>
    <n v="2160"/>
    <s v="Pre-Winter"/>
    <s v="Herbicide"/>
  </r>
  <r>
    <s v="T0104"/>
    <s v="(10-Nov-24 - 16-Nov-24)"/>
    <s v="W02"/>
    <s v="AJOY KUMAR"/>
    <s v="Large Farmer"/>
    <s v="Amtala"/>
    <s v="Starthine"/>
    <s v="250gm"/>
    <n v="210"/>
    <n v="8"/>
    <n v="224"/>
    <n v="1680"/>
    <s v="Pre-Winter"/>
    <s v="Insecticide"/>
  </r>
  <r>
    <s v="T0105"/>
    <s v="(10-Nov-24 - 16-Nov-24)"/>
    <s v="W02"/>
    <s v="JAYANTA SARKAR"/>
    <s v="Large Farmer"/>
    <s v="Bishnupur"/>
    <s v="Indofil M45"/>
    <s v="500gm"/>
    <n v="205"/>
    <n v="9"/>
    <n v="243"/>
    <n v="1845"/>
    <s v="Pre-Winter"/>
    <s v="Fungicide"/>
  </r>
  <r>
    <s v="T0106"/>
    <s v="(10-Nov-24 - 16-Nov-24)"/>
    <s v="W02"/>
    <s v="JAYANTA SARKAR"/>
    <s v="Large Farmer"/>
    <s v="Bishnupur"/>
    <s v="Ekka"/>
    <s v="100gm"/>
    <n v="120"/>
    <n v="9"/>
    <n v="54"/>
    <n v="1080"/>
    <s v="Pre-Winter"/>
    <s v="Insecticide"/>
  </r>
  <r>
    <s v="T0107"/>
    <s v="(10-Nov-24 - 16-Nov-24)"/>
    <s v="W02"/>
    <s v="SHANKAR MONDAL"/>
    <s v="Retail"/>
    <s v="Amtala"/>
    <s v="Sumi Max"/>
    <s v="10ml"/>
    <n v="120"/>
    <n v="8"/>
    <n v="160"/>
    <n v="960"/>
    <s v="Pre-Winter"/>
    <s v="Herbicide"/>
  </r>
  <r>
    <s v="T0108"/>
    <s v="(10-Nov-24 - 16-Nov-24)"/>
    <s v="W02"/>
    <s v="SHANKAR MONDAL"/>
    <s v="Retail"/>
    <s v="Amtala"/>
    <s v="Ultimare"/>
    <s v="50ml"/>
    <n v="1640"/>
    <n v="8"/>
    <n v="1360"/>
    <n v="13120"/>
    <s v="Pre-Winter"/>
    <s v="Insecticide"/>
  </r>
  <r>
    <s v="T0109"/>
    <s v="(10-Nov-24 - 16-Nov-24)"/>
    <s v="W02"/>
    <s v="PARTHA SARKAR"/>
    <s v="Retail"/>
    <s v="Usthi"/>
    <s v="Suspend"/>
    <s v="500gm"/>
    <n v="270"/>
    <n v="7"/>
    <n v="350"/>
    <n v="1890"/>
    <s v="Pre-Winter"/>
    <s v="Herbicide"/>
  </r>
  <r>
    <s v="T0110"/>
    <s v="(10-Nov-24 - 16-Nov-24)"/>
    <s v="W02"/>
    <s v="NABIN CHAKRABORTY"/>
    <s v="Large Farmer"/>
    <s v="Usthi"/>
    <s v="Ridomil Gold"/>
    <s v="1kg (1 pouch: 80)"/>
    <n v="2300"/>
    <n v="6"/>
    <n v="6060"/>
    <n v="13800"/>
    <s v="Pre-Winter"/>
    <s v="Fungicide"/>
  </r>
  <r>
    <s v="T0111"/>
    <s v="(10-Nov-24 - 16-Nov-24)"/>
    <s v="W02"/>
    <s v="SANTOSH ROY"/>
    <s v="Large Farmer"/>
    <s v="Bishnupur"/>
    <s v="Ekka"/>
    <s v="20gm"/>
    <n v="30"/>
    <n v="7"/>
    <n v="35"/>
    <n v="210"/>
    <s v="Pre-Winter"/>
    <s v="Insecticide"/>
  </r>
  <r>
    <s v="T0112"/>
    <s v="(10-Nov-24 - 16-Nov-24)"/>
    <s v="W02"/>
    <s v="NEPAL HATI"/>
    <s v="Retail"/>
    <s v="Usthi"/>
    <s v="Ekka"/>
    <s v="100gm"/>
    <n v="120"/>
    <n v="7"/>
    <n v="42"/>
    <n v="840"/>
    <s v="Pre-Winter"/>
    <s v="Insecticide"/>
  </r>
  <r>
    <s v="T0113"/>
    <s v="(10-Nov-24 - 16-Nov-24)"/>
    <s v="W02"/>
    <s v="ADIN MOLLA"/>
    <s v="Large Farmer"/>
    <s v="Amtala"/>
    <s v="Tag Dabang"/>
    <s v="160gm (20gm x 8 pouches, per pouch: 25)"/>
    <n v="190"/>
    <n v="9"/>
    <n v="135"/>
    <n v="1710"/>
    <s v="Pre-Winter"/>
    <s v="Herbicide"/>
  </r>
  <r>
    <s v="T0114"/>
    <s v="(10-Nov-24 - 16-Nov-24)"/>
    <s v="W02"/>
    <s v="SHYAMAL DAS"/>
    <s v="Large Farmer"/>
    <s v="D.Harbour"/>
    <s v="Indofil M45"/>
    <s v="500gm"/>
    <n v="205"/>
    <n v="7"/>
    <n v="189"/>
    <n v="1435"/>
    <s v="Pre-Winter"/>
    <s v="Fungicide"/>
  </r>
  <r>
    <s v="T0115"/>
    <s v="(10-Nov-24 - 16-Nov-24)"/>
    <s v="W02"/>
    <s v="RABINDRANATH DAS"/>
    <s v="Retail"/>
    <s v="Bishnupur"/>
    <s v="Carbine"/>
    <s v="500ml"/>
    <n v="410"/>
    <n v="7"/>
    <n v="175"/>
    <n v="2870"/>
    <s v="Pre-Winter"/>
    <s v="Insecticide"/>
  </r>
  <r>
    <s v="T0116"/>
    <s v="(10-Nov-24 - 16-Nov-24)"/>
    <s v="W02"/>
    <s v="ASHOK BHATTACHARYA"/>
    <s v="Large Farmer"/>
    <s v="Bishnupur"/>
    <s v="Pegasus"/>
    <s v="10gm"/>
    <n v="100"/>
    <n v="7"/>
    <n v="84"/>
    <n v="700"/>
    <s v="Pre-Winter"/>
    <s v="Insecticide"/>
  </r>
  <r>
    <s v="T0117"/>
    <s v="(10-Nov-24 - 16-Nov-24)"/>
    <s v="W02"/>
    <s v="BIJAY PAUL"/>
    <s v="Large Farmer"/>
    <s v="Amtala"/>
    <s v="Agromin Gold"/>
    <s v="100ml"/>
    <n v="130"/>
    <n v="7"/>
    <n v="140"/>
    <n v="910"/>
    <s v="Pre-Winter"/>
    <s v="Plant Nutrition"/>
  </r>
  <r>
    <s v="T0118"/>
    <s v="(10-Nov-24 - 16-Nov-24)"/>
    <s v="W02"/>
    <s v="BIJAY PAUL"/>
    <s v="Large Farmer"/>
    <s v="Amtala"/>
    <s v="Contaf Plus"/>
    <s v="1L"/>
    <n v="550"/>
    <n v="8"/>
    <n v="224"/>
    <n v="4400"/>
    <s v="Pre-Winter"/>
    <s v="Fungicide"/>
  </r>
  <r>
    <s v="T0119"/>
    <s v="(10-Nov-24 - 16-Nov-24)"/>
    <s v="W02"/>
    <s v="MANOJ SAHA"/>
    <s v="Retail"/>
    <s v="Bishnupur"/>
    <s v="2,4-D"/>
    <s v="500gm"/>
    <n v="220"/>
    <n v="8"/>
    <n v="200"/>
    <n v="1760"/>
    <s v="Pre-Winter"/>
    <s v="Herbicide"/>
  </r>
  <r>
    <s v="T0120"/>
    <s v="(10-Nov-24 - 16-Nov-24)"/>
    <s v="W02"/>
    <s v="MANOJ SAHA"/>
    <s v="Retail"/>
    <s v="Bishnupur"/>
    <s v="Tag Gun"/>
    <s v="160gm (20gm x 8 pouches, per pouch: 55)"/>
    <n v="420"/>
    <n v="9"/>
    <n v="450"/>
    <n v="3780"/>
    <s v="Pre-Winter"/>
    <s v="Herbicide"/>
  </r>
  <r>
    <s v="T0121"/>
    <s v="(10-Nov-24 - 16-Nov-24)"/>
    <s v="W02"/>
    <s v="PRANAB HALDER"/>
    <s v="Retail"/>
    <s v="Bishnupur"/>
    <s v="Tag Dabang"/>
    <s v="160gm (20gm x 8 pouches, per pouch: 25)"/>
    <n v="190"/>
    <n v="7"/>
    <n v="105"/>
    <n v="1330"/>
    <s v="Pre-Winter"/>
    <s v="Herbicide"/>
  </r>
  <r>
    <s v="T0122"/>
    <s v="(10-Nov-24 - 16-Nov-24)"/>
    <s v="W02"/>
    <s v="TUFUI DAS"/>
    <s v="Retail"/>
    <s v="Amtala"/>
    <s v="Coragen"/>
    <s v="30ml"/>
    <n v="420"/>
    <n v="9"/>
    <n v="135"/>
    <n v="3780"/>
    <s v="Pre-Winter"/>
    <s v="Insecticide"/>
  </r>
  <r>
    <s v="T0123"/>
    <s v="(10-Nov-24 - 16-Nov-24)"/>
    <s v="W02"/>
    <s v="DIPAK BANERJEE"/>
    <s v="Retail"/>
    <s v="Amtala"/>
    <s v="Saaf"/>
    <s v="1kg"/>
    <n v="730"/>
    <n v="8"/>
    <n v="200"/>
    <n v="5840"/>
    <s v="Pre-Winter"/>
    <s v="Fungicide"/>
  </r>
  <r>
    <s v="T0124"/>
    <s v="(10-Nov-24 - 16-Nov-24)"/>
    <s v="W02"/>
    <s v="PARTHA SARKAR"/>
    <s v="Retail"/>
    <s v="Usthi"/>
    <s v="Simodis"/>
    <s v="120ml"/>
    <n v="1050"/>
    <n v="9"/>
    <n v="1746"/>
    <n v="9450"/>
    <s v="Pre-Winter"/>
    <s v="Insecticide"/>
  </r>
  <r>
    <s v="T0125"/>
    <s v="(10-Nov-24 - 16-Nov-24)"/>
    <s v="W02"/>
    <s v="RAMESH HALDER"/>
    <s v="Large Farmer"/>
    <s v="Bishnupur"/>
    <s v="Biozyme Vegetable"/>
    <s v="100ml"/>
    <n v="130"/>
    <n v="10"/>
    <n v="200"/>
    <n v="1300"/>
    <s v="Pre-Winter"/>
    <s v="Plant Nutrition"/>
  </r>
  <r>
    <s v="T0126"/>
    <s v="(10-Nov-24 - 16-Nov-24)"/>
    <s v="W02"/>
    <s v="TUSON SUMANTA"/>
    <s v="Large Farmer"/>
    <s v="Usthi"/>
    <s v="Pegasus"/>
    <s v="10gm"/>
    <n v="100"/>
    <n v="8"/>
    <n v="96"/>
    <n v="800"/>
    <s v="Pre-Winter"/>
    <s v="Insecticide"/>
  </r>
  <r>
    <s v="T0127"/>
    <s v="(10-Nov-24 - 16-Nov-24)"/>
    <s v="W02"/>
    <s v="FARMAN"/>
    <s v="Retail"/>
    <s v="D.Harbour"/>
    <s v="Starthine"/>
    <s v="250gm"/>
    <n v="210"/>
    <n v="9"/>
    <n v="252"/>
    <n v="1890"/>
    <s v="Pre-Winter"/>
    <s v="Insecticide"/>
  </r>
  <r>
    <s v="T0128"/>
    <s v="(17-Nov-24 - 23-Nov-24)"/>
    <s v="W03"/>
    <s v="TARUN BANERJEE"/>
    <s v="Retail"/>
    <s v="Falta"/>
    <s v="Sumiprint"/>
    <s v="250ml"/>
    <n v="510"/>
    <n v="9"/>
    <n v="1305"/>
    <n v="4590"/>
    <s v="Pre-Winter"/>
    <s v="Insecticide"/>
  </r>
  <r>
    <s v="T0129"/>
    <s v="(17-Nov-24 - 23-Nov-24)"/>
    <s v="W03"/>
    <s v="TARUN BANERJEE"/>
    <s v="Retail"/>
    <s v="Falta"/>
    <s v="Starthine"/>
    <s v="1kg"/>
    <n v="760"/>
    <n v="9"/>
    <n v="360"/>
    <n v="6840"/>
    <s v="Pre-Winter"/>
    <s v="Insecticide"/>
  </r>
  <r>
    <s v="T0130"/>
    <s v="(17-Nov-24 - 23-Nov-24)"/>
    <s v="W03"/>
    <s v="RAM ROY"/>
    <s v="Large Farmer"/>
    <s v="D.Harbour"/>
    <s v="Poushak"/>
    <s v="1L"/>
    <n v="820"/>
    <n v="8"/>
    <n v="640"/>
    <n v="6560"/>
    <s v="Pre-Winter"/>
    <s v="Plant Nutrition"/>
  </r>
  <r>
    <s v="T0131"/>
    <s v="(17-Nov-24 - 23-Nov-24)"/>
    <s v="W03"/>
    <s v="RAM ROY"/>
    <s v="Large Farmer"/>
    <s v="D.Harbour"/>
    <s v="Indofil M45"/>
    <s v="1kg"/>
    <n v="370"/>
    <n v="9"/>
    <n v="450"/>
    <n v="3330"/>
    <s v="Pre-Winter"/>
    <s v="Fungicide"/>
  </r>
  <r>
    <s v="T0132"/>
    <s v="(17-Nov-24 - 23-Nov-24)"/>
    <s v="W03"/>
    <s v="PRADIP MONDAL"/>
    <s v="Large Farmer"/>
    <s v="Bishnupur"/>
    <s v="Carbine"/>
    <s v="250ml"/>
    <n v="210"/>
    <n v="8"/>
    <n v="80"/>
    <n v="1680"/>
    <s v="Pre-Winter"/>
    <s v="Insecticide"/>
  </r>
  <r>
    <s v="T0133"/>
    <s v="(17-Nov-24 - 23-Nov-24)"/>
    <s v="W03"/>
    <s v="JOY RANA"/>
    <s v="Retail"/>
    <s v="Falta"/>
    <s v="Tag Gun"/>
    <s v="160gm (20gm x 8 pouches, per pouch: 55)"/>
    <n v="420"/>
    <n v="9"/>
    <n v="450"/>
    <n v="3780"/>
    <s v="Pre-Winter"/>
    <s v="Herbicide"/>
  </r>
  <r>
    <s v="T0134"/>
    <s v="(17-Nov-24 - 23-Nov-24)"/>
    <s v="W03"/>
    <s v="NEPAL HATI"/>
    <s v="Retail"/>
    <s v="Usthi"/>
    <s v="Sumi Max"/>
    <s v="10ml"/>
    <n v="120"/>
    <n v="8"/>
    <n v="160"/>
    <n v="960"/>
    <s v="Pre-Winter"/>
    <s v="Herbicide"/>
  </r>
  <r>
    <s v="T0135"/>
    <s v="(17-Nov-24 - 23-Nov-24)"/>
    <s v="W03"/>
    <s v="ASHOK BHATTACHARYA"/>
    <s v="Large Farmer"/>
    <s v="Bishnupur"/>
    <s v="Miraculan"/>
    <s v="100ml"/>
    <n v="50"/>
    <n v="9"/>
    <n v="54"/>
    <n v="450"/>
    <s v="Pre-Winter"/>
    <s v="Plant Nutrition"/>
  </r>
  <r>
    <s v="T0136"/>
    <s v="(17-Nov-24 - 23-Nov-24)"/>
    <s v="W03"/>
    <s v="SUKUMAR BAGCHI"/>
    <s v="Retail"/>
    <s v="Falta"/>
    <s v="Iris"/>
    <s v="1L"/>
    <n v="2015"/>
    <n v="7"/>
    <n v="1925"/>
    <n v="14105"/>
    <s v="Pre-Winter"/>
    <s v="Herbicide"/>
  </r>
  <r>
    <s v="T0137"/>
    <s v="(17-Nov-24 - 23-Nov-24)"/>
    <s v="W03"/>
    <s v="SEKH RAHAMAT"/>
    <s v="Large Farmer"/>
    <s v="Bishnupur"/>
    <s v="E-Mate"/>
    <s v="10gm"/>
    <n v="30"/>
    <n v="7"/>
    <n v="21"/>
    <n v="210"/>
    <s v="Pre-Winter"/>
    <s v="Insecticide"/>
  </r>
  <r>
    <s v="T0138"/>
    <s v="(17-Nov-24 - 23-Nov-24)"/>
    <s v="W03"/>
    <s v="PRANAB HALDER"/>
    <s v="Retail"/>
    <s v="Bishnupur"/>
    <s v="El++"/>
    <s v="100ml"/>
    <n v="70"/>
    <n v="8"/>
    <n v="64"/>
    <n v="560"/>
    <s v="Pre-Winter"/>
    <s v="Plant Nutrition"/>
  </r>
  <r>
    <s v="T0139"/>
    <s v="(17-Nov-24 - 23-Nov-24)"/>
    <s v="W03"/>
    <s v="PRANAB HALDER"/>
    <s v="Retail"/>
    <s v="Bishnupur"/>
    <s v="Baan"/>
    <s v="120gm"/>
    <n v="230"/>
    <n v="6"/>
    <n v="120"/>
    <n v="1380"/>
    <s v="Pre-Winter"/>
    <s v="Fungicide"/>
  </r>
  <r>
    <s v="T0140"/>
    <s v="(17-Nov-24 - 23-Nov-24)"/>
    <s v="W03"/>
    <s v="SUNIL HAZRA"/>
    <s v="Retail"/>
    <s v="Amtala"/>
    <s v="Ultimare"/>
    <s v="50ml"/>
    <n v="1640"/>
    <n v="7"/>
    <n v="1190"/>
    <n v="11480"/>
    <s v="Pre-Winter"/>
    <s v="Insecticide"/>
  </r>
  <r>
    <s v="T0141"/>
    <s v="(17-Nov-24 - 23-Nov-24)"/>
    <s v="W03"/>
    <s v="SUNIL HAZRA"/>
    <s v="Retail"/>
    <s v="Amtala"/>
    <s v="Tag Gun"/>
    <s v="160gm (20gm x 8 pouches, per pouch: 55)"/>
    <n v="420"/>
    <n v="8"/>
    <n v="400"/>
    <n v="3360"/>
    <s v="Pre-Winter"/>
    <s v="Herbicide"/>
  </r>
  <r>
    <s v="T0142"/>
    <s v="(17-Nov-24 - 23-Nov-24)"/>
    <s v="W03"/>
    <s v="BIKRAM SARKAR"/>
    <s v="Large Farmer"/>
    <s v="Bishnupur"/>
    <s v="Agromin Gold"/>
    <s v="500ml"/>
    <n v="570"/>
    <n v="5"/>
    <n v="140"/>
    <n v="2850"/>
    <s v="Pre-Winter"/>
    <s v="Plant Nutrition"/>
  </r>
  <r>
    <s v="T0143"/>
    <s v="(17-Nov-24 - 23-Nov-24)"/>
    <s v="W03"/>
    <s v="PRASENJIT MANDAL"/>
    <s v="Large Farmer"/>
    <s v="Amtala"/>
    <s v="Saaf"/>
    <s v="1kg"/>
    <n v="730"/>
    <n v="7"/>
    <n v="175"/>
    <n v="5110"/>
    <s v="Pre-Winter"/>
    <s v="Fungicide"/>
  </r>
  <r>
    <s v="T0144"/>
    <s v="(17-Nov-24 - 23-Nov-24)"/>
    <s v="W03"/>
    <s v="SUNIL HAZRA"/>
    <s v="Retail"/>
    <s v="Amtala"/>
    <s v="Isabion"/>
    <s v="500ml"/>
    <n v="650"/>
    <n v="2"/>
    <n v="56"/>
    <n v="1300"/>
    <s v="Pre-Winter"/>
    <s v="Plant Nutrition"/>
  </r>
  <r>
    <s v="T0145"/>
    <s v="(17-Nov-24 - 23-Nov-24)"/>
    <s v="W03"/>
    <s v="SEKH RAHAMAT"/>
    <s v="Large Farmer"/>
    <s v="Bishnupur"/>
    <s v="Pegasus"/>
    <s v="10gm"/>
    <n v="100"/>
    <n v="7"/>
    <n v="84"/>
    <n v="700"/>
    <s v="Pre-Winter"/>
    <s v="Insecticide"/>
  </r>
  <r>
    <s v="T0146"/>
    <s v="(17-Nov-24 - 23-Nov-24)"/>
    <s v="W03"/>
    <s v="AJOY KUMAR"/>
    <s v="Large Farmer"/>
    <s v="Amtala"/>
    <s v="Biozyme Vegetable"/>
    <s v="100ml"/>
    <n v="130"/>
    <n v="11"/>
    <n v="220"/>
    <n v="1430"/>
    <s v="Pre-Winter"/>
    <s v="Plant Nutrition"/>
  </r>
  <r>
    <s v="T0147"/>
    <s v="(17-Nov-24 - 23-Nov-24)"/>
    <s v="W03"/>
    <s v="AJOY KUMAR"/>
    <s v="Large Farmer"/>
    <s v="Amtala"/>
    <s v="Tag Gun"/>
    <s v="160gm (20gm x 8 pouches, per pouch: 55)"/>
    <n v="420"/>
    <n v="6"/>
    <n v="300"/>
    <n v="2520"/>
    <s v="Pre-Winter"/>
    <s v="Herbicide"/>
  </r>
  <r>
    <s v="T0148"/>
    <s v="(17-Nov-24 - 23-Nov-24)"/>
    <s v="W03"/>
    <s v="SUBRATA DEY"/>
    <s v="Retail"/>
    <s v="Falta"/>
    <s v="Poushak"/>
    <s v="250ml"/>
    <n v="220"/>
    <n v="7"/>
    <n v="140"/>
    <n v="1540"/>
    <s v="Pre-Winter"/>
    <s v="Plant Nutrition"/>
  </r>
  <r>
    <s v="T0149"/>
    <s v="(17-Nov-24 - 23-Nov-24)"/>
    <s v="W03"/>
    <s v="SUBRATA DEY"/>
    <s v="Retail"/>
    <s v="Falta"/>
    <s v="Profex Super"/>
    <s v="100ml"/>
    <n v="90"/>
    <n v="7"/>
    <n v="84"/>
    <n v="630"/>
    <s v="Pre-Winter"/>
    <s v="Insecticide"/>
  </r>
  <r>
    <s v="T0150"/>
    <s v="(17-Nov-24 - 23-Nov-24)"/>
    <s v="W03"/>
    <s v="ANIL BISWAS"/>
    <s v="Retail"/>
    <s v="Bishnupur"/>
    <s v="Isabion"/>
    <s v="250ml"/>
    <n v="340"/>
    <n v="7"/>
    <n v="140"/>
    <n v="2380"/>
    <s v="Pre-Winter"/>
    <s v="Plant Nutrition"/>
  </r>
  <r>
    <s v="T0151"/>
    <s v="(17-Nov-24 - 23-Nov-24)"/>
    <s v="W03"/>
    <s v="NILADRI SEN"/>
    <s v="Retail"/>
    <s v="Amtala"/>
    <s v="Profex Super"/>
    <s v="1L"/>
    <n v="750"/>
    <n v="8"/>
    <n v="304"/>
    <n v="6000"/>
    <s v="Pre-Winter"/>
    <s v="Insecticide"/>
  </r>
  <r>
    <s v="T0152"/>
    <s v="(17-Nov-24 - 23-Nov-24)"/>
    <s v="W03"/>
    <s v="DINESH HALDER"/>
    <s v="Large Farmer"/>
    <s v="Amtala"/>
    <s v="V3"/>
    <s v="1L"/>
    <n v="550"/>
    <n v="7"/>
    <n v="350"/>
    <n v="3850"/>
    <s v="Pre-Winter"/>
    <s v="Fungicide"/>
  </r>
  <r>
    <s v="T0153"/>
    <s v="(17-Nov-24 - 23-Nov-24)"/>
    <s v="W03"/>
    <s v="KUNTAL JANA"/>
    <s v="Retail"/>
    <s v="Bishnupur"/>
    <s v="Suspend"/>
    <s v="500gm"/>
    <n v="270"/>
    <n v="8"/>
    <n v="400"/>
    <n v="2160"/>
    <s v="Pre-Winter"/>
    <s v="Herbicide"/>
  </r>
  <r>
    <s v="T0154"/>
    <s v="(17-Nov-24 - 23-Nov-24)"/>
    <s v="W03"/>
    <s v="RAMESH HALDER"/>
    <s v="Large Farmer"/>
    <s v="Bishnupur"/>
    <s v="Amister Top"/>
    <s v="250ml"/>
    <n v="1150"/>
    <n v="8"/>
    <n v="2000"/>
    <n v="9200"/>
    <s v="Pre-Winter"/>
    <s v="Fungicide"/>
  </r>
  <r>
    <s v="T0155"/>
    <s v="(17-Nov-24 - 23-Nov-24)"/>
    <s v="W03"/>
    <s v="RABINDRA NASKAR"/>
    <s v="Large Farmer"/>
    <s v="Usthi"/>
    <s v="Iris"/>
    <s v="400ml"/>
    <n v="780"/>
    <n v="7"/>
    <n v="560"/>
    <n v="5460"/>
    <s v="Pre-Winter"/>
    <s v="Herbicide"/>
  </r>
  <r>
    <s v="T0156"/>
    <s v="(17-Nov-24 - 23-Nov-24)"/>
    <s v="W03"/>
    <s v="KUSH GHOSH"/>
    <s v="Large Farmer"/>
    <s v="Amtala"/>
    <s v="Baan"/>
    <s v="120gm"/>
    <n v="230"/>
    <n v="9"/>
    <n v="180"/>
    <n v="2070"/>
    <s v="Pre-Winter"/>
    <s v="Fungicide"/>
  </r>
  <r>
    <s v="T0157"/>
    <s v="(17-Nov-24 - 23-Nov-24)"/>
    <s v="W03"/>
    <s v="KUSH GHOSH"/>
    <s v="Large Farmer"/>
    <s v="Amtala"/>
    <s v="Pogo"/>
    <s v="500ml"/>
    <n v="150"/>
    <n v="8"/>
    <n v="280"/>
    <n v="1200"/>
    <s v="Pre-Winter"/>
    <s v="Herbicide"/>
  </r>
  <r>
    <s v="T0158"/>
    <s v="(17-Nov-24 - 23-Nov-24)"/>
    <s v="W03"/>
    <s v="RAM ROY"/>
    <s v="Large Farmer"/>
    <s v="D.Harbour"/>
    <s v="Iris"/>
    <s v="1L"/>
    <n v="2015"/>
    <n v="7"/>
    <n v="1925"/>
    <n v="14105"/>
    <s v="Pre-Winter"/>
    <s v="Herbicide"/>
  </r>
  <r>
    <s v="T0159"/>
    <s v="(17-Nov-24 - 23-Nov-24)"/>
    <s v="W03"/>
    <s v="RAM ROY"/>
    <s v="Large Farmer"/>
    <s v="D.Harbour"/>
    <s v="Sumiprint"/>
    <s v="500ml"/>
    <n v="1730"/>
    <n v="9"/>
    <n v="8226"/>
    <n v="15570"/>
    <s v="Pre-Winter"/>
    <s v="Insecticide"/>
  </r>
  <r>
    <s v="T0160"/>
    <s v="(17-Nov-24 - 23-Nov-24)"/>
    <s v="W03"/>
    <s v="NISHITH DOWI"/>
    <s v="Retail"/>
    <s v="Usthi"/>
    <s v="Xelora"/>
    <s v="200ml"/>
    <n v="950"/>
    <n v="7"/>
    <n v="532"/>
    <n v="6650"/>
    <s v="Pre-Winter"/>
    <s v="Fungicide"/>
  </r>
  <r>
    <s v="T0161"/>
    <s v="(17-Nov-24 - 23-Nov-24)"/>
    <s v="W03"/>
    <s v="SANTOSH ROY"/>
    <s v="Large Farmer"/>
    <s v="Bishnupur"/>
    <s v="Poushak"/>
    <s v="1L"/>
    <n v="820"/>
    <n v="12"/>
    <n v="960"/>
    <n v="9840"/>
    <s v="Pre-Winter"/>
    <s v="Plant Nutrition"/>
  </r>
  <r>
    <s v="T0162"/>
    <s v="(17-Nov-24 - 23-Nov-24)"/>
    <s v="W03"/>
    <s v="MADHAB SENGUPTA"/>
    <s v="Retail"/>
    <s v="Usthi"/>
    <s v="Ekka"/>
    <s v="100gm"/>
    <n v="120"/>
    <n v="9"/>
    <n v="54"/>
    <n v="1080"/>
    <s v="Pre-Winter"/>
    <s v="Insecticide"/>
  </r>
  <r>
    <s v="T0163"/>
    <s v="(17-Nov-24 - 23-Nov-24)"/>
    <s v="W03"/>
    <s v="KANAI GHOSH"/>
    <s v="Retail"/>
    <s v="Bishnupur"/>
    <s v="Simodis"/>
    <s v="120ml"/>
    <n v="1050"/>
    <n v="7"/>
    <n v="1358"/>
    <n v="7350"/>
    <s v="Pre-Winter"/>
    <s v="Insecticide"/>
  </r>
  <r>
    <s v="T0164"/>
    <s v="(17-Nov-24 - 23-Nov-24)"/>
    <s v="W03"/>
    <s v="TUFUI DAS"/>
    <s v="Retail"/>
    <s v="Amtala"/>
    <s v="Systiva"/>
    <s v="200ml"/>
    <n v="1050"/>
    <n v="8"/>
    <n v="1360"/>
    <n v="8400"/>
    <s v="Pre-Winter"/>
    <s v="Fungicide"/>
  </r>
  <r>
    <s v="T0165"/>
    <s v="(17-Nov-24 - 23-Nov-24)"/>
    <s v="W03"/>
    <s v="DINESH HALDER"/>
    <s v="Large Farmer"/>
    <s v="Amtala"/>
    <s v="Double"/>
    <s v="200ml"/>
    <n v="890"/>
    <n v="7"/>
    <n v="336"/>
    <n v="6230"/>
    <s v="Pre-Winter"/>
    <s v="Plant Nutrition"/>
  </r>
  <r>
    <s v="T0166"/>
    <s v="(17-Nov-24 - 23-Nov-24)"/>
    <s v="W03"/>
    <s v="KUNTAL JANA"/>
    <s v="Retail"/>
    <s v="Bishnupur"/>
    <s v="El++"/>
    <s v="500ml"/>
    <n v="320"/>
    <n v="7"/>
    <n v="168"/>
    <n v="2240"/>
    <s v="Pre-Winter"/>
    <s v="Plant Nutrition"/>
  </r>
  <r>
    <s v="T0167"/>
    <s v="(17-Nov-24 - 23-Nov-24)"/>
    <s v="W03"/>
    <s v="KUNTAL JANA"/>
    <s v="Retail"/>
    <s v="Bishnupur"/>
    <s v="Ekka"/>
    <s v="100gm"/>
    <n v="120"/>
    <n v="8"/>
    <n v="48"/>
    <n v="960"/>
    <s v="Pre-Winter"/>
    <s v="Insecticide"/>
  </r>
  <r>
    <s v="T0168"/>
    <s v="(17-Nov-24 - 23-Nov-24)"/>
    <s v="W03"/>
    <s v="DINESH HALDER"/>
    <s v="Large Farmer"/>
    <s v="Amtala"/>
    <s v="Indofil M45"/>
    <s v="500gm"/>
    <n v="278"/>
    <n v="6"/>
    <n v="600"/>
    <n v="1668"/>
    <s v="Pre-Winter"/>
    <s v="Fungicide"/>
  </r>
  <r>
    <s v="T0169"/>
    <s v="(17-Nov-24 - 23-Nov-24)"/>
    <s v="W03"/>
    <s v="DINESH HALDER"/>
    <s v="Large Farmer"/>
    <s v="Amtala"/>
    <s v="Dursban"/>
    <s v="500ml"/>
    <n v="190"/>
    <n v="6"/>
    <n v="108"/>
    <n v="1140"/>
    <s v="Pre-Winter"/>
    <s v="Insecticide"/>
  </r>
  <r>
    <s v="T0170"/>
    <s v="(17-Nov-24 - 23-Nov-24)"/>
    <s v="W03"/>
    <s v="JOY RANA"/>
    <s v="Retail"/>
    <s v="Falta"/>
    <s v="El++"/>
    <s v="250ml"/>
    <n v="170"/>
    <n v="5"/>
    <n v="90"/>
    <n v="850"/>
    <s v="Pre-Winter"/>
    <s v="Plant Nutrition"/>
  </r>
  <r>
    <s v="T0171"/>
    <s v="(17-Nov-24 - 23-Nov-24)"/>
    <s v="W03"/>
    <s v="ASIS IQBAL"/>
    <s v="Retail"/>
    <s v="D.Harbour"/>
    <s v="Hamla 550"/>
    <s v="1L"/>
    <n v="910"/>
    <n v="5"/>
    <n v="225"/>
    <n v="4550"/>
    <s v="Pre-Winter"/>
    <s v="Insecticide"/>
  </r>
  <r>
    <s v="T0172"/>
    <s v="(17-Nov-24 - 23-Nov-24)"/>
    <s v="W03"/>
    <s v="BIMAL CHAKRABORTY"/>
    <s v="Large Farmer"/>
    <s v="Falta"/>
    <s v="Saaf"/>
    <s v="100gm"/>
    <n v="80"/>
    <n v="6"/>
    <n v="24"/>
    <n v="480"/>
    <s v="Pre-Winter"/>
    <s v="Fungicide"/>
  </r>
  <r>
    <s v="T0173"/>
    <s v="(17-Nov-24 - 23-Nov-24)"/>
    <s v="W03"/>
    <s v="NARENDRA ROY"/>
    <s v="Large Farmer"/>
    <s v="Falta"/>
    <s v="Samrat 70"/>
    <s v="2gm"/>
    <n v="20"/>
    <n v="6"/>
    <n v="42"/>
    <n v="120"/>
    <s v="Pre-Winter"/>
    <s v="Insecticide"/>
  </r>
  <r>
    <s v="T0174"/>
    <s v="(17-Nov-24 - 23-Nov-24)"/>
    <s v="W03"/>
    <s v="RATHIN MUKHERJEE"/>
    <s v="Retail"/>
    <s v="D.Harbour"/>
    <s v="Isabion"/>
    <s v="250ml"/>
    <n v="340"/>
    <n v="6"/>
    <n v="120"/>
    <n v="2040"/>
    <s v="Pre-Winter"/>
    <s v="Plant Nutrition"/>
  </r>
  <r>
    <s v="T0175"/>
    <s v="(17-Nov-24 - 23-Nov-24)"/>
    <s v="W03"/>
    <s v="NEPAL HATI"/>
    <s v="Retail"/>
    <s v="Usthi"/>
    <s v="Saaf"/>
    <s v="500gm"/>
    <n v="380"/>
    <n v="6"/>
    <n v="192"/>
    <n v="2280"/>
    <s v="Pre-Winter"/>
    <s v="Fungicide"/>
  </r>
  <r>
    <s v="T0176"/>
    <s v="(17-Nov-24 - 23-Nov-24)"/>
    <s v="W03"/>
    <s v="BARUN PAL"/>
    <s v="Retail"/>
    <s v="D.Harbour"/>
    <s v="Saaf"/>
    <s v="1kg"/>
    <n v="730"/>
    <n v="5"/>
    <n v="125"/>
    <n v="3650"/>
    <s v="Pre-Winter"/>
    <s v="Fungicide"/>
  </r>
  <r>
    <s v="T0177"/>
    <s v="(17-Nov-24 - 23-Nov-24)"/>
    <s v="W03"/>
    <s v="RABINDRANATH DAS"/>
    <s v="Retail"/>
    <s v="Bishnupur"/>
    <s v="Pogo"/>
    <s v="250ml"/>
    <n v="90"/>
    <n v="7"/>
    <n v="70"/>
    <n v="630"/>
    <s v="Pre-Winter"/>
    <s v="Herbicide"/>
  </r>
  <r>
    <s v="T0178"/>
    <s v="(17-Nov-24 - 23-Nov-24)"/>
    <s v="W03"/>
    <s v="ASIS IQBAL"/>
    <s v="Retail"/>
    <s v="D.Harbour"/>
    <s v="Tag Gun"/>
    <s v="160gm (20gm x 8 pouches, per pouch: 55)"/>
    <n v="420"/>
    <n v="5"/>
    <n v="250"/>
    <n v="2100"/>
    <s v="Pre-Winter"/>
    <s v="Herbicide"/>
  </r>
  <r>
    <s v="T0179"/>
    <s v="(17-Nov-24 - 23-Nov-24)"/>
    <s v="W03"/>
    <s v="ASIS IQBAL"/>
    <s v="Retail"/>
    <s v="D.Harbour"/>
    <s v="V3"/>
    <s v="100ml"/>
    <n v="60"/>
    <n v="8"/>
    <n v="80"/>
    <n v="480"/>
    <s v="Pre-Winter"/>
    <s v="Fungicide"/>
  </r>
  <r>
    <s v="T0180"/>
    <s v="(17-Nov-24 - 23-Nov-24)"/>
    <s v="W03"/>
    <s v="RATHIN MUKHERJEE"/>
    <s v="Retail"/>
    <s v="D.Harbour"/>
    <s v="Saaf"/>
    <s v="250gm"/>
    <n v="200"/>
    <n v="6"/>
    <n v="312"/>
    <n v="1200"/>
    <s v="Pre-Winter"/>
    <s v="Fungicide"/>
  </r>
  <r>
    <s v="T0181"/>
    <s v="(17-Nov-24 - 23-Nov-24)"/>
    <s v="W03"/>
    <s v="RATHIN MUKHERJEE"/>
    <s v="Retail"/>
    <s v="D.Harbour"/>
    <s v="Deligate"/>
    <s v="25ml"/>
    <n v="270"/>
    <n v="6"/>
    <n v="132"/>
    <n v="1620"/>
    <s v="Pre-Winter"/>
    <s v="Insecticide"/>
  </r>
  <r>
    <s v="T0182"/>
    <s v="(17-Nov-24 - 23-Nov-24)"/>
    <s v="W03"/>
    <s v="BARUN PAL"/>
    <s v="Retail"/>
    <s v="D.Harbour"/>
    <s v="El++"/>
    <s v="500ml"/>
    <n v="320"/>
    <n v="6"/>
    <n v="144"/>
    <n v="1920"/>
    <s v="Pre-Winter"/>
    <s v="Plant Nutrition"/>
  </r>
  <r>
    <s v="T0183"/>
    <s v="(17-Nov-24 - 23-Nov-24)"/>
    <s v="W03"/>
    <s v="BIKASH SARKAR"/>
    <s v="Large Farmer"/>
    <s v="Bishnupur"/>
    <s v="Suspend"/>
    <s v="500gm"/>
    <n v="270"/>
    <n v="7"/>
    <n v="350"/>
    <n v="1890"/>
    <s v="Pre-Winter"/>
    <s v="Herbicide"/>
  </r>
  <r>
    <s v="T0184"/>
    <s v="(17-Nov-24 - 23-Nov-24)"/>
    <s v="W03"/>
    <s v="DILIP PAL"/>
    <s v="Retail"/>
    <s v="Bishnupur"/>
    <s v="Double"/>
    <s v="20ml"/>
    <n v="140"/>
    <n v="7"/>
    <n v="168"/>
    <n v="980"/>
    <s v="Pre-Winter"/>
    <s v="Plant Nutrition"/>
  </r>
  <r>
    <s v="T0185"/>
    <s v="(17-Nov-24 - 23-Nov-24)"/>
    <s v="W03"/>
    <s v="GOURANGA DAS"/>
    <s v="Large Farmer"/>
    <s v="D.Harbour"/>
    <s v="Agromin Gold"/>
    <s v="50ml"/>
    <n v="75"/>
    <n v="7"/>
    <n v="35"/>
    <n v="525"/>
    <s v="Pre-Winter"/>
    <s v="Plant Nutrition"/>
  </r>
  <r>
    <s v="T0186"/>
    <s v="(17-Nov-24 - 23-Nov-24)"/>
    <s v="W03"/>
    <s v="AJOY KUMAR"/>
    <s v="Large Farmer"/>
    <s v="Amtala"/>
    <s v="Curzate"/>
    <s v="1.2kg"/>
    <n v="1660"/>
    <n v="7"/>
    <n v="3570"/>
    <n v="11620"/>
    <s v="Pre-Winter"/>
    <s v="Fungicide"/>
  </r>
  <r>
    <s v="T0187"/>
    <s v="(17-Nov-24 - 23-Nov-24)"/>
    <s v="W03"/>
    <s v="ADIN MOLLA"/>
    <s v="Large Farmer"/>
    <s v="Amtala"/>
    <s v="Curzate"/>
    <s v="300gm"/>
    <n v="440"/>
    <n v="7"/>
    <n v="105"/>
    <n v="3080"/>
    <s v="Pre-Winter"/>
    <s v="Fungicide"/>
  </r>
  <r>
    <s v="T0188"/>
    <s v="(17-Nov-24 - 23-Nov-24)"/>
    <s v="W03"/>
    <s v="SUDHAMOY BANERJEE"/>
    <s v="Retail"/>
    <s v="Falta"/>
    <s v="2,4-D"/>
    <s v="500gm"/>
    <n v="220"/>
    <n v="6"/>
    <n v="150"/>
    <n v="1320"/>
    <s v="Pre-Winter"/>
    <s v="Herbicide"/>
  </r>
  <r>
    <s v="T0189"/>
    <s v="(17-Nov-24 - 23-Nov-24)"/>
    <s v="W03"/>
    <s v="NISHITH DOWI"/>
    <s v="Retail"/>
    <s v="Usthi"/>
    <s v="Tag Gun"/>
    <s v="160gm (20gm x 8 pouches, per pouch: 55)"/>
    <n v="420"/>
    <n v="6"/>
    <n v="300"/>
    <n v="2520"/>
    <s v="Pre-Winter"/>
    <s v="Herbicide"/>
  </r>
  <r>
    <s v="T0190"/>
    <s v="(17-Nov-24 - 23-Nov-24)"/>
    <s v="W03"/>
    <s v="SEKH ANAMUL"/>
    <s v="Large Farmer"/>
    <s v="Bishnupur"/>
    <s v="Tropicona"/>
    <s v="500ml"/>
    <n v="330"/>
    <n v="7"/>
    <n v="210"/>
    <n v="2310"/>
    <s v="Pre-Winter"/>
    <s v="Plant Nutrition"/>
  </r>
  <r>
    <s v="T0191"/>
    <s v="(17-Nov-24 - 23-Nov-24)"/>
    <s v="W03"/>
    <s v="SEKH ANAMUL"/>
    <s v="Large Farmer"/>
    <s v="Bishnupur"/>
    <s v="Pogo"/>
    <s v="1L"/>
    <n v="250"/>
    <n v="8"/>
    <n v="320"/>
    <n v="2000"/>
    <s v="Pre-Winter"/>
    <s v="Herbicide"/>
  </r>
  <r>
    <s v="T0192"/>
    <s v="(17-Nov-24 - 23-Nov-24)"/>
    <s v="W03"/>
    <s v="TAPAN GHOSH"/>
    <s v="Retail"/>
    <s v="Amtala"/>
    <s v="Sumi Max"/>
    <s v="10ml"/>
    <n v="120"/>
    <n v="7"/>
    <n v="140"/>
    <n v="840"/>
    <s v="Pre-Winter"/>
    <s v="Herbicide"/>
  </r>
  <r>
    <s v="T0193"/>
    <s v="(17-Nov-24 - 23-Nov-24)"/>
    <s v="W03"/>
    <s v="TAPAN GHOSH"/>
    <s v="Retail"/>
    <s v="Amtala"/>
    <s v="Deligate"/>
    <s v="25ml"/>
    <n v="270"/>
    <n v="6"/>
    <n v="132"/>
    <n v="1620"/>
    <s v="Pre-Winter"/>
    <s v="Insecticide"/>
  </r>
  <r>
    <s v="T0194"/>
    <s v="(17-Nov-24 - 23-Nov-24)"/>
    <s v="W03"/>
    <s v="RAMPRASAD SAHA"/>
    <s v="Large Farmer"/>
    <s v="Usthi"/>
    <s v="Sumiprint"/>
    <s v="500ml"/>
    <n v="1730"/>
    <n v="6"/>
    <n v="5484"/>
    <n v="10380"/>
    <s v="Pre-Winter"/>
    <s v="Insecticide"/>
  </r>
  <r>
    <s v="T0195"/>
    <s v="(17-Nov-24 - 23-Nov-24)"/>
    <s v="W03"/>
    <s v="KUNTAL JANA"/>
    <s v="Retail"/>
    <s v="Bishnupur"/>
    <s v="Sumi Max"/>
    <s v="10ml"/>
    <n v="120"/>
    <n v="6"/>
    <n v="120"/>
    <n v="720"/>
    <s v="Pre-Winter"/>
    <s v="Herbicide"/>
  </r>
  <r>
    <s v="T0196"/>
    <s v="(17-Nov-24 - 23-Nov-24)"/>
    <s v="W03"/>
    <s v="ADIN MOLLA"/>
    <s v="Large Farmer"/>
    <s v="Amtala"/>
    <s v="Tag Gun"/>
    <s v="160gm (20gm x 8 pouches, per pouch: 55)"/>
    <n v="420"/>
    <n v="5"/>
    <n v="250"/>
    <n v="2100"/>
    <s v="Pre-Winter"/>
    <s v="Herbicide"/>
  </r>
  <r>
    <s v="T0197"/>
    <s v="(17-Nov-24 - 23-Nov-24)"/>
    <s v="W03"/>
    <s v="TUFUI DAS"/>
    <s v="Retail"/>
    <s v="Amtala"/>
    <s v="Double"/>
    <s v="20ml"/>
    <n v="140"/>
    <n v="6"/>
    <n v="144"/>
    <n v="840"/>
    <s v="Pre-Winter"/>
    <s v="Plant Nutrition"/>
  </r>
  <r>
    <s v="T0198"/>
    <s v="(17-Nov-24 - 23-Nov-24)"/>
    <s v="W03"/>
    <s v="GOURANGA DAS"/>
    <s v="Large Farmer"/>
    <s v="D.Harbour"/>
    <s v="Samrat 70"/>
    <s v="2gm"/>
    <n v="20"/>
    <n v="5"/>
    <n v="35"/>
    <n v="100"/>
    <s v="Pre-Winter"/>
    <s v="Insecticide"/>
  </r>
  <r>
    <s v="T0199"/>
    <s v="(17-Nov-24 - 23-Nov-24)"/>
    <s v="W03"/>
    <s v="SUBRATA NASKAR"/>
    <s v="Large Farmer"/>
    <s v="D.Harbour"/>
    <s v="Ekka"/>
    <s v="100gm"/>
    <n v="120"/>
    <n v="4"/>
    <n v="24"/>
    <n v="480"/>
    <s v="Pre-Winter"/>
    <s v="Insecticide"/>
  </r>
  <r>
    <s v="T0200"/>
    <s v="(17-Nov-24 - 23-Nov-24)"/>
    <s v="W03"/>
    <s v="SEKH ANAMUL"/>
    <s v="Large Farmer"/>
    <s v="Bishnupur"/>
    <s v="Saaf"/>
    <s v="1kg"/>
    <n v="730"/>
    <n v="5"/>
    <n v="125"/>
    <n v="3650"/>
    <s v="Pre-Winter"/>
    <s v="Fungicide"/>
  </r>
  <r>
    <s v="T0201"/>
    <s v="(17-Nov-24 - 23-Nov-24)"/>
    <s v="W03"/>
    <s v="DILIP PAL"/>
    <s v="Retail"/>
    <s v="Bishnupur"/>
    <s v="Saaf"/>
    <s v="1kg"/>
    <n v="730"/>
    <n v="5"/>
    <n v="125"/>
    <n v="3650"/>
    <s v="Pre-Winter"/>
    <s v="Fungicide"/>
  </r>
  <r>
    <s v="T0202"/>
    <s v="(24-Nov-24 - 30-Nov-24)"/>
    <s v="W04"/>
    <s v="RAJIB CHAKRABORTY"/>
    <s v="Retail"/>
    <s v="D.Harbour"/>
    <s v="Nasa"/>
    <s v="1kg"/>
    <n v="200"/>
    <n v="5"/>
    <n v="110"/>
    <n v="1000"/>
    <s v="Pre-Winter"/>
    <s v="Insecticide"/>
  </r>
  <r>
    <s v="T0203"/>
    <s v="(24-Nov-24 - 30-Nov-24)"/>
    <s v="W04"/>
    <s v="RAJIB CHAKRABORTY"/>
    <s v="Retail"/>
    <s v="D.Harbour"/>
    <s v="Krizin"/>
    <s v="100gm"/>
    <n v="150"/>
    <n v="5"/>
    <n v="40"/>
    <n v="750"/>
    <s v="Pre-Winter"/>
    <s v="Herbicide"/>
  </r>
  <r>
    <s v="T0204"/>
    <s v="(24-Nov-24 - 30-Nov-24)"/>
    <s v="W04"/>
    <s v="TANAY DEY"/>
    <s v="Retail"/>
    <s v="Falta"/>
    <s v="Contaf Plus"/>
    <s v="100ml"/>
    <n v="70"/>
    <n v="3"/>
    <n v="30"/>
    <n v="210"/>
    <s v="Pre-Winter"/>
    <s v="Fungicide"/>
  </r>
  <r>
    <s v="T0205"/>
    <s v="(24-Nov-24 - 30-Nov-24)"/>
    <s v="W04"/>
    <s v="TANAY DEY"/>
    <s v="Retail"/>
    <s v="Falta"/>
    <s v="Isabion"/>
    <s v="1L"/>
    <n v="1280"/>
    <n v="4"/>
    <n v="520"/>
    <n v="5120"/>
    <s v="Pre-Winter"/>
    <s v="Plant Nutrition"/>
  </r>
  <r>
    <s v="T0206"/>
    <s v="(24-Nov-24 - 30-Nov-24)"/>
    <s v="W04"/>
    <s v="MANOJ SAHA"/>
    <s v="Retail"/>
    <s v="Bishnupur"/>
    <s v="Cultar"/>
    <s v="50ml"/>
    <n v="230"/>
    <n v="5"/>
    <n v="75"/>
    <n v="1150"/>
    <s v="Pre-Winter"/>
    <s v="Plant Nutrition"/>
  </r>
  <r>
    <s v="T0207"/>
    <s v="(24-Nov-24 - 30-Nov-24)"/>
    <s v="W04"/>
    <s v="BISWAJIT SINHA"/>
    <s v="Retail"/>
    <s v="Amtala"/>
    <s v="Suspend"/>
    <s v="500gm"/>
    <n v="270"/>
    <n v="5"/>
    <n v="250"/>
    <n v="1350"/>
    <s v="Pre-Winter"/>
    <s v="Herbicide"/>
  </r>
  <r>
    <s v="T0208"/>
    <s v="(24-Nov-24 - 30-Nov-24)"/>
    <s v="W04"/>
    <s v="SUKUMAR BAGCHI"/>
    <s v="Retail"/>
    <s v="Falta"/>
    <s v="Iris"/>
    <s v="400ml"/>
    <n v="780"/>
    <n v="5"/>
    <n v="400"/>
    <n v="3900"/>
    <s v="Pre-Winter"/>
    <s v="Herbicide"/>
  </r>
  <r>
    <s v="T0209"/>
    <s v="(24-Nov-24 - 30-Nov-24)"/>
    <s v="W04"/>
    <s v="DEBASIS PAL"/>
    <s v="Retail"/>
    <s v="Bishnupur"/>
    <s v="Dursban"/>
    <s v="1L"/>
    <n v="350"/>
    <n v="7"/>
    <n v="280"/>
    <n v="2450"/>
    <s v="Pre-Winter"/>
    <s v="Insecticide"/>
  </r>
  <r>
    <s v="T0210"/>
    <s v="(24-Nov-24 - 30-Nov-24)"/>
    <s v="W04"/>
    <s v="RABI GHOSH"/>
    <s v="Retail"/>
    <s v="Amtala"/>
    <s v="Curzate"/>
    <s v="300gm"/>
    <n v="440"/>
    <n v="5"/>
    <n v="75"/>
    <n v="2200"/>
    <s v="Pre-Winter"/>
    <s v="Fungicide"/>
  </r>
  <r>
    <s v="T0211"/>
    <s v="(24-Nov-24 - 30-Nov-24)"/>
    <s v="W04"/>
    <s v="KALIPADA MUKHERJEE"/>
    <s v="Retail"/>
    <s v="Usthi"/>
    <s v="Double"/>
    <s v="50ml"/>
    <n v="240"/>
    <n v="6"/>
    <n v="72"/>
    <n v="1440"/>
    <s v="Pre-Winter"/>
    <s v="Plant Nutrition"/>
  </r>
  <r>
    <s v="T0212"/>
    <s v="(24-Nov-24 - 30-Nov-24)"/>
    <s v="W04"/>
    <s v="RABI GHOSH"/>
    <s v="Retail"/>
    <s v="Amtala"/>
    <s v="Sumi Max"/>
    <s v="10ml"/>
    <n v="120"/>
    <n v="6"/>
    <n v="120"/>
    <n v="720"/>
    <s v="Pre-Winter"/>
    <s v="Herbicide"/>
  </r>
  <r>
    <s v="T0213"/>
    <s v="(24-Nov-24 - 30-Nov-24)"/>
    <s v="W04"/>
    <s v="AMITAVA DAS"/>
    <s v="Retail"/>
    <s v="Falta"/>
    <s v="Profex Super"/>
    <s v="1L"/>
    <n v="750"/>
    <n v="6"/>
    <n v="228"/>
    <n v="4500"/>
    <s v="Pre-Winter"/>
    <s v="Insecticide"/>
  </r>
  <r>
    <s v="T0214"/>
    <s v="(24-Nov-24 - 30-Nov-24)"/>
    <s v="W04"/>
    <s v="AMITAVA DAS"/>
    <s v="Retail"/>
    <s v="Falta"/>
    <s v="Nativo"/>
    <s v="100gm"/>
    <n v="700"/>
    <n v="5"/>
    <n v="140"/>
    <n v="3500"/>
    <s v="Pre-Winter"/>
    <s v="Fungicide"/>
  </r>
  <r>
    <s v="T0215"/>
    <s v="(24-Nov-24 - 30-Nov-24)"/>
    <s v="W04"/>
    <s v="SANTOSH BISWAS"/>
    <s v="Retail"/>
    <s v="Amtala"/>
    <s v="Isabion"/>
    <s v="1L"/>
    <n v="1280"/>
    <n v="6"/>
    <n v="780"/>
    <n v="7680"/>
    <s v="Pre-Winter"/>
    <s v="Plant Nutrition"/>
  </r>
  <r>
    <s v="T0216"/>
    <s v="(24-Nov-24 - 30-Nov-24)"/>
    <s v="W04"/>
    <s v="SANTOSH BISWAS"/>
    <s v="Retail"/>
    <s v="Amtala"/>
    <s v="Samrat 70"/>
    <s v="2gm"/>
    <n v="20"/>
    <n v="5"/>
    <n v="35"/>
    <n v="100"/>
    <s v="Pre-Winter"/>
    <s v="Insecticide"/>
  </r>
  <r>
    <s v="T0217"/>
    <s v="(24-Nov-24 - 30-Nov-24)"/>
    <s v="W04"/>
    <s v="RABINDRA NASKAR"/>
    <s v="Large Farmer"/>
    <s v="Usthi"/>
    <s v="Pogo"/>
    <s v="500ml"/>
    <n v="150"/>
    <n v="6"/>
    <n v="210"/>
    <n v="900"/>
    <s v="Pre-Winter"/>
    <s v="Herbicide"/>
  </r>
  <r>
    <s v="T0218"/>
    <s v="(24-Nov-24 - 30-Nov-24)"/>
    <s v="W04"/>
    <s v="NISHITH DOWI"/>
    <s v="Retail"/>
    <s v="Usthi"/>
    <s v="Simodis"/>
    <s v="80ml"/>
    <n v="700"/>
    <n v="6"/>
    <n v="492"/>
    <n v="4200"/>
    <s v="Pre-Winter"/>
    <s v="Insecticide"/>
  </r>
  <r>
    <s v="T0219"/>
    <s v="(24-Nov-24 - 30-Nov-24)"/>
    <s v="W04"/>
    <s v="BIKRAM SARKAR"/>
    <s v="Large Farmer"/>
    <s v="Bishnupur"/>
    <s v="Tag Dabang"/>
    <s v="160gm (20gm x 8 pouches, per pouch: 25)"/>
    <n v="190"/>
    <n v="6"/>
    <n v="90"/>
    <n v="1140"/>
    <s v="Pre-Winter"/>
    <s v="Herbicide"/>
  </r>
  <r>
    <s v="T0220"/>
    <s v="(24-Nov-24 - 30-Nov-24)"/>
    <s v="W04"/>
    <s v="SUSHANTA DAS"/>
    <s v="Retail"/>
    <s v="Amtala"/>
    <s v="2,4-D"/>
    <s v="500gm"/>
    <n v="220"/>
    <n v="8"/>
    <n v="200"/>
    <n v="1760"/>
    <s v="Pre-Winter"/>
    <s v="Herbicide"/>
  </r>
  <r>
    <s v="T0221"/>
    <s v="(24-Nov-24 - 30-Nov-24)"/>
    <s v="W04"/>
    <s v="ASIM PAUL"/>
    <s v="Large Farmer"/>
    <s v="Bishnupur"/>
    <s v="Tag Gun"/>
    <s v="160gm (20gm x 8 pouches, per pouch: 55)"/>
    <n v="420"/>
    <n v="5"/>
    <n v="250"/>
    <n v="2100"/>
    <s v="Pre-Winter"/>
    <s v="Herbicide"/>
  </r>
  <r>
    <s v="T0222"/>
    <s v="(24-Nov-24 - 30-Nov-24)"/>
    <s v="W04"/>
    <s v="SEKH RAHAMAT"/>
    <s v="Large Farmer"/>
    <s v="Bishnupur"/>
    <s v="Krizin"/>
    <s v="100gm"/>
    <n v="150"/>
    <n v="6"/>
    <n v="48"/>
    <n v="900"/>
    <s v="Pre-Winter"/>
    <s v="Herbicide"/>
  </r>
  <r>
    <s v="T0223"/>
    <s v="(24-Nov-24 - 30-Nov-24)"/>
    <s v="W04"/>
    <s v="AMITAVA DAS"/>
    <s v="Retail"/>
    <s v="Falta"/>
    <s v="V3"/>
    <s v="500ml"/>
    <n v="270"/>
    <n v="5"/>
    <n v="290"/>
    <n v="1350"/>
    <s v="Pre-Winter"/>
    <s v="Fungicide"/>
  </r>
  <r>
    <s v="T0224"/>
    <s v="(24-Nov-24 - 30-Nov-24)"/>
    <s v="W04"/>
    <s v="AMITAVA DAS"/>
    <s v="Retail"/>
    <s v="Falta"/>
    <s v="Agil"/>
    <s v="100ml"/>
    <n v="210"/>
    <n v="5"/>
    <n v="250"/>
    <n v="1050"/>
    <s v="Pre-Winter"/>
    <s v="Herbicide"/>
  </r>
  <r>
    <s v="T0225"/>
    <s v="(24-Nov-24 - 30-Nov-24)"/>
    <s v="W04"/>
    <s v="NASIR GOYEN"/>
    <s v="Large Farmer"/>
    <s v="Bishnupur"/>
    <s v="Agromin Gold"/>
    <s v="250ml"/>
    <n v="300"/>
    <n v="6"/>
    <n v="300"/>
    <n v="1800"/>
    <s v="Pre-Winter"/>
    <s v="Plant Nutrition"/>
  </r>
  <r>
    <s v="T0226"/>
    <s v="(24-Nov-24 - 30-Nov-24)"/>
    <s v="W04"/>
    <s v="NASIR GOYEN"/>
    <s v="Large Farmer"/>
    <s v="Bishnupur"/>
    <s v="Iris"/>
    <s v="200ml"/>
    <n v="410"/>
    <n v="5"/>
    <n v="660"/>
    <n v="2050"/>
    <s v="Pre-Winter"/>
    <s v="Herbicide"/>
  </r>
  <r>
    <s v="T0227"/>
    <s v="(24-Nov-24 - 30-Nov-24)"/>
    <s v="W04"/>
    <s v="ADIN MOLLA"/>
    <s v="Large Farmer"/>
    <s v="Amtala"/>
    <s v="Cultar"/>
    <s v="50ml"/>
    <n v="230"/>
    <n v="4"/>
    <n v="60"/>
    <n v="920"/>
    <s v="Pre-Winter"/>
    <s v="Plant Nutrition"/>
  </r>
  <r>
    <s v="T0228"/>
    <s v="(24-Nov-24 - 30-Nov-24)"/>
    <s v="W04"/>
    <s v="KUNTAL JANA"/>
    <s v="Retail"/>
    <s v="Bishnupur"/>
    <s v="Tagron"/>
    <s v="10gm"/>
    <n v="30"/>
    <n v="4"/>
    <n v="20"/>
    <n v="120"/>
    <s v="Pre-Winter"/>
    <s v="Fungicide"/>
  </r>
  <r>
    <s v="T0229"/>
    <s v="(24-Nov-24 - 30-Nov-24)"/>
    <s v="W04"/>
    <s v="MANIK CHOWDHURY"/>
    <s v="Large Farmer"/>
    <s v="Usthi"/>
    <s v="Systiva"/>
    <s v="200ml"/>
    <n v="1050"/>
    <n v="5"/>
    <n v="850"/>
    <n v="5250"/>
    <s v="Pre-Winter"/>
    <s v="Fungicide"/>
  </r>
  <r>
    <s v="T0230"/>
    <s v="(24-Nov-24 - 30-Nov-24)"/>
    <s v="W04"/>
    <s v="PRABIR ROY"/>
    <s v="Large Farmer"/>
    <s v="Falta"/>
    <s v="Agromin Gold"/>
    <s v="50ml"/>
    <n v="75"/>
    <n v="4"/>
    <n v="20"/>
    <n v="300"/>
    <s v="Pre-Winter"/>
    <s v="Plant Nutrition"/>
  </r>
  <r>
    <s v="T0231"/>
    <s v="(24-Nov-24 - 30-Nov-24)"/>
    <s v="W04"/>
    <s v="GOKUL KHAN"/>
    <s v="Large Farmer"/>
    <s v="D.Harbour"/>
    <s v="Baan"/>
    <s v="120gm"/>
    <n v="230"/>
    <n v="4"/>
    <n v="80"/>
    <n v="920"/>
    <s v="Pre-Winter"/>
    <s v="Fungicide"/>
  </r>
  <r>
    <s v="T0232"/>
    <s v="(24-Nov-24 - 30-Nov-24)"/>
    <s v="W04"/>
    <s v="RABINDRANATH DAS"/>
    <s v="Retail"/>
    <s v="Bishnupur"/>
    <s v="Dursban"/>
    <s v="500ml"/>
    <n v="190"/>
    <n v="4"/>
    <n v="72"/>
    <n v="760"/>
    <s v="Pre-Winter"/>
    <s v="Insecticide"/>
  </r>
  <r>
    <s v="T0233"/>
    <s v="(24-Nov-24 - 30-Nov-24)"/>
    <s v="W04"/>
    <s v="NIKHIL RANA"/>
    <s v="Large Farmer"/>
    <s v="Bishnupur"/>
    <s v="Saaf"/>
    <s v="500gm"/>
    <n v="380"/>
    <n v="3"/>
    <n v="96"/>
    <n v="1140"/>
    <s v="Pre-Winter"/>
    <s v="Fungicide"/>
  </r>
  <r>
    <s v="T0234"/>
    <s v="(24-Nov-24 - 30-Nov-24)"/>
    <s v="W04"/>
    <s v="SANTOSH ROY"/>
    <s v="Large Farmer"/>
    <s v="Bishnupur"/>
    <s v="Dursban"/>
    <s v="500ml"/>
    <n v="190"/>
    <n v="5"/>
    <n v="90"/>
    <n v="950"/>
    <s v="Pre-Winter"/>
    <s v="Insecticide"/>
  </r>
  <r>
    <s v="T0235"/>
    <s v="(24-Nov-24 - 30-Nov-24)"/>
    <s v="W04"/>
    <s v="SANTOSH ROY"/>
    <s v="Large Farmer"/>
    <s v="Bishnupur"/>
    <s v="Tag Gun"/>
    <s v="160gm (20gm x 8 pouches, per pouch: 55)"/>
    <n v="420"/>
    <n v="4"/>
    <n v="200"/>
    <n v="1680"/>
    <s v="Pre-Winter"/>
    <s v="Herbicide"/>
  </r>
  <r>
    <s v="T0236"/>
    <s v="(24-Nov-24 - 30-Nov-24)"/>
    <s v="W04"/>
    <s v="BIKASH SARKAR"/>
    <s v="Large Farmer"/>
    <s v="Bishnupur"/>
    <s v="Miraculan"/>
    <s v="500ml"/>
    <n v="230"/>
    <n v="2"/>
    <n v="40"/>
    <n v="460"/>
    <s v="Pre-Winter"/>
    <s v="Plant Nutrition"/>
  </r>
  <r>
    <s v="T0237"/>
    <s v="(24-Nov-24 - 30-Nov-24)"/>
    <s v="W04"/>
    <s v="BIKASH SARKAR"/>
    <s v="Large Farmer"/>
    <s v="Bishnupur"/>
    <s v="Dezire"/>
    <s v="100gm"/>
    <n v="120"/>
    <n v="4"/>
    <n v="40"/>
    <n v="480"/>
    <s v="Pre-Winter"/>
    <s v="Herbicide"/>
  </r>
  <r>
    <s v="T0238"/>
    <s v="(24-Nov-24 - 30-Nov-24)"/>
    <s v="W04"/>
    <s v="RABINDRA NASKAR"/>
    <s v="Large Farmer"/>
    <s v="Usthi"/>
    <s v="Curzate"/>
    <s v="1.2kg"/>
    <n v="1660"/>
    <n v="3"/>
    <n v="1530"/>
    <n v="4980"/>
    <s v="Pre-Winter"/>
    <s v="Fungicide"/>
  </r>
  <r>
    <s v="T0239"/>
    <s v="(24-Nov-24 - 30-Nov-24)"/>
    <s v="W04"/>
    <s v="JHILAM DEY"/>
    <s v="Retail"/>
    <s v="D.Harbour"/>
    <s v="V3"/>
    <s v="250ml"/>
    <n v="130"/>
    <n v="4"/>
    <n v="80"/>
    <n v="520"/>
    <s v="Pre-Winter"/>
    <s v="Fungicide"/>
  </r>
  <r>
    <s v="T0240"/>
    <s v="(24-Nov-24 - 30-Nov-24)"/>
    <s v="W04"/>
    <s v="RAMJAN MOLLA"/>
    <s v="Large Farmer"/>
    <s v="D.Harbour"/>
    <s v="Xelora"/>
    <s v="400ml"/>
    <n v="1850"/>
    <n v="3"/>
    <n v="1815"/>
    <n v="5550"/>
    <s v="Pre-Winter"/>
    <s v="Fungicide"/>
  </r>
  <r>
    <s v="T0241"/>
    <s v="(24-Nov-24 - 30-Nov-24)"/>
    <s v="W04"/>
    <s v="RABI GHOSH"/>
    <s v="Retail"/>
    <s v="Amtala"/>
    <s v="Starthine"/>
    <s v="500gm"/>
    <n v="410"/>
    <n v="4"/>
    <n v="140"/>
    <n v="1640"/>
    <s v="Pre-Winter"/>
    <s v="Insecticide"/>
  </r>
  <r>
    <s v="T0242"/>
    <s v="(24-Nov-24 - 30-Nov-24)"/>
    <s v="W04"/>
    <s v="MANIK CHOWDHURY"/>
    <s v="Large Farmer"/>
    <s v="Usthi"/>
    <s v="Exponus"/>
    <s v="34ml"/>
    <n v="1600"/>
    <n v="5"/>
    <n v="3250"/>
    <n v="8000"/>
    <s v="Pre-Winter"/>
    <s v="Insecticide"/>
  </r>
  <r>
    <s v="T0243"/>
    <s v="(24-Nov-24 - 30-Nov-24)"/>
    <s v="W04"/>
    <s v="PRANAB HALDER"/>
    <s v="Retail"/>
    <s v="Bishnupur"/>
    <s v="Xelora"/>
    <s v="200ml"/>
    <n v="950"/>
    <n v="5"/>
    <n v="380"/>
    <n v="4750"/>
    <s v="Pre-Winter"/>
    <s v="Fungicide"/>
  </r>
  <r>
    <s v="T0244"/>
    <s v="(24-Nov-24 - 30-Nov-24)"/>
    <s v="W04"/>
    <s v="GOURANGA DAS"/>
    <s v="Large Farmer"/>
    <s v="D.Harbour"/>
    <s v="Ultimare"/>
    <s v="25ml"/>
    <n v="850"/>
    <n v="4"/>
    <n v="120"/>
    <n v="3400"/>
    <s v="Pre-Winter"/>
    <s v="Insecticide"/>
  </r>
  <r>
    <s v="T0245"/>
    <s v="(24-Nov-24 - 30-Nov-24)"/>
    <s v="W04"/>
    <s v="GOURANGA DAS"/>
    <s v="Large Farmer"/>
    <s v="D.Harbour"/>
    <s v="El++"/>
    <s v="100ml"/>
    <n v="70"/>
    <n v="5"/>
    <n v="40"/>
    <n v="350"/>
    <s v="Pre-Winter"/>
    <s v="Plant Nutrition"/>
  </r>
  <r>
    <s v="T0246"/>
    <s v="(24-Nov-24 - 30-Nov-24)"/>
    <s v="W04"/>
    <s v="NIKHIL RANA"/>
    <s v="Large Farmer"/>
    <s v="Bishnupur"/>
    <s v="2,4-D"/>
    <s v="500gm"/>
    <n v="220"/>
    <n v="5"/>
    <n v="125"/>
    <n v="1100"/>
    <s v="Pre-Winter"/>
    <s v="Herbicide"/>
  </r>
  <r>
    <s v="T0247"/>
    <s v="(24-Nov-24 - 30-Nov-24)"/>
    <s v="W04"/>
    <s v="NIKHIL RANA"/>
    <s v="Large Farmer"/>
    <s v="Bishnupur"/>
    <s v="Systiva"/>
    <s v="200ml"/>
    <n v="1050"/>
    <n v="5"/>
    <n v="850"/>
    <n v="5250"/>
    <s v="Pre-Winter"/>
    <s v="Fungicide"/>
  </r>
  <r>
    <s v="T0248"/>
    <s v="(24-Nov-24 - 30-Nov-24)"/>
    <s v="W04"/>
    <s v="BARUN PAL"/>
    <s v="Retail"/>
    <s v="D.Harbour"/>
    <s v="Nativo"/>
    <s v="100gm"/>
    <n v="700"/>
    <n v="7"/>
    <n v="196"/>
    <n v="4900"/>
    <s v="Pre-Winter"/>
    <s v="Fungicide"/>
  </r>
  <r>
    <s v="T0249"/>
    <s v="(24-Nov-24 - 30-Nov-24)"/>
    <s v="W04"/>
    <s v="NISHITH DOWI"/>
    <s v="Retail"/>
    <s v="Usthi"/>
    <s v="Ekka"/>
    <s v="20gm"/>
    <n v="30"/>
    <n v="6"/>
    <n v="30"/>
    <n v="180"/>
    <s v="Pre-Winter"/>
    <s v="Insecticide"/>
  </r>
  <r>
    <s v="T0250"/>
    <s v="(24-Nov-24 - 30-Nov-24)"/>
    <s v="W04"/>
    <s v="TARUN BANERJEE"/>
    <s v="Retail"/>
    <s v="Falta"/>
    <s v="Coragen"/>
    <s v="60ml"/>
    <n v="780"/>
    <n v="4"/>
    <n v="220"/>
    <n v="3120"/>
    <s v="Pre-Winter"/>
    <s v="Insecticide"/>
  </r>
  <r>
    <s v="T0251"/>
    <s v="(24-Nov-24 - 30-Nov-24)"/>
    <s v="W04"/>
    <s v="BIKASH SARKAR"/>
    <s v="Large Farmer"/>
    <s v="Bishnupur"/>
    <s v="Double"/>
    <s v="100ml"/>
    <n v="450"/>
    <n v="6"/>
    <n v="300"/>
    <n v="2700"/>
    <s v="Pre-Winter"/>
    <s v="Plant Nutrition"/>
  </r>
  <r>
    <s v="T0252"/>
    <s v="(24-Nov-24 - 30-Nov-24)"/>
    <s v="W04"/>
    <s v="SHYAMAL DAS"/>
    <s v="Large Farmer"/>
    <s v="D.Harbour"/>
    <s v="Saaf"/>
    <s v="1kg"/>
    <n v="730"/>
    <n v="7"/>
    <n v="175"/>
    <n v="5110"/>
    <s v="Pre-Winter"/>
    <s v="Fungicide"/>
  </r>
  <r>
    <s v="T0253"/>
    <s v="(24-Nov-24 - 30-Nov-24)"/>
    <s v="W04"/>
    <s v="SUDHIR MISHRA"/>
    <s v="Large Farmer"/>
    <s v="Falta"/>
    <s v="Safal 71"/>
    <s v="100gm"/>
    <n v="70"/>
    <n v="6"/>
    <n v="36"/>
    <n v="420"/>
    <s v="Pre-Winter"/>
    <s v="Herbicide"/>
  </r>
  <r>
    <s v="T0254"/>
    <s v="(24-Nov-24 - 30-Nov-24)"/>
    <s v="W04"/>
    <s v="SUDHIR MISHRA"/>
    <s v="Large Farmer"/>
    <s v="Falta"/>
    <s v="Saaf"/>
    <s v="250gm"/>
    <n v="200"/>
    <n v="4"/>
    <n v="208"/>
    <n v="800"/>
    <s v="Pre-Winter"/>
    <s v="Fungicide"/>
  </r>
  <r>
    <s v="T0255"/>
    <s v="(24-Nov-24 - 30-Nov-24)"/>
    <s v="W04"/>
    <s v="SUDHIR MISHRA"/>
    <s v="Large Farmer"/>
    <s v="Falta"/>
    <s v="Double"/>
    <s v="50ml"/>
    <n v="240"/>
    <n v="4"/>
    <n v="48"/>
    <n v="960"/>
    <s v="Pre-Winter"/>
    <s v="Plant Nutrition"/>
  </r>
  <r>
    <s v="T0256"/>
    <s v="(24-Nov-24 - 30-Nov-24)"/>
    <s v="W04"/>
    <s v="ARUP PATRA"/>
    <s v="Retail"/>
    <s v="Usthi"/>
    <s v="Curzate"/>
    <s v="100gm"/>
    <n v="140"/>
    <n v="5"/>
    <n v="25"/>
    <n v="700"/>
    <s v="Pre-Winter"/>
    <s v="Fungicide"/>
  </r>
  <r>
    <s v="T0257"/>
    <s v="(24-Nov-24 - 30-Nov-24)"/>
    <s v="W04"/>
    <s v="ARUP PATRA"/>
    <s v="Retail"/>
    <s v="Usthi"/>
    <s v="Double"/>
    <s v="50ml"/>
    <n v="240"/>
    <n v="4"/>
    <n v="48"/>
    <n v="960"/>
    <s v="Pre-Winter"/>
    <s v="Plant Nutrition"/>
  </r>
  <r>
    <s v="T0258"/>
    <s v="(24-Nov-24 - 30-Nov-24)"/>
    <s v="W04"/>
    <s v="KUNTAL JANA"/>
    <s v="Retail"/>
    <s v="Bishnupur"/>
    <s v="Saaf"/>
    <s v="1kg"/>
    <n v="730"/>
    <n v="4"/>
    <n v="100"/>
    <n v="2920"/>
    <s v="Pre-Winter"/>
    <s v="Fungicide"/>
  </r>
  <r>
    <s v="T0259"/>
    <s v="(24-Nov-24 - 30-Nov-24)"/>
    <s v="W04"/>
    <s v="DEBASIS PAL"/>
    <s v="Retail"/>
    <s v="Bishnupur"/>
    <s v="2,4-D"/>
    <s v="500gm"/>
    <n v="220"/>
    <n v="4"/>
    <n v="100"/>
    <n v="880"/>
    <s v="Pre-Winter"/>
    <s v="Herbicide"/>
  </r>
  <r>
    <s v="T0260"/>
    <s v="(24-Nov-24 - 30-Nov-24)"/>
    <s v="W04"/>
    <s v="BIKRAM SARKAR"/>
    <s v="Large Farmer"/>
    <s v="Bishnupur"/>
    <s v="Systiva"/>
    <s v="200ml"/>
    <n v="1050"/>
    <n v="3"/>
    <n v="510"/>
    <n v="3150"/>
    <s v="Pre-Winter"/>
    <s v="Fungicide"/>
  </r>
  <r>
    <s v="T0261"/>
    <s v="(24-Nov-24 - 30-Nov-24)"/>
    <s v="W04"/>
    <s v="TANAY DEY"/>
    <s v="Retail"/>
    <s v="Falta"/>
    <s v="Starthine"/>
    <s v="1kg"/>
    <n v="760"/>
    <n v="3"/>
    <n v="120"/>
    <n v="2280"/>
    <s v="Pre-Winter"/>
    <s v="Insecticide"/>
  </r>
  <r>
    <s v="T0262"/>
    <s v="(24-Nov-24 - 30-Nov-24)"/>
    <s v="W04"/>
    <s v="DEBASHIS ROY"/>
    <s v="Retail"/>
    <s v="Bishnupur"/>
    <s v="Samrat 70"/>
    <s v="2gm"/>
    <n v="20"/>
    <n v="1"/>
    <n v="7"/>
    <n v="20"/>
    <s v="Pre-Winter"/>
    <s v="Insecticide"/>
  </r>
  <r>
    <s v="T0263"/>
    <s v="(24-Nov-24 - 30-Nov-24)"/>
    <s v="W04"/>
    <s v="DEBASHIS ROY"/>
    <s v="Retail"/>
    <s v="Bishnupur"/>
    <s v="V3"/>
    <s v="1L"/>
    <n v="550"/>
    <n v="2"/>
    <n v="100"/>
    <n v="1100"/>
    <s v="Pre-Winter"/>
    <s v="Fungicide"/>
  </r>
  <r>
    <s v="T0264"/>
    <s v="(24-Nov-24 - 30-Nov-24)"/>
    <s v="W04"/>
    <s v="AJOY KUMAR"/>
    <s v="Large Farmer"/>
    <s v="Amtala"/>
    <s v="Dursban"/>
    <s v="500ml"/>
    <n v="190"/>
    <n v="3"/>
    <n v="54"/>
    <n v="570"/>
    <s v="Pre-Winter"/>
    <s v="Insecticide"/>
  </r>
  <r>
    <s v="T0265"/>
    <s v="(24-Nov-24 - 30-Nov-24)"/>
    <s v="W04"/>
    <s v="AJOY KUMAR"/>
    <s v="Large Farmer"/>
    <s v="Amtala"/>
    <s v="Iris"/>
    <s v="1L"/>
    <n v="2015"/>
    <n v="2"/>
    <n v="550"/>
    <n v="4030"/>
    <s v="Pre-Winter"/>
    <s v="Herbicide"/>
  </r>
  <r>
    <s v="T0266"/>
    <s v="(24-Nov-24 - 30-Nov-24)"/>
    <s v="W04"/>
    <s v="SACHIN HALDER"/>
    <s v="Retail"/>
    <s v="Falta"/>
    <s v="Samrat 70"/>
    <s v="2gm"/>
    <n v="20"/>
    <n v="4"/>
    <n v="28"/>
    <n v="80"/>
    <s v="Pre-Winter"/>
    <s v="Insecticide"/>
  </r>
  <r>
    <s v="T0267"/>
    <s v="(24-Nov-24 - 30-Nov-24)"/>
    <s v="W04"/>
    <s v="MANOJ SAHA"/>
    <s v="Retail"/>
    <s v="Bishnupur"/>
    <s v="Ultimare"/>
    <s v="25ml"/>
    <n v="850"/>
    <n v="2"/>
    <n v="60"/>
    <n v="1700"/>
    <s v="Pre-Winter"/>
    <s v="Insecticide"/>
  </r>
  <r>
    <s v="T0268"/>
    <s v="(24-Nov-24 - 30-Nov-24)"/>
    <s v="W04"/>
    <s v="PARTHA SARKAR"/>
    <s v="Retail"/>
    <s v="Usthi"/>
    <s v="Pogo"/>
    <s v="500ml"/>
    <n v="150"/>
    <n v="3"/>
    <n v="105"/>
    <n v="450"/>
    <s v="Pre-Winter"/>
    <s v="Herbicide"/>
  </r>
  <r>
    <s v="T0269"/>
    <s v="(24-Nov-24 - 30-Nov-24)"/>
    <s v="W04"/>
    <s v="SHYAMAL DAS"/>
    <s v="Large Farmer"/>
    <s v="D.Harbour"/>
    <s v="Pogo"/>
    <s v="250ml"/>
    <n v="90"/>
    <n v="4"/>
    <n v="40"/>
    <n v="360"/>
    <s v="Pre-Winter"/>
    <s v="Herbicide"/>
  </r>
  <r>
    <s v="T0270"/>
    <s v="(24-Nov-24 - 30-Nov-24)"/>
    <s v="W04"/>
    <s v="NIKHIL RANA"/>
    <s v="Large Farmer"/>
    <s v="Bishnupur"/>
    <s v="Amister Top"/>
    <s v="500ml"/>
    <n v="2200"/>
    <n v="5"/>
    <n v="1000"/>
    <n v="11000"/>
    <s v="Pre-Winter"/>
    <s v="Fungicide"/>
  </r>
  <r>
    <s v="T0271"/>
    <s v="(24-Nov-24 - 30-Nov-24)"/>
    <s v="W04"/>
    <s v="SANJIB BISWAS"/>
    <s v="Large Farmer"/>
    <s v="Bishnupur"/>
    <s v="Safal 71"/>
    <s v="100gm"/>
    <n v="70"/>
    <n v="3"/>
    <n v="18"/>
    <n v="210"/>
    <s v="Pre-Winter"/>
    <s v="Herbicide"/>
  </r>
  <r>
    <s v="T0272"/>
    <s v="(24-Nov-24 - 30-Nov-24)"/>
    <s v="W04"/>
    <s v="BARUN PAL"/>
    <s v="Retail"/>
    <s v="D.Harbour"/>
    <s v="Suspend"/>
    <s v="500gm"/>
    <n v="270"/>
    <n v="5"/>
    <n v="250"/>
    <n v="1350"/>
    <s v="Pre-Winter"/>
    <s v="Herbicide"/>
  </r>
  <r>
    <s v="T0273"/>
    <s v="(24-Nov-24 - 30-Nov-24)"/>
    <s v="W04"/>
    <s v="BARUN PAL"/>
    <s v="Retail"/>
    <s v="D.Harbour"/>
    <s v="Ekka"/>
    <s v="100gm"/>
    <n v="120"/>
    <n v="4"/>
    <n v="24"/>
    <n v="480"/>
    <s v="Pre-Winter"/>
    <s v="Insecticide"/>
  </r>
  <r>
    <s v="T0274"/>
    <s v="(24-Nov-24 - 30-Nov-24)"/>
    <s v="W04"/>
    <s v="LALTU MIRI"/>
    <s v="Large Farmer"/>
    <s v="Amtala"/>
    <s v="Dursban"/>
    <s v="500ml"/>
    <n v="190"/>
    <n v="4"/>
    <n v="72"/>
    <n v="760"/>
    <s v="Pre-Winter"/>
    <s v="Insecticide"/>
  </r>
  <r>
    <s v="T0275"/>
    <s v="(24-Nov-24 - 30-Nov-24)"/>
    <s v="W04"/>
    <s v="LALTU MIRI"/>
    <s v="Large Farmer"/>
    <s v="Amtala"/>
    <s v="Hamla 550"/>
    <s v="250ml"/>
    <n v="360"/>
    <n v="5"/>
    <n v="120"/>
    <n v="1800"/>
    <s v="Pre-Winter"/>
    <s v="Insecticide"/>
  </r>
  <r>
    <s v="T0276"/>
    <s v="(24-Nov-24 - 30-Nov-24)"/>
    <s v="W04"/>
    <s v="NABIN CHAKRABORTY"/>
    <s v="Large Farmer"/>
    <s v="Usthi"/>
    <s v="Nativo"/>
    <s v="100gm"/>
    <n v="700"/>
    <n v="5"/>
    <n v="140"/>
    <n v="3500"/>
    <s v="Pre-Winter"/>
    <s v="Fungicide"/>
  </r>
  <r>
    <s v="T0277"/>
    <s v="(24-Nov-24 - 30-Nov-24)"/>
    <s v="W04"/>
    <s v="PRANAB SENGUPTA"/>
    <s v="Retail"/>
    <s v="D.Harbour"/>
    <s v="Agromin Gold"/>
    <s v="500ml"/>
    <n v="570"/>
    <n v="5"/>
    <n v="140"/>
    <n v="2850"/>
    <s v="Pre-Winter"/>
    <s v="Plant Nutrition"/>
  </r>
  <r>
    <s v="T0278"/>
    <s v="(24-Nov-24 - 30-Nov-24)"/>
    <s v="W04"/>
    <s v="ARUP PATRA"/>
    <s v="Retail"/>
    <s v="Usthi"/>
    <s v="Double"/>
    <s v="200ml"/>
    <n v="890"/>
    <n v="5"/>
    <n v="240"/>
    <n v="4450"/>
    <s v="Pre-Winter"/>
    <s v="Plant Nutrition"/>
  </r>
  <r>
    <s v="T0279"/>
    <s v="(24-Nov-24 - 30-Nov-24)"/>
    <s v="W04"/>
    <s v="MANOJ SAHA"/>
    <s v="Retail"/>
    <s v="Bishnupur"/>
    <s v="Nasa"/>
    <s v="1kg"/>
    <n v="200"/>
    <n v="5"/>
    <n v="110"/>
    <n v="1000"/>
    <s v="Pre-Winter"/>
    <s v="Insecticide"/>
  </r>
  <r>
    <s v="T0280"/>
    <s v="(24-Nov-24 - 30-Nov-24)"/>
    <s v="W04"/>
    <s v="KANAI GHOSH"/>
    <s v="Retail"/>
    <s v="Bishnupur"/>
    <s v="Dezire"/>
    <s v="100gm"/>
    <n v="120"/>
    <n v="5"/>
    <n v="50"/>
    <n v="600"/>
    <s v="Pre-Winter"/>
    <s v="Herbicide"/>
  </r>
  <r>
    <s v="T0281"/>
    <s v="(24-Nov-24 - 30-Nov-24)"/>
    <s v="W04"/>
    <s v="RANESH DEY"/>
    <s v="Large Farmer"/>
    <s v="Usthi"/>
    <s v="Samrat 70"/>
    <s v="2gm"/>
    <n v="20"/>
    <n v="6"/>
    <n v="42"/>
    <n v="120"/>
    <s v="Pre-Winter"/>
    <s v="Insecticide"/>
  </r>
  <r>
    <s v="T0282"/>
    <s v="(24-Nov-24 - 30-Nov-24)"/>
    <s v="W04"/>
    <s v="DEBASHIS ROY"/>
    <s v="Retail"/>
    <s v="Bishnupur"/>
    <s v="Sumi Max"/>
    <s v="10ml"/>
    <n v="120"/>
    <n v="6"/>
    <n v="120"/>
    <n v="720"/>
    <s v="Pre-Winter"/>
    <s v="Herbicide"/>
  </r>
  <r>
    <s v="T0283"/>
    <s v="(24-Nov-24 - 30-Nov-24)"/>
    <s v="W04"/>
    <s v="DEBASHIS ROY"/>
    <s v="Retail"/>
    <s v="Bishnupur"/>
    <s v="Samrat 70"/>
    <s v="2gm"/>
    <n v="20"/>
    <n v="4"/>
    <n v="28"/>
    <n v="80"/>
    <s v="Pre-Winter"/>
    <s v="Insecticide"/>
  </r>
  <r>
    <s v="T0284"/>
    <s v="(01-Dec-24 - 07-Dec-24)"/>
    <s v="W05"/>
    <s v="TANAY DEY"/>
    <s v="Retail"/>
    <s v="Falta"/>
    <s v="Isabion"/>
    <s v="100ml"/>
    <n v="140"/>
    <n v="7"/>
    <n v="126"/>
    <n v="980"/>
    <s v="Pre-Winter"/>
    <s v="Plant Nutrition"/>
  </r>
  <r>
    <s v="T0285"/>
    <s v="(01-Dec-24 - 07-Dec-24)"/>
    <s v="W05"/>
    <s v="TANAY DEY"/>
    <s v="Retail"/>
    <s v="Falta"/>
    <s v="Xelora"/>
    <s v="400ml"/>
    <n v="1850"/>
    <n v="3"/>
    <n v="1815"/>
    <n v="5550"/>
    <s v="Pre-Winter"/>
    <s v="Fungicide"/>
  </r>
  <r>
    <s v="T0286"/>
    <s v="(01-Dec-24 - 07-Dec-24)"/>
    <s v="W05"/>
    <s v="RAMESH HALDER"/>
    <s v="Large Farmer"/>
    <s v="Bishnupur"/>
    <s v="Agromin Gold"/>
    <s v="500ml"/>
    <n v="570"/>
    <n v="5"/>
    <n v="140"/>
    <n v="2850"/>
    <s v="Pre-Winter"/>
    <s v="Plant Nutrition"/>
  </r>
  <r>
    <s v="T0287"/>
    <s v="(01-Dec-24 - 07-Dec-24)"/>
    <s v="W05"/>
    <s v="RAMESH HALDER"/>
    <s v="Large Farmer"/>
    <s v="Bishnupur"/>
    <s v="Ridomil Gold"/>
    <s v="1kg (1 pouch: 80)"/>
    <n v="2300"/>
    <n v="5"/>
    <n v="5050"/>
    <n v="11500"/>
    <s v="Pre-Winter"/>
    <s v="Fungicide"/>
  </r>
  <r>
    <s v="T0288"/>
    <s v="(01-Dec-24 - 07-Dec-24)"/>
    <s v="W05"/>
    <s v="ADIN MOLLA"/>
    <s v="Large Farmer"/>
    <s v="Amtala"/>
    <s v="Lihocin"/>
    <s v="1L"/>
    <n v="1230"/>
    <n v="4"/>
    <n v="440"/>
    <n v="4920"/>
    <s v="Pre-Winter"/>
    <s v="Plant Nutrition"/>
  </r>
  <r>
    <s v="T0289"/>
    <s v="(01-Dec-24 - 07-Dec-24)"/>
    <s v="W05"/>
    <s v="JAGANNATH HALDER"/>
    <s v="Retail"/>
    <s v="Falta"/>
    <s v="Sumi Max"/>
    <s v="10ml"/>
    <n v="120"/>
    <n v="4"/>
    <n v="80"/>
    <n v="480"/>
    <s v="Pre-Winter"/>
    <s v="Herbicide"/>
  </r>
  <r>
    <s v="T0290"/>
    <s v="(01-Dec-24 - 07-Dec-24)"/>
    <s v="W05"/>
    <s v="BIKASH SARKAR"/>
    <s v="Large Farmer"/>
    <s v="Bishnupur"/>
    <s v="Hamla 550"/>
    <s v="500ml"/>
    <n v="540"/>
    <n v="4"/>
    <n v="120"/>
    <n v="2160"/>
    <s v="Pre-Winter"/>
    <s v="Insecticide"/>
  </r>
  <r>
    <s v="T0291"/>
    <s v="(01-Dec-24 - 07-Dec-24)"/>
    <s v="W05"/>
    <s v="SUDHIR MISHRA"/>
    <s v="Large Farmer"/>
    <s v="Falta"/>
    <s v="Tagron"/>
    <s v="10gm"/>
    <n v="30"/>
    <n v="3"/>
    <n v="15"/>
    <n v="90"/>
    <s v="Pre-Winter"/>
    <s v="Fungicide"/>
  </r>
  <r>
    <s v="T0292"/>
    <s v="(01-Dec-24 - 07-Dec-24)"/>
    <s v="W05"/>
    <s v="SEKH ANSARI"/>
    <s v="Retail"/>
    <s v="Usthi"/>
    <s v="Simodis"/>
    <s v="80ml"/>
    <n v="700"/>
    <n v="3"/>
    <n v="246"/>
    <n v="2100"/>
    <s v="Pre-Winter"/>
    <s v="Insecticide"/>
  </r>
  <r>
    <s v="T0293"/>
    <s v="(01-Dec-24 - 07-Dec-24)"/>
    <s v="W05"/>
    <s v="BIKASH SARKAR"/>
    <s v="Large Farmer"/>
    <s v="Bishnupur"/>
    <s v="Nasa"/>
    <s v="1kg"/>
    <n v="200"/>
    <n v="4"/>
    <n v="88"/>
    <n v="800"/>
    <s v="Pre-Winter"/>
    <s v="Insecticide"/>
  </r>
  <r>
    <s v="T0294"/>
    <s v="(01-Dec-24 - 07-Dec-24)"/>
    <s v="W05"/>
    <s v="MANOJ SAHA"/>
    <s v="Retail"/>
    <s v="Bishnupur"/>
    <s v="Indofil M45"/>
    <s v="1kg"/>
    <n v="370"/>
    <n v="4"/>
    <n v="200"/>
    <n v="1480"/>
    <s v="Pre-Winter"/>
    <s v="Fungicide"/>
  </r>
  <r>
    <s v="T0295"/>
    <s v="(01-Dec-24 - 07-Dec-24)"/>
    <s v="W05"/>
    <s v="MANOJ SAHA"/>
    <s v="Retail"/>
    <s v="Bishnupur"/>
    <s v="Tagron"/>
    <s v="10gm"/>
    <n v="30"/>
    <n v="3"/>
    <n v="15"/>
    <n v="90"/>
    <s v="Pre-Winter"/>
    <s v="Fungicide"/>
  </r>
  <r>
    <s v="T0296"/>
    <s v="(01-Dec-24 - 07-Dec-24)"/>
    <s v="W05"/>
    <s v="RINKU MALLICK"/>
    <s v="Retail"/>
    <s v="Falta"/>
    <s v="Agromin Gold"/>
    <s v="1L"/>
    <n v="1100"/>
    <n v="4"/>
    <n v="640"/>
    <n v="4400"/>
    <s v="Pre-Winter"/>
    <s v="Plant Nutrition"/>
  </r>
  <r>
    <s v="T0297"/>
    <s v="(01-Dec-24 - 07-Dec-24)"/>
    <s v="W05"/>
    <s v="RINKU MALLICK"/>
    <s v="Retail"/>
    <s v="Falta"/>
    <s v="Safal 71"/>
    <s v="100gm"/>
    <n v="70"/>
    <n v="4"/>
    <n v="24"/>
    <n v="280"/>
    <s v="Pre-Winter"/>
    <s v="Herbicide"/>
  </r>
  <r>
    <s v="T0298"/>
    <s v="(01-Dec-24 - 07-Dec-24)"/>
    <s v="W05"/>
    <s v="BABLU MAITY"/>
    <s v="Retail"/>
    <s v="D.Harbour"/>
    <s v="Simodis"/>
    <s v="80ml"/>
    <n v="700"/>
    <n v="4"/>
    <n v="328"/>
    <n v="2800"/>
    <s v="Pre-Winter"/>
    <s v="Insecticide"/>
  </r>
  <r>
    <s v="T0299"/>
    <s v="(01-Dec-24 - 07-Dec-24)"/>
    <s v="W05"/>
    <s v="HARADHAN DEY"/>
    <s v="Retail"/>
    <s v="Bishnupur"/>
    <s v="Poushak"/>
    <s v="1L"/>
    <n v="820"/>
    <n v="4"/>
    <n v="320"/>
    <n v="3280"/>
    <s v="Pre-Winter"/>
    <s v="Plant Nutrition"/>
  </r>
  <r>
    <s v="T0300"/>
    <s v="(01-Dec-24 - 07-Dec-24)"/>
    <s v="W05"/>
    <s v="PRANAB HALDER"/>
    <s v="Retail"/>
    <s v="Bishnupur"/>
    <s v="Curzate"/>
    <s v="600gm"/>
    <n v="850"/>
    <n v="3"/>
    <n v="120"/>
    <n v="2550"/>
    <s v="Pre-Winter"/>
    <s v="Fungicide"/>
  </r>
  <r>
    <s v="T0301"/>
    <s v="(01-Dec-24 - 07-Dec-24)"/>
    <s v="W05"/>
    <s v="TARUN BANERJEE"/>
    <s v="Retail"/>
    <s v="Falta"/>
    <s v="Biozyme Vegetable"/>
    <s v="100ml"/>
    <n v="130"/>
    <n v="4"/>
    <n v="80"/>
    <n v="520"/>
    <s v="Pre-Winter"/>
    <s v="Plant Nutrition"/>
  </r>
  <r>
    <s v="T0302"/>
    <s v="(01-Dec-24 - 07-Dec-24)"/>
    <s v="W05"/>
    <s v="NABIN CHAKRABORTY"/>
    <s v="Large Farmer"/>
    <s v="Usthi"/>
    <s v="Exponus"/>
    <s v="25ml"/>
    <n v="1250"/>
    <n v="5"/>
    <n v="1850"/>
    <n v="6250"/>
    <s v="Pre-Winter"/>
    <s v="Insecticide"/>
  </r>
  <r>
    <s v="T0303"/>
    <s v="(01-Dec-24 - 07-Dec-24)"/>
    <s v="W05"/>
    <s v="RAM ROY"/>
    <s v="Large Farmer"/>
    <s v="D.Harbour"/>
    <s v="Double"/>
    <s v="20ml"/>
    <n v="140"/>
    <n v="5"/>
    <n v="120"/>
    <n v="700"/>
    <s v="Pre-Winter"/>
    <s v="Plant Nutrition"/>
  </r>
  <r>
    <s v="T0304"/>
    <s v="(01-Dec-24 - 07-Dec-24)"/>
    <s v="W05"/>
    <s v="RABINDRA NASKAR"/>
    <s v="Large Farmer"/>
    <s v="Usthi"/>
    <s v="Biozyme Vegetable"/>
    <s v="100ml"/>
    <n v="130"/>
    <n v="5"/>
    <n v="100"/>
    <n v="650"/>
    <s v="Pre-Winter"/>
    <s v="Plant Nutrition"/>
  </r>
  <r>
    <s v="T0305"/>
    <s v="(01-Dec-24 - 07-Dec-24)"/>
    <s v="W05"/>
    <s v="RABINDRA NASKAR"/>
    <s v="Large Farmer"/>
    <s v="Usthi"/>
    <s v="Ekka"/>
    <s v="100gm"/>
    <n v="120"/>
    <n v="5"/>
    <n v="30"/>
    <n v="600"/>
    <s v="Pre-Winter"/>
    <s v="Insecticide"/>
  </r>
  <r>
    <s v="T0306"/>
    <s v="(01-Dec-24 - 07-Dec-24)"/>
    <s v="W05"/>
    <s v="AMITAVA DAS"/>
    <s v="Retail"/>
    <s v="Falta"/>
    <s v="Indofil M45"/>
    <s v="500gm"/>
    <n v="200"/>
    <n v="6"/>
    <n v="132"/>
    <n v="1200"/>
    <s v="Pre-Winter"/>
    <s v="Fungicide"/>
  </r>
  <r>
    <s v="T0307"/>
    <s v="(01-Dec-24 - 07-Dec-24)"/>
    <s v="W05"/>
    <s v="AMITAVA DAS"/>
    <s v="Retail"/>
    <s v="Falta"/>
    <s v="Iris"/>
    <s v="200ml"/>
    <n v="410"/>
    <n v="5"/>
    <n v="660"/>
    <n v="2050"/>
    <s v="Pre-Winter"/>
    <s v="Herbicide"/>
  </r>
  <r>
    <s v="T0308"/>
    <s v="(01-Dec-24 - 07-Dec-24)"/>
    <s v="W05"/>
    <s v="NILADRI SEN"/>
    <s v="Retail"/>
    <s v="Amtala"/>
    <s v="Sumiprint"/>
    <s v="250ml"/>
    <n v="510"/>
    <n v="6"/>
    <n v="870"/>
    <n v="3060"/>
    <s v="Pre-Winter"/>
    <s v="Insecticide"/>
  </r>
  <r>
    <s v="T0309"/>
    <s v="(01-Dec-24 - 07-Dec-24)"/>
    <s v="W05"/>
    <s v="PARTHA SARKAR"/>
    <s v="Retail"/>
    <s v="Usthi"/>
    <s v="Starthine"/>
    <s v="250gm"/>
    <n v="210"/>
    <n v="5"/>
    <n v="140"/>
    <n v="1050"/>
    <s v="Pre-Winter"/>
    <s v="Insecticide"/>
  </r>
  <r>
    <s v="T0310"/>
    <s v="(01-Dec-24 - 07-Dec-24)"/>
    <s v="W05"/>
    <s v="ASHOK BHATTACHARYA"/>
    <s v="Large Farmer"/>
    <s v="Bishnupur"/>
    <s v="Suspend"/>
    <s v="500gm"/>
    <n v="270"/>
    <n v="6"/>
    <n v="300"/>
    <n v="1620"/>
    <s v="Pre-Winter"/>
    <s v="Herbicide"/>
  </r>
  <r>
    <s v="T0311"/>
    <s v="(01-Dec-24 - 07-Dec-24)"/>
    <s v="W05"/>
    <s v="PRABIR ROY"/>
    <s v="Large Farmer"/>
    <s v="Falta"/>
    <s v="Ekka"/>
    <s v="20gm"/>
    <n v="30"/>
    <n v="7"/>
    <n v="35"/>
    <n v="210"/>
    <s v="Pre-Winter"/>
    <s v="Insecticide"/>
  </r>
  <r>
    <s v="T0312"/>
    <s v="(01-Dec-24 - 07-Dec-24)"/>
    <s v="W05"/>
    <s v="PRANAB SENGUPTA"/>
    <s v="Retail"/>
    <s v="D.Harbour"/>
    <s v="E-Mate"/>
    <s v="10gm"/>
    <n v="30"/>
    <n v="6"/>
    <n v="18"/>
    <n v="180"/>
    <s v="Pre-Winter"/>
    <s v="Insecticide"/>
  </r>
  <r>
    <s v="T0313"/>
    <s v="(01-Dec-24 - 07-Dec-24)"/>
    <s v="W05"/>
    <s v="SUBHAS CHATTERJEE"/>
    <s v="Large Farmer"/>
    <s v="D.Harbour"/>
    <s v="Lihocin"/>
    <s v="1L"/>
    <n v="1230"/>
    <n v="6"/>
    <n v="660"/>
    <n v="7380"/>
    <s v="Pre-Winter"/>
    <s v="Plant Nutrition"/>
  </r>
  <r>
    <s v="T0314"/>
    <s v="(01-Dec-24 - 07-Dec-24)"/>
    <s v="W05"/>
    <s v="PRANAB SENGUPTA"/>
    <s v="Retail"/>
    <s v="D.Harbour"/>
    <s v="Baan"/>
    <s v="120gm"/>
    <n v="230"/>
    <n v="6"/>
    <n v="120"/>
    <n v="1380"/>
    <s v="Pre-Winter"/>
    <s v="Fungicide"/>
  </r>
  <r>
    <s v="T0315"/>
    <s v="(01-Dec-24 - 07-Dec-24)"/>
    <s v="W05"/>
    <s v="PRANAB SENGUPTA"/>
    <s v="Retail"/>
    <s v="D.Harbour"/>
    <s v="Sumiprint"/>
    <s v="250ml"/>
    <n v="510"/>
    <n v="5"/>
    <n v="725"/>
    <n v="2550"/>
    <s v="Pre-Winter"/>
    <s v="Insecticide"/>
  </r>
  <r>
    <s v="T0316"/>
    <s v="(01-Dec-24 - 07-Dec-24)"/>
    <s v="W05"/>
    <s v="SANTOSH ROY"/>
    <s v="Large Farmer"/>
    <s v="Bishnupur"/>
    <s v="Sprint"/>
    <s v="500gm"/>
    <n v="630"/>
    <n v="6"/>
    <n v="180"/>
    <n v="3780"/>
    <s v="Pre-Winter"/>
    <s v="Fungicide"/>
  </r>
  <r>
    <s v="T0317"/>
    <s v="(01-Dec-24 - 07-Dec-24)"/>
    <s v="W05"/>
    <s v="SANTOSH ROY"/>
    <s v="Large Farmer"/>
    <s v="Bishnupur"/>
    <s v="Poushak"/>
    <s v="250ml"/>
    <n v="220"/>
    <n v="5"/>
    <n v="100"/>
    <n v="1100"/>
    <s v="Pre-Winter"/>
    <s v="Plant Nutrition"/>
  </r>
  <r>
    <s v="T0318"/>
    <s v="(01-Dec-24 - 07-Dec-24)"/>
    <s v="W05"/>
    <s v="RATHIN MUKHERJEE"/>
    <s v="Retail"/>
    <s v="D.Harbour"/>
    <s v="Sprint"/>
    <s v="1kg"/>
    <n v="1220"/>
    <n v="5"/>
    <n v="100"/>
    <n v="6100"/>
    <s v="Pre-Winter"/>
    <s v="Fungicide"/>
  </r>
  <r>
    <s v="T0319"/>
    <s v="(01-Dec-24 - 07-Dec-24)"/>
    <s v="W05"/>
    <s v="MADHAB SENGUPTA"/>
    <s v="Retail"/>
    <s v="Usthi"/>
    <s v="Safal 71"/>
    <s v="100gm"/>
    <n v="70"/>
    <n v="5"/>
    <n v="30"/>
    <n v="350"/>
    <s v="Pre-Winter"/>
    <s v="Herbicide"/>
  </r>
  <r>
    <s v="T0320"/>
    <s v="(01-Dec-24 - 07-Dec-24)"/>
    <s v="W05"/>
    <s v="DEBDAS CHOWDHURY"/>
    <s v="Large Farmer"/>
    <s v="Amtala"/>
    <s v="Curzate"/>
    <s v="600gm"/>
    <n v="850"/>
    <n v="5"/>
    <n v="200"/>
    <n v="4250"/>
    <s v="Pre-Winter"/>
    <s v="Fungicide"/>
  </r>
  <r>
    <s v="T0321"/>
    <s v="(01-Dec-24 - 07-Dec-24)"/>
    <s v="W05"/>
    <s v="DINESH HALDER"/>
    <s v="Large Farmer"/>
    <s v="Amtala"/>
    <s v="Safal 71"/>
    <s v="100gm"/>
    <n v="70"/>
    <n v="5"/>
    <n v="30"/>
    <n v="350"/>
    <s v="Pre-Winter"/>
    <s v="Herbicide"/>
  </r>
  <r>
    <s v="T0322"/>
    <s v="(01-Dec-24 - 07-Dec-24)"/>
    <s v="W05"/>
    <s v="PRASENJIT MANDAL"/>
    <s v="Large Farmer"/>
    <s v="Amtala"/>
    <s v="Exponus"/>
    <s v="25ml"/>
    <n v="1250"/>
    <n v="4"/>
    <n v="1480"/>
    <n v="5000"/>
    <s v="Pre-Winter"/>
    <s v="Insecticide"/>
  </r>
  <r>
    <s v="T0323"/>
    <s v="(01-Dec-24 - 07-Dec-24)"/>
    <s v="W05"/>
    <s v="GOURANGA DAS"/>
    <s v="Large Farmer"/>
    <s v="D.Harbour"/>
    <s v="Ridomil Gold"/>
    <s v="1kg (1 pouch: 80)"/>
    <n v="2300"/>
    <n v="6"/>
    <n v="6060"/>
    <n v="13800"/>
    <s v="Pre-Winter"/>
    <s v="Fungicide"/>
  </r>
  <r>
    <s v="T0324"/>
    <s v="(01-Dec-24 - 07-Dec-24)"/>
    <s v="W05"/>
    <s v="GOURANGA DAS"/>
    <s v="Large Farmer"/>
    <s v="D.Harbour"/>
    <s v="Saaf"/>
    <s v="1kg"/>
    <n v="730"/>
    <n v="3"/>
    <n v="75"/>
    <n v="2190"/>
    <s v="Pre-Winter"/>
    <s v="Fungicide"/>
  </r>
  <r>
    <s v="T0325"/>
    <s v="(01-Dec-24 - 07-Dec-24)"/>
    <s v="W05"/>
    <s v="JAYANTA SARKAR"/>
    <s v="Large Farmer"/>
    <s v="Bishnupur"/>
    <s v="Safal 71"/>
    <s v="100gm"/>
    <n v="70"/>
    <n v="3"/>
    <n v="18"/>
    <n v="210"/>
    <s v="Pre-Winter"/>
    <s v="Herbicide"/>
  </r>
  <r>
    <s v="T0326"/>
    <s v="(01-Dec-24 - 07-Dec-24)"/>
    <s v="W05"/>
    <s v="JAYANTA SARKAR"/>
    <s v="Large Farmer"/>
    <s v="Bishnupur"/>
    <s v="Indofil M45"/>
    <s v="500gm"/>
    <n v="200"/>
    <n v="5"/>
    <n v="110"/>
    <n v="1000"/>
    <s v="Pre-Winter"/>
    <s v="Fungicide"/>
  </r>
  <r>
    <s v="T0327"/>
    <s v="(01-Dec-24 - 07-Dec-24)"/>
    <s v="W05"/>
    <s v="PRADIP MONDAL"/>
    <s v="Large Farmer"/>
    <s v="Bishnupur"/>
    <s v="Nasa"/>
    <s v="1kg"/>
    <n v="200"/>
    <n v="5"/>
    <n v="110"/>
    <n v="1000"/>
    <s v="Pre-Winter"/>
    <s v="Insecticide"/>
  </r>
  <r>
    <s v="T0328"/>
    <s v="(01-Dec-24 - 07-Dec-24)"/>
    <s v="W05"/>
    <s v="KALIPADA MUKHERJEE"/>
    <s v="Retail"/>
    <s v="Usthi"/>
    <s v="Dezire"/>
    <s v="100gm"/>
    <n v="120"/>
    <n v="5"/>
    <n v="50"/>
    <n v="600"/>
    <s v="Pre-Winter"/>
    <s v="Herbicide"/>
  </r>
  <r>
    <s v="T0329"/>
    <s v="(01-Dec-24 - 07-Dec-24)"/>
    <s v="W05"/>
    <s v="NASIR GOYEN"/>
    <s v="Large Farmer"/>
    <s v="Bishnupur"/>
    <s v="El++"/>
    <s v="100ml"/>
    <n v="70"/>
    <n v="5"/>
    <n v="40"/>
    <n v="350"/>
    <s v="Pre-Winter"/>
    <s v="Plant Nutrition"/>
  </r>
  <r>
    <s v="T0330"/>
    <s v="(01-Dec-24 - 07-Dec-24)"/>
    <s v="W05"/>
    <s v="GOPAL CHATTERJEE"/>
    <s v="Large Farmer"/>
    <s v="D.Harbour"/>
    <s v="Ekka"/>
    <s v="100gm"/>
    <n v="120"/>
    <n v="4"/>
    <n v="24"/>
    <n v="480"/>
    <s v="Pre-Winter"/>
    <s v="Insecticide"/>
  </r>
  <r>
    <s v="T0331"/>
    <s v="(01-Dec-24 - 07-Dec-24)"/>
    <s v="W05"/>
    <s v="SANJIB BISWAS"/>
    <s v="Large Farmer"/>
    <s v="Bishnupur"/>
    <s v="Sprint"/>
    <s v="500gm"/>
    <n v="630"/>
    <n v="4"/>
    <n v="120"/>
    <n v="2520"/>
    <s v="Pre-Winter"/>
    <s v="Fungicide"/>
  </r>
  <r>
    <s v="T0332"/>
    <s v="(01-Dec-24 - 07-Dec-24)"/>
    <s v="W05"/>
    <s v="TARUN BANERJEE"/>
    <s v="Retail"/>
    <s v="Falta"/>
    <s v="Tag Dabang"/>
    <s v="160gm (20gm x 8 pouches, per pouch: 25)"/>
    <n v="190"/>
    <n v="5"/>
    <n v="75"/>
    <n v="950"/>
    <s v="Pre-Winter"/>
    <s v="Herbicide"/>
  </r>
  <r>
    <s v="T0333"/>
    <s v="(01-Dec-24 - 07-Dec-24)"/>
    <s v="W05"/>
    <s v="DILIP PAL"/>
    <s v="Retail"/>
    <s v="Bishnupur"/>
    <s v="E-Mate"/>
    <s v="10gm"/>
    <n v="30"/>
    <n v="5"/>
    <n v="15"/>
    <n v="150"/>
    <s v="Pre-Winter"/>
    <s v="Insecticide"/>
  </r>
  <r>
    <s v="T0334"/>
    <s v="(01-Dec-24 - 07-Dec-24)"/>
    <s v="W05"/>
    <s v="DILIP PAL"/>
    <s v="Retail"/>
    <s v="Bishnupur"/>
    <s v="Amister Top"/>
    <s v="100ml"/>
    <n v="450"/>
    <n v="6"/>
    <n v="300"/>
    <n v="2700"/>
    <s v="Pre-Winter"/>
    <s v="Fungicide"/>
  </r>
  <r>
    <s v="T0335"/>
    <s v="(01-Dec-24 - 07-Dec-24)"/>
    <s v="W05"/>
    <s v="ARUN DEY"/>
    <s v="Retail"/>
    <s v="Amtala"/>
    <s v="Tropicona"/>
    <s v="500ml"/>
    <n v="330"/>
    <n v="6"/>
    <n v="180"/>
    <n v="1980"/>
    <s v="Pre-Winter"/>
    <s v="Plant Nutrition"/>
  </r>
  <r>
    <s v="T0336"/>
    <s v="(01-Dec-24 - 07-Dec-24)"/>
    <s v="W05"/>
    <s v="ARUN DEY"/>
    <s v="Retail"/>
    <s v="Amtala"/>
    <s v="Safal 71"/>
    <s v="100gm"/>
    <n v="70"/>
    <n v="5"/>
    <n v="30"/>
    <n v="350"/>
    <s v="Pre-Winter"/>
    <s v="Herbicide"/>
  </r>
  <r>
    <s v="T0337"/>
    <s v="(01-Dec-24 - 07-Dec-24)"/>
    <s v="W05"/>
    <s v="JAGANNATH HALDER"/>
    <s v="Retail"/>
    <s v="Falta"/>
    <s v="Exponus"/>
    <s v="17ml"/>
    <n v="950"/>
    <n v="6"/>
    <n v="168"/>
    <n v="5700"/>
    <s v="Pre-Winter"/>
    <s v="Insecticide"/>
  </r>
  <r>
    <s v="T0338"/>
    <s v="(01-Dec-24 - 07-Dec-24)"/>
    <s v="W05"/>
    <s v="JAGANNATH HALDER"/>
    <s v="Retail"/>
    <s v="Falta"/>
    <s v="Miraculan"/>
    <s v="250ml"/>
    <n v="120"/>
    <n v="7"/>
    <n v="56"/>
    <n v="840"/>
    <s v="Pre-Winter"/>
    <s v="Plant Nutrition"/>
  </r>
  <r>
    <s v="T0339"/>
    <s v="(01-Dec-24 - 07-Dec-24)"/>
    <s v="W05"/>
    <s v="SANTOSH BISWAS"/>
    <s v="Retail"/>
    <s v="Amtala"/>
    <s v="Safal 71"/>
    <s v="100gm"/>
    <n v="70"/>
    <n v="6"/>
    <n v="36"/>
    <n v="420"/>
    <s v="Pre-Winter"/>
    <s v="Herbicide"/>
  </r>
  <r>
    <s v="T0340"/>
    <s v="(01-Dec-24 - 07-Dec-24)"/>
    <s v="W05"/>
    <s v="SHANKAR MONDAL"/>
    <s v="Retail"/>
    <s v="Amtala"/>
    <s v="Safal 71"/>
    <s v="100gm"/>
    <n v="70"/>
    <n v="6"/>
    <n v="36"/>
    <n v="420"/>
    <s v="Pre-Winter"/>
    <s v="Herbicide"/>
  </r>
  <r>
    <s v="T0341"/>
    <s v="(01-Dec-24 - 07-Dec-24)"/>
    <s v="W05"/>
    <s v="PRANAB HALDER"/>
    <s v="Retail"/>
    <s v="Bishnupur"/>
    <s v="Tagron"/>
    <s v="10gm"/>
    <n v="30"/>
    <n v="7"/>
    <n v="35"/>
    <n v="210"/>
    <s v="Pre-Winter"/>
    <s v="Fungicide"/>
  </r>
  <r>
    <s v="T0342"/>
    <s v="(01-Dec-24 - 07-Dec-24)"/>
    <s v="W05"/>
    <s v="DIPAK BANERJEE"/>
    <s v="Retail"/>
    <s v="Amtala"/>
    <s v="Exponus"/>
    <s v="8.5ml"/>
    <n v="480"/>
    <n v="7"/>
    <n v="210"/>
    <n v="3360"/>
    <s v="Pre-Winter"/>
    <s v="Insecticide"/>
  </r>
  <r>
    <s v="T0343"/>
    <s v="(01-Dec-24 - 07-Dec-24)"/>
    <s v="W05"/>
    <s v="ARUP PATRA"/>
    <s v="Retail"/>
    <s v="Usthi"/>
    <s v="Ekka"/>
    <s v="100gm"/>
    <n v="120"/>
    <n v="6"/>
    <n v="36"/>
    <n v="720"/>
    <s v="Pre-Winter"/>
    <s v="Insecticide"/>
  </r>
  <r>
    <s v="T0344"/>
    <s v="(08-Dec-24 - 14-Dec-24)"/>
    <s v="W06"/>
    <s v="SUBRATA NASKAR"/>
    <s v="Large Farmer"/>
    <s v="D.Harbour"/>
    <s v="Indofil M45"/>
    <s v="500gm"/>
    <n v="200"/>
    <n v="6"/>
    <n v="132"/>
    <n v="1200"/>
    <s v="Winter"/>
    <s v="Fungicide"/>
  </r>
  <r>
    <s v="T0345"/>
    <s v="(08-Dec-24 - 14-Dec-24)"/>
    <s v="W06"/>
    <s v="SUBRATA NASKAR"/>
    <s v="Large Farmer"/>
    <s v="D.Harbour"/>
    <s v="Double"/>
    <s v="20ml"/>
    <n v="140"/>
    <n v="7"/>
    <n v="168"/>
    <n v="980"/>
    <s v="Winter"/>
    <s v="Plant Nutrition"/>
  </r>
  <r>
    <s v="T0346"/>
    <s v="(08-Dec-24 - 14-Dec-24)"/>
    <s v="W06"/>
    <s v="BISWAJIT SINHA"/>
    <s v="Retail"/>
    <s v="Amtala"/>
    <s v="Ridomil Gold"/>
    <s v="1kg (1 pouch: 80)"/>
    <n v="2300"/>
    <n v="5"/>
    <n v="5050"/>
    <n v="11500"/>
    <s v="Winter"/>
    <s v="Fungicide"/>
  </r>
  <r>
    <s v="T0347"/>
    <s v="(08-Dec-24 - 14-Dec-24)"/>
    <s v="W06"/>
    <s v="BISWAJIT SINHA"/>
    <s v="Retail"/>
    <s v="Amtala"/>
    <s v="Amister Top"/>
    <s v="100ml"/>
    <n v="450"/>
    <n v="5"/>
    <n v="250"/>
    <n v="2250"/>
    <s v="Winter"/>
    <s v="Fungicide"/>
  </r>
  <r>
    <s v="T0348"/>
    <s v="(08-Dec-24 - 14-Dec-24)"/>
    <s v="W06"/>
    <s v="RAKIB MOLLA"/>
    <s v="Large Farmer"/>
    <s v="Amtala"/>
    <s v="Saaf"/>
    <s v="250gm"/>
    <n v="200"/>
    <n v="5"/>
    <n v="260"/>
    <n v="1000"/>
    <s v="Winter"/>
    <s v="Fungicide"/>
  </r>
  <r>
    <s v="T0349"/>
    <s v="(08-Dec-24 - 14-Dec-24)"/>
    <s v="W06"/>
    <s v="TUFUI DAS"/>
    <s v="Retail"/>
    <s v="Amtala"/>
    <s v="Poushak"/>
    <s v="100ml"/>
    <n v="100"/>
    <n v="6"/>
    <n v="48"/>
    <n v="600"/>
    <s v="Winter"/>
    <s v="Plant Nutrition"/>
  </r>
  <r>
    <s v="T0350"/>
    <s v="(08-Dec-24 - 14-Dec-24)"/>
    <s v="W06"/>
    <s v="DEBDAS CHOWDHURY"/>
    <s v="Large Farmer"/>
    <s v="Amtala"/>
    <s v="Safal 71"/>
    <s v="100gm"/>
    <n v="70"/>
    <n v="6"/>
    <n v="36"/>
    <n v="420"/>
    <s v="Winter"/>
    <s v="Herbicide"/>
  </r>
  <r>
    <s v="T0351"/>
    <s v="(08-Dec-24 - 14-Dec-24)"/>
    <s v="W06"/>
    <s v="SUBHAS CHATTERJEE"/>
    <s v="Large Farmer"/>
    <s v="D.Harbour"/>
    <s v="Pogo"/>
    <s v="1L"/>
    <n v="250"/>
    <n v="6"/>
    <n v="240"/>
    <n v="1500"/>
    <s v="Winter"/>
    <s v="Herbicide"/>
  </r>
  <r>
    <s v="T0352"/>
    <s v="(08-Dec-24 - 14-Dec-24)"/>
    <s v="W06"/>
    <s v="RAJIB CHAKRABORTY"/>
    <s v="Retail"/>
    <s v="D.Harbour"/>
    <s v="Cultar"/>
    <s v="50ml"/>
    <n v="230"/>
    <n v="6"/>
    <n v="90"/>
    <n v="1380"/>
    <s v="Winter"/>
    <s v="Plant Nutrition"/>
  </r>
  <r>
    <s v="T0353"/>
    <s v="(08-Dec-24 - 14-Dec-24)"/>
    <s v="W06"/>
    <s v="PRANAB HALDER"/>
    <s v="Retail"/>
    <s v="Bishnupur"/>
    <s v="Saaf"/>
    <s v="100gm"/>
    <n v="80"/>
    <n v="5"/>
    <n v="20"/>
    <n v="400"/>
    <s v="Winter"/>
    <s v="Fungicide"/>
  </r>
  <r>
    <s v="T0354"/>
    <s v="(08-Dec-24 - 14-Dec-24)"/>
    <s v="W06"/>
    <s v="KUNTAL JANA"/>
    <s v="Retail"/>
    <s v="Bishnupur"/>
    <s v="Systiva"/>
    <s v="200ml"/>
    <n v="1050"/>
    <n v="5"/>
    <n v="850"/>
    <n v="5250"/>
    <s v="Winter"/>
    <s v="Fungicide"/>
  </r>
  <r>
    <s v="T0355"/>
    <s v="(08-Dec-24 - 14-Dec-24)"/>
    <s v="W06"/>
    <s v="ARUN GHOSH"/>
    <s v="Large Farmer"/>
    <s v="D.Harbour"/>
    <s v="Poushak"/>
    <s v="250ml"/>
    <n v="220"/>
    <n v="4"/>
    <n v="80"/>
    <n v="880"/>
    <s v="Winter"/>
    <s v="Plant Nutrition"/>
  </r>
  <r>
    <s v="T0356"/>
    <s v="(08-Dec-24 - 14-Dec-24)"/>
    <s v="W06"/>
    <s v="ANUPAM MAJUMDAR"/>
    <s v="Retail"/>
    <s v="Amtala"/>
    <s v="Ridomil Gold"/>
    <s v="1kg (1 pouch: 80)"/>
    <n v="2300"/>
    <n v="5"/>
    <n v="5050"/>
    <n v="11500"/>
    <s v="Winter"/>
    <s v="Fungicide"/>
  </r>
  <r>
    <s v="T0357"/>
    <s v="(08-Dec-24 - 14-Dec-24)"/>
    <s v="W06"/>
    <s v="ANUPAM MAJUMDAR"/>
    <s v="Retail"/>
    <s v="Amtala"/>
    <s v="Curzate"/>
    <s v="1.2kg"/>
    <n v="1660"/>
    <n v="5"/>
    <n v="2550"/>
    <n v="8300"/>
    <s v="Winter"/>
    <s v="Fungicide"/>
  </r>
  <r>
    <s v="T0358"/>
    <s v="(08-Dec-24 - 14-Dec-24)"/>
    <s v="W06"/>
    <s v="GOPAL SILE"/>
    <s v="Retail"/>
    <s v="Usthi"/>
    <s v="Sumiprint"/>
    <s v="500ml"/>
    <n v="1730"/>
    <n v="5"/>
    <n v="4570"/>
    <n v="8650"/>
    <s v="Winter"/>
    <s v="Insecticide"/>
  </r>
  <r>
    <s v="T0359"/>
    <s v="(08-Dec-24 - 14-Dec-24)"/>
    <s v="W06"/>
    <s v="GOPAL SILE"/>
    <s v="Retail"/>
    <s v="Usthi"/>
    <s v="Ultimare"/>
    <s v="25ml"/>
    <n v="850"/>
    <n v="5"/>
    <n v="150"/>
    <n v="4250"/>
    <s v="Winter"/>
    <s v="Insecticide"/>
  </r>
  <r>
    <s v="T0360"/>
    <s v="(08-Dec-24 - 14-Dec-24)"/>
    <s v="W06"/>
    <s v="NASIR GOYEN"/>
    <s v="Large Farmer"/>
    <s v="Bishnupur"/>
    <s v="Tag Gun"/>
    <s v="160gm (20gm x 8 pouches, per pouch: 55)"/>
    <n v="420"/>
    <n v="6"/>
    <n v="300"/>
    <n v="2520"/>
    <s v="Winter"/>
    <s v="Herbicide"/>
  </r>
  <r>
    <s v="T0361"/>
    <s v="(08-Dec-24 - 14-Dec-24)"/>
    <s v="W06"/>
    <s v="JAGANNATH HALDER"/>
    <s v="Retail"/>
    <s v="Falta"/>
    <s v="Suspend"/>
    <s v="500gm"/>
    <n v="270"/>
    <n v="7"/>
    <n v="350"/>
    <n v="1890"/>
    <s v="Winter"/>
    <s v="Herbicide"/>
  </r>
  <r>
    <s v="T0362"/>
    <s v="(08-Dec-24 - 14-Dec-24)"/>
    <s v="W06"/>
    <s v="ASIS IQBAL"/>
    <s v="Retail"/>
    <s v="D.Harbour"/>
    <s v="Pegasus"/>
    <s v="10gm"/>
    <n v="100"/>
    <n v="6"/>
    <n v="72"/>
    <n v="600"/>
    <s v="Winter"/>
    <s v="Insecticide"/>
  </r>
  <r>
    <s v="T0363"/>
    <s v="(08-Dec-24 - 14-Dec-24)"/>
    <s v="W06"/>
    <s v="ANIRUDH PAUL"/>
    <s v="Retail"/>
    <s v="Usthi"/>
    <s v="E-Mate"/>
    <s v="10gm"/>
    <n v="30"/>
    <n v="6"/>
    <n v="18"/>
    <n v="180"/>
    <s v="Winter"/>
    <s v="Insecticide"/>
  </r>
  <r>
    <s v="T0364"/>
    <s v="(08-Dec-24 - 14-Dec-24)"/>
    <s v="W06"/>
    <s v="TAPAN GHOSH"/>
    <s v="Retail"/>
    <s v="Amtala"/>
    <s v="Pogo"/>
    <s v="1L"/>
    <n v="250"/>
    <n v="7"/>
    <n v="280"/>
    <n v="1750"/>
    <s v="Winter"/>
    <s v="Herbicide"/>
  </r>
  <r>
    <s v="T0365"/>
    <s v="(08-Dec-24 - 14-Dec-24)"/>
    <s v="W06"/>
    <s v="DEBASIS PAL"/>
    <s v="Retail"/>
    <s v="Bishnupur"/>
    <s v="Simodis"/>
    <s v="80ml"/>
    <n v="700"/>
    <n v="6"/>
    <n v="492"/>
    <n v="4200"/>
    <s v="Winter"/>
    <s v="Insecticide"/>
  </r>
  <r>
    <s v="T0366"/>
    <s v="(08-Dec-24 - 14-Dec-24)"/>
    <s v="W06"/>
    <s v="ANIRUDH PAUL"/>
    <s v="Retail"/>
    <s v="Usthi"/>
    <s v="2,4-D"/>
    <s v="500gm"/>
    <n v="220"/>
    <n v="7"/>
    <n v="175"/>
    <n v="1540"/>
    <s v="Winter"/>
    <s v="Herbicide"/>
  </r>
  <r>
    <s v="T0367"/>
    <s v="(08-Dec-24 - 14-Dec-24)"/>
    <s v="W06"/>
    <s v="ANIRUDH PAUL"/>
    <s v="Retail"/>
    <s v="Usthi"/>
    <s v="Cultar"/>
    <s v="50ml"/>
    <n v="230"/>
    <n v="7"/>
    <n v="105"/>
    <n v="1610"/>
    <s v="Winter"/>
    <s v="Plant Nutrition"/>
  </r>
  <r>
    <s v="T0368"/>
    <s v="(08-Dec-24 - 14-Dec-24)"/>
    <s v="W06"/>
    <s v="DEBASIS PAL"/>
    <s v="Retail"/>
    <s v="Bishnupur"/>
    <s v="Carbine"/>
    <s v="100ml"/>
    <n v="100"/>
    <n v="7"/>
    <n v="70"/>
    <n v="700"/>
    <s v="Winter"/>
    <s v="Insecticide"/>
  </r>
  <r>
    <s v="T0369"/>
    <s v="(08-Dec-24 - 14-Dec-24)"/>
    <s v="W06"/>
    <s v="DEBASIS PAL"/>
    <s v="Retail"/>
    <s v="Bishnupur"/>
    <s v="Ultimare"/>
    <s v="25ml"/>
    <n v="850"/>
    <n v="7"/>
    <n v="210"/>
    <n v="5950"/>
    <s v="Winter"/>
    <s v="Insecticide"/>
  </r>
  <r>
    <s v="T0370"/>
    <s v="(08-Dec-24 - 14-Dec-24)"/>
    <s v="W06"/>
    <s v="TANAY DEY"/>
    <s v="Retail"/>
    <s v="Falta"/>
    <s v="Starthine"/>
    <s v="500gm"/>
    <n v="410"/>
    <n v="8"/>
    <n v="280"/>
    <n v="3280"/>
    <s v="Winter"/>
    <s v="Insecticide"/>
  </r>
  <r>
    <s v="T0371"/>
    <s v="(08-Dec-24 - 14-Dec-24)"/>
    <s v="W06"/>
    <s v="RAM ROY"/>
    <s v="Large Farmer"/>
    <s v="D.Harbour"/>
    <s v="Iris"/>
    <s v="400ml"/>
    <n v="780"/>
    <n v="8"/>
    <n v="640"/>
    <n v="6240"/>
    <s v="Winter"/>
    <s v="Herbicide"/>
  </r>
  <r>
    <s v="T0372"/>
    <s v="(08-Dec-24 - 14-Dec-24)"/>
    <s v="W06"/>
    <s v="NEPAL HATI"/>
    <s v="Retail"/>
    <s v="Usthi"/>
    <s v="Exponus"/>
    <s v="34ml"/>
    <n v="1600"/>
    <n v="9"/>
    <n v="5850"/>
    <n v="14400"/>
    <s v="Winter"/>
    <s v="Insecticide"/>
  </r>
  <r>
    <s v="T0373"/>
    <s v="(08-Dec-24 - 14-Dec-24)"/>
    <s v="W06"/>
    <s v="NABIN CHAKRABORTY"/>
    <s v="Large Farmer"/>
    <s v="Usthi"/>
    <s v="Dursban"/>
    <s v="500ml"/>
    <n v="190"/>
    <n v="8"/>
    <n v="144"/>
    <n v="1520"/>
    <s v="Winter"/>
    <s v="Insecticide"/>
  </r>
  <r>
    <s v="T0374"/>
    <s v="(08-Dec-24 - 14-Dec-24)"/>
    <s v="W06"/>
    <s v="ARUN GHOSH"/>
    <s v="Large Farmer"/>
    <s v="D.Harbour"/>
    <s v="Sumiprint"/>
    <s v="250ml"/>
    <n v="510"/>
    <n v="9"/>
    <n v="1305"/>
    <n v="4590"/>
    <s v="Winter"/>
    <s v="Insecticide"/>
  </r>
  <r>
    <s v="T0375"/>
    <s v="(08-Dec-24 - 14-Dec-24)"/>
    <s v="W06"/>
    <s v="ARUN GHOSH"/>
    <s v="Large Farmer"/>
    <s v="D.Harbour"/>
    <s v="Lihocin"/>
    <s v="100ml"/>
    <n v="125"/>
    <n v="7"/>
    <n v="56"/>
    <n v="875"/>
    <s v="Winter"/>
    <s v="Plant Nutrition"/>
  </r>
  <r>
    <s v="T0376"/>
    <s v="(08-Dec-24 - 14-Dec-24)"/>
    <s v="W06"/>
    <s v="NABIN CHAKRABORTY"/>
    <s v="Large Farmer"/>
    <s v="Usthi"/>
    <s v="Samrat 70"/>
    <s v="2gm"/>
    <n v="20"/>
    <n v="8"/>
    <n v="56"/>
    <n v="160"/>
    <s v="Winter"/>
    <s v="Insecticide"/>
  </r>
  <r>
    <s v="T0377"/>
    <s v="(08-Dec-24 - 14-Dec-24)"/>
    <s v="W06"/>
    <s v="NABIN CHAKRABORTY"/>
    <s v="Large Farmer"/>
    <s v="Usthi"/>
    <s v="Systiva"/>
    <s v="200ml"/>
    <n v="1050"/>
    <n v="8"/>
    <n v="1360"/>
    <n v="8400"/>
    <s v="Winter"/>
    <s v="Fungicide"/>
  </r>
  <r>
    <s v="T0378"/>
    <s v="(08-Dec-24 - 14-Dec-24)"/>
    <s v="W06"/>
    <s v="SUDIP MANDAL"/>
    <s v="Retail"/>
    <s v="Usthi"/>
    <s v="Baan"/>
    <s v="120gm"/>
    <n v="230"/>
    <n v="9"/>
    <n v="180"/>
    <n v="2070"/>
    <s v="Winter"/>
    <s v="Fungicide"/>
  </r>
  <r>
    <s v="T0379"/>
    <s v="(08-Dec-24 - 14-Dec-24)"/>
    <s v="W06"/>
    <s v="SACHIN HALDER"/>
    <s v="Retail"/>
    <s v="Falta"/>
    <s v="Pogo"/>
    <s v="250ml"/>
    <n v="90"/>
    <n v="6"/>
    <n v="60"/>
    <n v="540"/>
    <s v="Winter"/>
    <s v="Herbicide"/>
  </r>
  <r>
    <s v="T0380"/>
    <s v="(08-Dec-24 - 14-Dec-24)"/>
    <s v="W06"/>
    <s v="DINESH HALDER"/>
    <s v="Large Farmer"/>
    <s v="Amtala"/>
    <s v="2,4-D"/>
    <s v="500gm"/>
    <n v="220"/>
    <n v="6"/>
    <n v="150"/>
    <n v="1320"/>
    <s v="Winter"/>
    <s v="Herbicide"/>
  </r>
  <r>
    <s v="T0381"/>
    <s v="(08-Dec-24 - 14-Dec-24)"/>
    <s v="W06"/>
    <s v="TAPAN GHOSH"/>
    <s v="Retail"/>
    <s v="Amtala"/>
    <s v="2,4-D"/>
    <s v="500gm"/>
    <n v="220"/>
    <n v="6"/>
    <n v="150"/>
    <n v="1320"/>
    <s v="Winter"/>
    <s v="Herbicide"/>
  </r>
  <r>
    <s v="T0382"/>
    <s v="(08-Dec-24 - 14-Dec-24)"/>
    <s v="W06"/>
    <s v="SANTOSH BISWAS"/>
    <s v="Retail"/>
    <s v="Amtala"/>
    <s v="Poushak"/>
    <s v="500ml"/>
    <n v="420"/>
    <n v="5"/>
    <n v="200"/>
    <n v="2100"/>
    <s v="Winter"/>
    <s v="Plant Nutrition"/>
  </r>
  <r>
    <s v="T0383"/>
    <s v="(08-Dec-24 - 14-Dec-24)"/>
    <s v="W06"/>
    <s v="TUFUI DAS"/>
    <s v="Retail"/>
    <s v="Amtala"/>
    <s v="Systiva"/>
    <s v="200ml"/>
    <n v="1050"/>
    <n v="6"/>
    <n v="1020"/>
    <n v="6300"/>
    <s v="Winter"/>
    <s v="Fungicide"/>
  </r>
  <r>
    <s v="T0384"/>
    <s v="(08-Dec-24 - 14-Dec-24)"/>
    <s v="W06"/>
    <s v="TUFUI DAS"/>
    <s v="Retail"/>
    <s v="Amtala"/>
    <s v="Saaf"/>
    <s v="500gm"/>
    <n v="380"/>
    <n v="6"/>
    <n v="192"/>
    <n v="2280"/>
    <s v="Winter"/>
    <s v="Fungicide"/>
  </r>
  <r>
    <s v="T0385"/>
    <s v="(08-Dec-24 - 14-Dec-24)"/>
    <s v="W06"/>
    <s v="NIKHIL RANA"/>
    <s v="Large Farmer"/>
    <s v="Bishnupur"/>
    <s v="Systiva"/>
    <s v="200ml"/>
    <n v="1050"/>
    <n v="6"/>
    <n v="1020"/>
    <n v="6300"/>
    <s v="Winter"/>
    <s v="Fungicide"/>
  </r>
  <r>
    <s v="T0386"/>
    <s v="(08-Dec-24 - 14-Dec-24)"/>
    <s v="W06"/>
    <s v="NIKHIL RANA"/>
    <s v="Large Farmer"/>
    <s v="Bishnupur"/>
    <s v="Amister Top"/>
    <s v="100ml"/>
    <n v="450"/>
    <n v="6"/>
    <n v="300"/>
    <n v="2700"/>
    <s v="Winter"/>
    <s v="Fungicide"/>
  </r>
  <r>
    <s v="T0387"/>
    <s v="(08-Dec-24 - 14-Dec-24)"/>
    <s v="W06"/>
    <s v="PRABIR ROY"/>
    <s v="Large Farmer"/>
    <s v="Falta"/>
    <s v="Baan"/>
    <s v="120gm"/>
    <n v="230"/>
    <n v="8"/>
    <n v="160"/>
    <n v="1840"/>
    <s v="Winter"/>
    <s v="Fungicide"/>
  </r>
  <r>
    <s v="T0388"/>
    <s v="(08-Dec-24 - 14-Dec-24)"/>
    <s v="W06"/>
    <s v="PRABIR ROY"/>
    <s v="Large Farmer"/>
    <s v="Falta"/>
    <s v="Isabion"/>
    <s v="100ml"/>
    <n v="140"/>
    <n v="7"/>
    <n v="126"/>
    <n v="980"/>
    <s v="Winter"/>
    <s v="Plant Nutrition"/>
  </r>
  <r>
    <s v="T0389"/>
    <s v="(08-Dec-24 - 14-Dec-24)"/>
    <s v="W06"/>
    <s v="DEBASIS PAL"/>
    <s v="Retail"/>
    <s v="Bishnupur"/>
    <s v="Profex Super"/>
    <s v="100ml"/>
    <n v="90"/>
    <n v="6"/>
    <n v="72"/>
    <n v="540"/>
    <s v="Winter"/>
    <s v="Insecticide"/>
  </r>
  <r>
    <s v="T0390"/>
    <s v="(08-Dec-24 - 14-Dec-24)"/>
    <s v="W06"/>
    <s v="DEBASIS PAL"/>
    <s v="Retail"/>
    <s v="Bishnupur"/>
    <s v="Tag Gun"/>
    <s v="160gm (20gm x 8 pouches, per pouch: 55)"/>
    <n v="420"/>
    <n v="6"/>
    <n v="300"/>
    <n v="2520"/>
    <s v="Winter"/>
    <s v="Herbicide"/>
  </r>
  <r>
    <s v="T0391"/>
    <s v="(08-Dec-24 - 14-Dec-24)"/>
    <s v="W06"/>
    <s v="SUDHAMOY BANERJEE"/>
    <s v="Retail"/>
    <s v="Falta"/>
    <s v="Poushak"/>
    <s v="250ml"/>
    <n v="220"/>
    <n v="7"/>
    <n v="140"/>
    <n v="1540"/>
    <s v="Winter"/>
    <s v="Plant Nutrition"/>
  </r>
  <r>
    <s v="T0392"/>
    <s v="(08-Dec-24 - 14-Dec-24)"/>
    <s v="W06"/>
    <s v="SUDHAMOY BANERJEE"/>
    <s v="Retail"/>
    <s v="Falta"/>
    <s v="Double"/>
    <s v="20ml"/>
    <n v="140"/>
    <n v="6"/>
    <n v="144"/>
    <n v="840"/>
    <s v="Winter"/>
    <s v="Plant Nutrition"/>
  </r>
  <r>
    <s v="T0393"/>
    <s v="(08-Dec-24 - 14-Dec-24)"/>
    <s v="W06"/>
    <s v="GOPAL SILE"/>
    <s v="Retail"/>
    <s v="Usthi"/>
    <s v="Tropicona"/>
    <s v="100ml"/>
    <n v="70"/>
    <n v="8"/>
    <n v="64"/>
    <n v="560"/>
    <s v="Winter"/>
    <s v="Plant Nutrition"/>
  </r>
  <r>
    <s v="T0394"/>
    <s v="(08-Dec-24 - 14-Dec-24)"/>
    <s v="W06"/>
    <s v="GOPAL SILE"/>
    <s v="Retail"/>
    <s v="Usthi"/>
    <s v="Systiva"/>
    <s v="200ml"/>
    <n v="1050"/>
    <n v="8"/>
    <n v="1360"/>
    <n v="8400"/>
    <s v="Winter"/>
    <s v="Fungicide"/>
  </r>
  <r>
    <s v="T0395"/>
    <s v="(08-Dec-24 - 14-Dec-24)"/>
    <s v="W06"/>
    <s v="SUBRATA NASKAR"/>
    <s v="Large Farmer"/>
    <s v="D.Harbour"/>
    <s v="Isabion"/>
    <s v="1L"/>
    <n v="1280"/>
    <n v="7"/>
    <n v="910"/>
    <n v="8960"/>
    <s v="Winter"/>
    <s v="Plant Nutrition"/>
  </r>
  <r>
    <s v="T0396"/>
    <s v="(08-Dec-24 - 14-Dec-24)"/>
    <s v="W06"/>
    <s v="SUSHANTA DAS"/>
    <s v="Retail"/>
    <s v="Amtala"/>
    <s v="Dezire"/>
    <s v="100gm"/>
    <n v="120"/>
    <n v="7"/>
    <n v="70"/>
    <n v="840"/>
    <s v="Winter"/>
    <s v="Herbicide"/>
  </r>
  <r>
    <s v="T0397"/>
    <s v="(08-Dec-24 - 14-Dec-24)"/>
    <s v="W06"/>
    <s v="PRABIR ROY"/>
    <s v="Large Farmer"/>
    <s v="Falta"/>
    <s v="Poushak"/>
    <s v="250ml"/>
    <n v="220"/>
    <n v="9"/>
    <n v="180"/>
    <n v="1980"/>
    <s v="Winter"/>
    <s v="Plant Nutrition"/>
  </r>
  <r>
    <s v="T0398"/>
    <s v="(08-Dec-24 - 14-Dec-24)"/>
    <s v="W06"/>
    <s v="ARUN DEY"/>
    <s v="Retail"/>
    <s v="Amtala"/>
    <s v="Indofil M45"/>
    <s v="500gm"/>
    <n v="200"/>
    <n v="8"/>
    <n v="176"/>
    <n v="1600"/>
    <s v="Winter"/>
    <s v="Fungicide"/>
  </r>
  <r>
    <s v="T0399"/>
    <s v="(08-Dec-24 - 14-Dec-24)"/>
    <s v="W06"/>
    <s v="BIKRAM SARKAR"/>
    <s v="Large Farmer"/>
    <s v="Bishnupur"/>
    <s v="Sprint"/>
    <s v="500gm"/>
    <n v="630"/>
    <n v="9"/>
    <n v="270"/>
    <n v="5670"/>
    <s v="Winter"/>
    <s v="Fungicide"/>
  </r>
  <r>
    <s v="T0400"/>
    <s v="(08-Dec-24 - 14-Dec-24)"/>
    <s v="W06"/>
    <s v="SHYAMAL BAG"/>
    <s v="Large Farmer"/>
    <s v="Bishnupur"/>
    <s v="Baan"/>
    <s v="120gm"/>
    <n v="230"/>
    <n v="8"/>
    <n v="160"/>
    <n v="1840"/>
    <s v="Winter"/>
    <s v="Fungicide"/>
  </r>
  <r>
    <s v="T0401"/>
    <s v="(08-Dec-24 - 14-Dec-24)"/>
    <s v="W06"/>
    <s v="KALIPADA MUKHERJEE"/>
    <s v="Retail"/>
    <s v="Usthi"/>
    <s v="Cultar"/>
    <s v="50ml"/>
    <n v="230"/>
    <n v="8"/>
    <n v="120"/>
    <n v="1840"/>
    <s v="Winter"/>
    <s v="Plant Nutrition"/>
  </r>
  <r>
    <s v="T0402"/>
    <s v="(08-Dec-24 - 14-Dec-24)"/>
    <s v="W06"/>
    <s v="KALIPADA MUKHERJEE"/>
    <s v="Retail"/>
    <s v="Usthi"/>
    <s v="Systiva"/>
    <s v="200ml"/>
    <n v="1050"/>
    <n v="9"/>
    <n v="1530"/>
    <n v="9450"/>
    <s v="Winter"/>
    <s v="Fungicide"/>
  </r>
  <r>
    <s v="T0403"/>
    <s v="(08-Dec-24 - 14-Dec-24)"/>
    <s v="W06"/>
    <s v="ASIM PAUL"/>
    <s v="Large Farmer"/>
    <s v="Bishnupur"/>
    <s v="Ultimare"/>
    <s v="50ml"/>
    <n v="1640"/>
    <n v="9"/>
    <n v="1530"/>
    <n v="14760"/>
    <s v="Winter"/>
    <s v="Insecticide"/>
  </r>
  <r>
    <s v="T0404"/>
    <s v="(08-Dec-24 - 14-Dec-24)"/>
    <s v="W06"/>
    <s v="ASIM PAUL"/>
    <s v="Large Farmer"/>
    <s v="Bishnupur"/>
    <s v="Ekka"/>
    <s v="20gm"/>
    <n v="30"/>
    <n v="8"/>
    <n v="40"/>
    <n v="240"/>
    <s v="Winter"/>
    <s v="Insecticide"/>
  </r>
  <r>
    <s v="T0405"/>
    <s v="(08-Dec-24 - 14-Dec-24)"/>
    <s v="W06"/>
    <s v="HARADHAN DEY"/>
    <s v="Retail"/>
    <s v="Bishnupur"/>
    <s v="Pogo"/>
    <s v="250ml"/>
    <n v="90"/>
    <n v="9"/>
    <n v="90"/>
    <n v="810"/>
    <s v="Winter"/>
    <s v="Herbicide"/>
  </r>
  <r>
    <s v="T0406"/>
    <s v="(08-Dec-24 - 14-Dec-24)"/>
    <s v="W06"/>
    <s v="ASHOK BHATTACHARYA"/>
    <s v="Large Farmer"/>
    <s v="Bishnupur"/>
    <s v="Dursban"/>
    <s v="1L"/>
    <n v="350"/>
    <n v="8"/>
    <n v="320"/>
    <n v="2800"/>
    <s v="Winter"/>
    <s v="Insecticide"/>
  </r>
  <r>
    <s v="T0407"/>
    <s v="(08-Dec-24 - 14-Dec-24)"/>
    <s v="W06"/>
    <s v="PRADIP MONDAL"/>
    <s v="Large Farmer"/>
    <s v="Bishnupur"/>
    <s v="Miraculan"/>
    <s v="250ml"/>
    <n v="120"/>
    <n v="8"/>
    <n v="64"/>
    <n v="960"/>
    <s v="Winter"/>
    <s v="Plant Nutrition"/>
  </r>
  <r>
    <s v="T0408"/>
    <s v="(08-Dec-24 - 14-Dec-24)"/>
    <s v="W06"/>
    <s v="SANJIB BISWAS"/>
    <s v="Large Farmer"/>
    <s v="Bishnupur"/>
    <s v="Systiva"/>
    <s v="200ml"/>
    <n v="1050"/>
    <n v="8"/>
    <n v="1360"/>
    <n v="8400"/>
    <s v="Winter"/>
    <s v="Fungicide"/>
  </r>
  <r>
    <s v="T0409"/>
    <s v="(08-Dec-24 - 14-Dec-24)"/>
    <s v="W06"/>
    <s v="BIJAY PAUL"/>
    <s v="Large Farmer"/>
    <s v="Amtala"/>
    <s v="Miraculan"/>
    <s v="250ml"/>
    <n v="120"/>
    <n v="8"/>
    <n v="64"/>
    <n v="960"/>
    <s v="Winter"/>
    <s v="Plant Nutrition"/>
  </r>
  <r>
    <s v="T1363"/>
    <s v="(08-Dec-24 - 14-Dec-24)"/>
    <s v="W06"/>
    <s v="MANIK CHOWDHURY"/>
    <s v="Large Farmer"/>
    <s v="Usthi"/>
    <s v="Tag Dabang"/>
    <s v="160gm (20gm x 8 pouches, per pouch: 25)"/>
    <n v="190"/>
    <n v="8"/>
    <n v="120"/>
    <n v="1520"/>
    <s v="Winter"/>
    <s v="Herbicide"/>
  </r>
  <r>
    <s v="T1364"/>
    <s v="(08-Dec-24 - 14-Dec-24)"/>
    <s v="W06"/>
    <s v="SUBRATA DEY"/>
    <s v="Retail"/>
    <s v="Falta"/>
    <s v="Xelora"/>
    <s v="200ml"/>
    <n v="950"/>
    <n v="7"/>
    <n v="532"/>
    <n v="6650"/>
    <s v="Winter"/>
    <s v="Fungicide"/>
  </r>
  <r>
    <s v="T1365"/>
    <s v="(08-Dec-24 - 14-Dec-24)"/>
    <s v="W06"/>
    <s v="SUDHAMOY BANERJEE"/>
    <s v="Retail"/>
    <s v="Falta"/>
    <s v="Sprint"/>
    <s v="1kg"/>
    <n v="1220"/>
    <n v="6"/>
    <n v="120"/>
    <n v="7320"/>
    <s v="Winter"/>
    <s v="Fungicide"/>
  </r>
  <r>
    <s v="T0410"/>
    <s v="(08-Dec-24 - 14-Dec-24)"/>
    <s v="W06"/>
    <s v="BIJAY PAUL"/>
    <s v="Large Farmer"/>
    <s v="Amtala"/>
    <s v="Sumiprint"/>
    <s v="500ml"/>
    <n v="1730"/>
    <n v="8"/>
    <n v="7312"/>
    <n v="13840"/>
    <s v="Winter"/>
    <s v="Insecticide"/>
  </r>
  <r>
    <s v="T0411"/>
    <s v="(15-Dec-24 - 21-Dec-24)"/>
    <s v="W07"/>
    <s v="GOKUL KHAN"/>
    <s v="Large Farmer"/>
    <s v="D.Harbour"/>
    <s v="Samrat 70"/>
    <s v="2gm"/>
    <n v="20"/>
    <n v="7"/>
    <n v="49"/>
    <n v="140"/>
    <s v="Winter"/>
    <s v="Insecticide"/>
  </r>
  <r>
    <s v="T0412"/>
    <s v="(15-Dec-24 - 21-Dec-24)"/>
    <s v="W07"/>
    <s v="GOKUL KHAN"/>
    <s v="Large Farmer"/>
    <s v="D.Harbour"/>
    <s v="Amister Top"/>
    <s v="250ml"/>
    <n v="1150"/>
    <n v="7"/>
    <n v="1750"/>
    <n v="8050"/>
    <s v="Winter"/>
    <s v="Fungicide"/>
  </r>
  <r>
    <s v="T0413"/>
    <s v="(15-Dec-24 - 21-Dec-24)"/>
    <s v="W07"/>
    <s v="SUNIL HAZRA"/>
    <s v="Retail"/>
    <s v="Amtala"/>
    <s v="2,4-D"/>
    <s v="500gm"/>
    <n v="220"/>
    <n v="8"/>
    <n v="200"/>
    <n v="1760"/>
    <s v="Winter"/>
    <s v="Herbicide"/>
  </r>
  <r>
    <s v="T0414"/>
    <s v="(15-Dec-24 - 21-Dec-24)"/>
    <s v="W07"/>
    <s v="MANIK CHOWDHURY"/>
    <s v="Large Farmer"/>
    <s v="Usthi"/>
    <s v="Tag Dabang"/>
    <s v="160gm (20gm x 8 pouches, per pouch: 25)"/>
    <n v="190"/>
    <n v="7"/>
    <n v="105"/>
    <n v="1330"/>
    <s v="Winter"/>
    <s v="Herbicide"/>
  </r>
  <r>
    <s v="T0415"/>
    <s v="(15-Dec-24 - 21-Dec-24)"/>
    <s v="W07"/>
    <s v="JOY RANA"/>
    <s v="Retail"/>
    <s v="Falta"/>
    <s v="Tropicona"/>
    <s v="100ml"/>
    <n v="70"/>
    <n v="8"/>
    <n v="64"/>
    <n v="560"/>
    <s v="Winter"/>
    <s v="Plant Nutrition"/>
  </r>
  <r>
    <s v="T0416"/>
    <s v="(15-Dec-24 - 21-Dec-24)"/>
    <s v="W07"/>
    <s v="ARUP PATRA"/>
    <s v="Retail"/>
    <s v="Usthi"/>
    <s v="Sprint"/>
    <s v="100gm"/>
    <n v="130"/>
    <n v="7"/>
    <n v="84"/>
    <n v="910"/>
    <s v="Winter"/>
    <s v="Fungicide"/>
  </r>
  <r>
    <s v="T0417"/>
    <s v="(15-Dec-24 - 21-Dec-24)"/>
    <s v="W07"/>
    <s v="ANUPAM MAJUMDAR"/>
    <s v="Retail"/>
    <s v="Amtala"/>
    <s v="Samrat 70"/>
    <s v="2gm"/>
    <n v="20"/>
    <n v="9"/>
    <n v="63"/>
    <n v="180"/>
    <s v="Winter"/>
    <s v="Insecticide"/>
  </r>
  <r>
    <s v="T0418"/>
    <s v="(15-Dec-24 - 21-Dec-24)"/>
    <s v="W07"/>
    <s v="ARUN DEY"/>
    <s v="Retail"/>
    <s v="Amtala"/>
    <s v="Poushak"/>
    <s v="500ml"/>
    <n v="420"/>
    <n v="9"/>
    <n v="360"/>
    <n v="3780"/>
    <s v="Winter"/>
    <s v="Plant Nutrition"/>
  </r>
  <r>
    <s v="T0419"/>
    <s v="(15-Dec-24 - 21-Dec-24)"/>
    <s v="W07"/>
    <s v="ARUN DEY"/>
    <s v="Retail"/>
    <s v="Amtala"/>
    <s v="Cultar"/>
    <s v="50ml"/>
    <n v="230"/>
    <n v="8"/>
    <n v="120"/>
    <n v="1840"/>
    <s v="Winter"/>
    <s v="Plant Nutrition"/>
  </r>
  <r>
    <s v="T0420"/>
    <s v="(15-Dec-24 - 21-Dec-24)"/>
    <s v="W07"/>
    <s v="SUKUMAR BAGCHI"/>
    <s v="Retail"/>
    <s v="Falta"/>
    <s v="Pogo"/>
    <s v="1L"/>
    <n v="250"/>
    <n v="9"/>
    <n v="360"/>
    <n v="2250"/>
    <s v="Winter"/>
    <s v="Herbicide"/>
  </r>
  <r>
    <s v="T0421"/>
    <s v="(15-Dec-24 - 21-Dec-24)"/>
    <s v="W07"/>
    <s v="SUKUMAR BAGCHI"/>
    <s v="Retail"/>
    <s v="Falta"/>
    <s v="Ridomil Gold"/>
    <s v="1kg (1 pouch: 80)"/>
    <n v="2300"/>
    <n v="9"/>
    <n v="9090"/>
    <n v="20700"/>
    <s v="Winter"/>
    <s v="Fungicide"/>
  </r>
  <r>
    <s v="T0422"/>
    <s v="(15-Dec-24 - 21-Dec-24)"/>
    <s v="W07"/>
    <s v="ANUPAM MAJUMDAR"/>
    <s v="Retail"/>
    <s v="Amtala"/>
    <s v="Agil"/>
    <s v="500ml"/>
    <n v="930"/>
    <n v="9"/>
    <n v="990"/>
    <n v="8370"/>
    <s v="Winter"/>
    <s v="Herbicide"/>
  </r>
  <r>
    <s v="T0423"/>
    <s v="(15-Dec-24 - 21-Dec-24)"/>
    <s v="W07"/>
    <s v="HARADHAN DEY"/>
    <s v="Retail"/>
    <s v="Bishnupur"/>
    <s v="Indofil M45"/>
    <s v="500gm"/>
    <n v="200"/>
    <n v="8"/>
    <n v="176"/>
    <n v="1600"/>
    <s v="Winter"/>
    <s v="Fungicide"/>
  </r>
  <r>
    <s v="T0424"/>
    <s v="(15-Dec-24 - 21-Dec-24)"/>
    <s v="W07"/>
    <s v="RAMPRASAD SAHA"/>
    <s v="Large Farmer"/>
    <s v="Usthi"/>
    <s v="Samrat 70"/>
    <s v="2gm"/>
    <n v="20"/>
    <n v="9"/>
    <n v="63"/>
    <n v="180"/>
    <s v="Winter"/>
    <s v="Insecticide"/>
  </r>
  <r>
    <s v="T0425"/>
    <s v="(15-Dec-24 - 21-Dec-24)"/>
    <s v="W07"/>
    <s v="SANTOSH ROY"/>
    <s v="Large Farmer"/>
    <s v="Bishnupur"/>
    <s v="Biozyme Vegetable"/>
    <s v="100ml"/>
    <n v="130"/>
    <n v="10"/>
    <n v="200"/>
    <n v="1300"/>
    <s v="Winter"/>
    <s v="Plant Nutrition"/>
  </r>
  <r>
    <s v="T0426"/>
    <s v="(15-Dec-24 - 21-Dec-24)"/>
    <s v="W07"/>
    <s v="AJOY KUMAR"/>
    <s v="Large Farmer"/>
    <s v="Amtala"/>
    <s v="Dezire"/>
    <s v="100gm"/>
    <n v="120"/>
    <n v="8"/>
    <n v="80"/>
    <n v="960"/>
    <s v="Winter"/>
    <s v="Herbicide"/>
  </r>
  <r>
    <s v="T0427"/>
    <s v="(15-Dec-24 - 21-Dec-24)"/>
    <s v="W07"/>
    <s v="ASIM PAUL"/>
    <s v="Large Farmer"/>
    <s v="Bishnupur"/>
    <s v="Exponus"/>
    <s v="8.5ml"/>
    <n v="480"/>
    <n v="9"/>
    <n v="270"/>
    <n v="4320"/>
    <s v="Winter"/>
    <s v="Insecticide"/>
  </r>
  <r>
    <s v="T0428"/>
    <s v="(15-Dec-24 - 21-Dec-24)"/>
    <s v="W07"/>
    <s v="AMITAVA DAS"/>
    <s v="Retail"/>
    <s v="Falta"/>
    <s v="Sprint"/>
    <s v="1kg"/>
    <n v="1220"/>
    <n v="8"/>
    <n v="160"/>
    <n v="9760"/>
    <s v="Winter"/>
    <s v="Fungicide"/>
  </r>
  <r>
    <s v="T0429"/>
    <s v="(15-Dec-24 - 21-Dec-24)"/>
    <s v="W07"/>
    <s v="AMITAVA DAS"/>
    <s v="Retail"/>
    <s v="Falta"/>
    <s v="Biozyme Vegetable"/>
    <s v="250ml"/>
    <n v="290"/>
    <n v="9"/>
    <n v="225"/>
    <n v="2610"/>
    <s v="Winter"/>
    <s v="Plant Nutrition"/>
  </r>
  <r>
    <s v="T0430"/>
    <s v="(15-Dec-24 - 21-Dec-24)"/>
    <s v="W07"/>
    <s v="RINKU MALLICK"/>
    <s v="Retail"/>
    <s v="Falta"/>
    <s v="Sumiprint"/>
    <s v="100ml"/>
    <n v="190"/>
    <n v="10"/>
    <n v="400"/>
    <n v="1900"/>
    <s v="Winter"/>
    <s v="Insecticide"/>
  </r>
  <r>
    <s v="T0431"/>
    <s v="(15-Dec-24 - 21-Dec-24)"/>
    <s v="W07"/>
    <s v="RINKU MALLICK"/>
    <s v="Retail"/>
    <s v="Falta"/>
    <s v="Curzate"/>
    <s v="1.2kg"/>
    <n v="1660"/>
    <n v="11"/>
    <n v="5610"/>
    <n v="18260"/>
    <s v="Winter"/>
    <s v="Fungicide"/>
  </r>
  <r>
    <s v="T0432"/>
    <s v="(15-Dec-24 - 21-Dec-24)"/>
    <s v="W07"/>
    <s v="SUDHAMOY BANERJEE"/>
    <s v="Retail"/>
    <s v="Falta"/>
    <s v="2,4-D"/>
    <s v="500gm"/>
    <n v="220"/>
    <n v="10"/>
    <n v="250"/>
    <n v="2200"/>
    <s v="Winter"/>
    <s v="Herbicide"/>
  </r>
  <r>
    <s v="T0433"/>
    <s v="(15-Dec-24 - 21-Dec-24)"/>
    <s v="W07"/>
    <s v="TANAY DEY"/>
    <s v="Retail"/>
    <s v="Falta"/>
    <s v="El++"/>
    <s v="500ml"/>
    <n v="320"/>
    <n v="10"/>
    <n v="240"/>
    <n v="3200"/>
    <s v="Winter"/>
    <s v="Plant Nutrition"/>
  </r>
  <r>
    <s v="T0434"/>
    <s v="(15-Dec-24 - 21-Dec-24)"/>
    <s v="W07"/>
    <s v="JAGANNATH HALDER"/>
    <s v="Retail"/>
    <s v="Falta"/>
    <s v="Deligate"/>
    <s v="25ml"/>
    <n v="270"/>
    <n v="8"/>
    <n v="176"/>
    <n v="2160"/>
    <s v="Winter"/>
    <s v="Insecticide"/>
  </r>
  <r>
    <s v="T0435"/>
    <s v="(15-Dec-24 - 21-Dec-24)"/>
    <s v="W07"/>
    <s v="ANIRUDH PAUL"/>
    <s v="Retail"/>
    <s v="Usthi"/>
    <s v="Double"/>
    <s v="100ml"/>
    <n v="450"/>
    <n v="8"/>
    <n v="400"/>
    <n v="3600"/>
    <s v="Winter"/>
    <s v="Plant Nutrition"/>
  </r>
  <r>
    <s v="T0436"/>
    <s v="(15-Dec-24 - 21-Dec-24)"/>
    <s v="W07"/>
    <s v="NEPAL HATI"/>
    <s v="Retail"/>
    <s v="Usthi"/>
    <s v="Poushak"/>
    <s v="1L"/>
    <n v="820"/>
    <n v="9"/>
    <n v="720"/>
    <n v="7380"/>
    <s v="Winter"/>
    <s v="Plant Nutrition"/>
  </r>
  <r>
    <s v="T0437"/>
    <s v="(15-Dec-24 - 21-Dec-24)"/>
    <s v="W07"/>
    <s v="KANAI GHOSH"/>
    <s v="Retail"/>
    <s v="Bishnupur"/>
    <s v="Pogo"/>
    <s v="1L"/>
    <n v="250"/>
    <n v="9"/>
    <n v="360"/>
    <n v="2250"/>
    <s v="Winter"/>
    <s v="Herbicide"/>
  </r>
  <r>
    <s v="T0438"/>
    <s v="(15-Dec-24 - 21-Dec-24)"/>
    <s v="W07"/>
    <s v="BISWAJIT SINHA"/>
    <s v="Retail"/>
    <s v="Amtala"/>
    <s v="Coragen"/>
    <s v="60ml"/>
    <n v="780"/>
    <n v="8"/>
    <n v="440"/>
    <n v="6240"/>
    <s v="Winter"/>
    <s v="Insecticide"/>
  </r>
  <r>
    <s v="T0439"/>
    <s v="(15-Dec-24 - 21-Dec-24)"/>
    <s v="W07"/>
    <s v="BISWAJIT SINHA"/>
    <s v="Retail"/>
    <s v="Amtala"/>
    <s v="Tropicona"/>
    <s v="250ml"/>
    <n v="170"/>
    <n v="7"/>
    <n v="105"/>
    <n v="1190"/>
    <s v="Winter"/>
    <s v="Plant Nutrition"/>
  </r>
  <r>
    <s v="T0440"/>
    <s v="(15-Dec-24 - 21-Dec-24)"/>
    <s v="W07"/>
    <s v="RAKIB MOLLA"/>
    <s v="Large Farmer"/>
    <s v="Amtala"/>
    <s v="Xelora"/>
    <s v="200ml"/>
    <n v="950"/>
    <n v="8"/>
    <n v="608"/>
    <n v="7600"/>
    <s v="Winter"/>
    <s v="Fungicide"/>
  </r>
  <r>
    <s v="T0441"/>
    <s v="(15-Dec-24 - 21-Dec-24)"/>
    <s v="W07"/>
    <s v="RAKIB MOLLA"/>
    <s v="Large Farmer"/>
    <s v="Amtala"/>
    <s v="Indofil M45"/>
    <s v="500gm"/>
    <n v="205"/>
    <n v="7"/>
    <n v="189"/>
    <n v="1435"/>
    <s v="Winter"/>
    <s v="Fungicide"/>
  </r>
  <r>
    <s v="T0442"/>
    <s v="(15-Dec-24 - 21-Dec-24)"/>
    <s v="W07"/>
    <s v="TUSON SUMANTA"/>
    <s v="Large Farmer"/>
    <s v="Usthi"/>
    <s v="Contaf Plus"/>
    <s v="500ml"/>
    <n v="290"/>
    <n v="8"/>
    <n v="144"/>
    <n v="2320"/>
    <s v="Winter"/>
    <s v="Fungicide"/>
  </r>
  <r>
    <s v="T0443"/>
    <s v="(15-Dec-24 - 21-Dec-24)"/>
    <s v="W07"/>
    <s v="RAMESH HALDER"/>
    <s v="Large Farmer"/>
    <s v="Bishnupur"/>
    <s v="Profex Super"/>
    <s v="100ml"/>
    <n v="90"/>
    <n v="8"/>
    <n v="96"/>
    <n v="720"/>
    <s v="Winter"/>
    <s v="Insecticide"/>
  </r>
  <r>
    <s v="T0444"/>
    <s v="(15-Dec-24 - 21-Dec-24)"/>
    <s v="W07"/>
    <s v="ASIS IQBAL"/>
    <s v="Retail"/>
    <s v="D.Harbour"/>
    <s v="Tag Gun"/>
    <s v="160gm (20gm x 8 pouches, per pouch: 55)"/>
    <n v="420"/>
    <n v="7"/>
    <n v="350"/>
    <n v="2940"/>
    <s v="Winter"/>
    <s v="Herbicide"/>
  </r>
  <r>
    <s v="T0445"/>
    <s v="(15-Dec-24 - 21-Dec-24)"/>
    <s v="W07"/>
    <s v="RAMESH HALDER"/>
    <s v="Large Farmer"/>
    <s v="Bishnupur"/>
    <s v="Nativo"/>
    <s v="100gm"/>
    <n v="700"/>
    <n v="7"/>
    <n v="196"/>
    <n v="4900"/>
    <s v="Winter"/>
    <s v="Fungicide"/>
  </r>
  <r>
    <s v="T0446"/>
    <s v="(15-Dec-24 - 21-Dec-24)"/>
    <s v="W07"/>
    <s v="ARUP PATRA"/>
    <s v="Retail"/>
    <s v="Usthi"/>
    <s v="Sumiprint"/>
    <s v="1L"/>
    <n v="1990"/>
    <n v="7"/>
    <n v="2940"/>
    <n v="13930"/>
    <s v="Winter"/>
    <s v="Insecticide"/>
  </r>
  <r>
    <s v="T0447"/>
    <s v="(15-Dec-24 - 21-Dec-24)"/>
    <s v="W07"/>
    <s v="ARUP PATRA"/>
    <s v="Retail"/>
    <s v="Usthi"/>
    <s v="Pegasus"/>
    <s v="10gm"/>
    <n v="100"/>
    <n v="8"/>
    <n v="96"/>
    <n v="800"/>
    <s v="Winter"/>
    <s v="Insecticide"/>
  </r>
  <r>
    <s v="T0448"/>
    <s v="(15-Dec-24 - 21-Dec-24)"/>
    <s v="W07"/>
    <s v="ADIN MOLLA"/>
    <s v="Large Farmer"/>
    <s v="Amtala"/>
    <s v="Samrat 70"/>
    <s v="2gm"/>
    <n v="20"/>
    <n v="9"/>
    <n v="63"/>
    <n v="180"/>
    <s v="Winter"/>
    <s v="Insecticide"/>
  </r>
  <r>
    <s v="T0449"/>
    <s v="(15-Dec-24 - 21-Dec-24)"/>
    <s v="W07"/>
    <s v="ADIN MOLLA"/>
    <s v="Large Farmer"/>
    <s v="Amtala"/>
    <s v="Pegasus"/>
    <s v="10gm"/>
    <n v="100"/>
    <n v="7"/>
    <n v="84"/>
    <n v="700"/>
    <s v="Winter"/>
    <s v="Insecticide"/>
  </r>
  <r>
    <s v="T0450"/>
    <s v="(15-Dec-24 - 21-Dec-24)"/>
    <s v="W07"/>
    <s v="MADHAB SENGUPTA"/>
    <s v="Retail"/>
    <s v="Usthi"/>
    <s v="Indofil M45"/>
    <s v="500gm"/>
    <n v="200"/>
    <n v="9"/>
    <n v="198"/>
    <n v="1800"/>
    <s v="Winter"/>
    <s v="Fungicide"/>
  </r>
  <r>
    <s v="T0451"/>
    <s v="(15-Dec-24 - 21-Dec-24)"/>
    <s v="W07"/>
    <s v="SHYAMAL BAG"/>
    <s v="Large Farmer"/>
    <s v="Bishnupur"/>
    <s v="Double"/>
    <s v="20ml"/>
    <n v="140"/>
    <n v="8"/>
    <n v="192"/>
    <n v="1120"/>
    <s v="Winter"/>
    <s v="Plant Nutrition"/>
  </r>
  <r>
    <s v="T0452"/>
    <s v="(15-Dec-24 - 21-Dec-24)"/>
    <s v="W07"/>
    <s v="SUBHAS CHATTERJEE"/>
    <s v="Large Farmer"/>
    <s v="D.Harbour"/>
    <s v="Isabion"/>
    <s v="250ml"/>
    <n v="340"/>
    <n v="8"/>
    <n v="160"/>
    <n v="2720"/>
    <s v="Winter"/>
    <s v="Plant Nutrition"/>
  </r>
  <r>
    <s v="T0453"/>
    <s v="(15-Dec-24 - 21-Dec-24)"/>
    <s v="W07"/>
    <s v="PRANAB HALDER"/>
    <s v="Retail"/>
    <s v="Bishnupur"/>
    <s v="Iris"/>
    <s v="1L"/>
    <n v="2015"/>
    <n v="9"/>
    <n v="2475"/>
    <n v="18135"/>
    <s v="Winter"/>
    <s v="Herbicide"/>
  </r>
  <r>
    <s v="T0454"/>
    <s v="(15-Dec-24 - 21-Dec-24)"/>
    <s v="W07"/>
    <s v="KALIPADA MUKHERJEE"/>
    <s v="Retail"/>
    <s v="Usthi"/>
    <s v="Agil"/>
    <s v="1L"/>
    <n v="2100"/>
    <n v="8"/>
    <n v="2800"/>
    <n v="16800"/>
    <s v="Winter"/>
    <s v="Herbicide"/>
  </r>
  <r>
    <s v="T0455"/>
    <s v="(15-Dec-24 - 21-Dec-24)"/>
    <s v="W07"/>
    <s v="SUDHAMOY BANERJEE"/>
    <s v="Retail"/>
    <s v="Falta"/>
    <s v="Curzate"/>
    <s v="1.2kg"/>
    <n v="1660"/>
    <n v="9"/>
    <n v="4590"/>
    <n v="14940"/>
    <s v="Winter"/>
    <s v="Fungicide"/>
  </r>
  <r>
    <s v="T0456"/>
    <s v="(15-Dec-24 - 21-Dec-24)"/>
    <s v="W07"/>
    <s v="SUDHAMOY BANERJEE"/>
    <s v="Retail"/>
    <s v="Falta"/>
    <s v="Sumi Max"/>
    <s v="10ml"/>
    <n v="120"/>
    <n v="9"/>
    <n v="180"/>
    <n v="1080"/>
    <s v="Winter"/>
    <s v="Herbicide"/>
  </r>
  <r>
    <s v="T0457"/>
    <s v="(15-Dec-24 - 21-Dec-24)"/>
    <s v="W07"/>
    <s v="SANTOSH ROY"/>
    <s v="Large Farmer"/>
    <s v="Bishnupur"/>
    <s v="Ridomil Gold"/>
    <s v="1kg (1 pouch: 80)"/>
    <n v="2300"/>
    <n v="11"/>
    <n v="11110"/>
    <n v="25300"/>
    <s v="Winter"/>
    <s v="Fungicide"/>
  </r>
  <r>
    <s v="T0458"/>
    <s v="(15-Dec-24 - 21-Dec-24)"/>
    <s v="W07"/>
    <s v="SANTOSH ROY"/>
    <s v="Large Farmer"/>
    <s v="Bishnupur"/>
    <s v="Systiva"/>
    <s v="200ml"/>
    <n v="1050"/>
    <n v="10"/>
    <n v="1700"/>
    <n v="10500"/>
    <s v="Winter"/>
    <s v="Fungicide"/>
  </r>
  <r>
    <s v="T0459"/>
    <s v="(22-Dec-24 - 28-Dec-24)"/>
    <s v="W08"/>
    <s v="SEKH ANAMUL"/>
    <s v="Large Farmer"/>
    <s v="Bishnupur"/>
    <s v="Agromin Gold"/>
    <s v="500ml"/>
    <n v="570"/>
    <n v="9"/>
    <n v="252"/>
    <n v="5130"/>
    <s v="Winter"/>
    <s v="Plant Nutrition"/>
  </r>
  <r>
    <s v="T0460"/>
    <s v="(22-Dec-24 - 28-Dec-24)"/>
    <s v="W08"/>
    <s v="ANIRUDH PAUL"/>
    <s v="Retail"/>
    <s v="Usthi"/>
    <s v="Double"/>
    <s v="200ml"/>
    <n v="890"/>
    <n v="10"/>
    <n v="480"/>
    <n v="8900"/>
    <s v="Winter"/>
    <s v="Plant Nutrition"/>
  </r>
  <r>
    <s v="T0461"/>
    <s v="(22-Dec-24 - 28-Dec-24)"/>
    <s v="W08"/>
    <s v="FARMAN"/>
    <s v="Retail"/>
    <s v="D.Harbour"/>
    <s v="Saaf"/>
    <s v="250gm"/>
    <n v="200"/>
    <n v="10"/>
    <n v="520"/>
    <n v="2000"/>
    <s v="Winter"/>
    <s v="Fungicide"/>
  </r>
  <r>
    <s v="T0462"/>
    <s v="(22-Dec-24 - 28-Dec-24)"/>
    <s v="W08"/>
    <s v="RABI GHOSH"/>
    <s v="Retail"/>
    <s v="Amtala"/>
    <s v="Dezire"/>
    <s v="100gm"/>
    <n v="120"/>
    <n v="9"/>
    <n v="90"/>
    <n v="1080"/>
    <s v="Winter"/>
    <s v="Herbicide"/>
  </r>
  <r>
    <s v="T0463"/>
    <s v="(22-Dec-24 - 28-Dec-24)"/>
    <s v="W08"/>
    <s v="DEBASIS PAL"/>
    <s v="Retail"/>
    <s v="Bishnupur"/>
    <s v="Xelora"/>
    <s v="400ml"/>
    <n v="1850"/>
    <n v="10"/>
    <n v="6050"/>
    <n v="18500"/>
    <s v="Winter"/>
    <s v="Fungicide"/>
  </r>
  <r>
    <s v="T0464"/>
    <s v="(22-Dec-24 - 28-Dec-24)"/>
    <s v="W08"/>
    <s v="SHYAMAL DAS"/>
    <s v="Large Farmer"/>
    <s v="D.Harbour"/>
    <s v="Iris"/>
    <s v="200ml"/>
    <n v="410"/>
    <n v="10"/>
    <n v="1320"/>
    <n v="4100"/>
    <s v="Winter"/>
    <s v="Herbicide"/>
  </r>
  <r>
    <s v="T0465"/>
    <s v="(22-Dec-24 - 28-Dec-24)"/>
    <s v="W08"/>
    <s v="BISWAJIT SINHA"/>
    <s v="Retail"/>
    <s v="Amtala"/>
    <s v="Double"/>
    <s v="50ml"/>
    <n v="240"/>
    <n v="9"/>
    <n v="108"/>
    <n v="2160"/>
    <s v="Winter"/>
    <s v="Plant Nutrition"/>
  </r>
  <r>
    <s v="T0466"/>
    <s v="(22-Dec-24 - 28-Dec-24)"/>
    <s v="W08"/>
    <s v="SHYAMAL DAS"/>
    <s v="Large Farmer"/>
    <s v="D.Harbour"/>
    <s v="Iris"/>
    <s v="400ml"/>
    <n v="780"/>
    <n v="9"/>
    <n v="720"/>
    <n v="7020"/>
    <s v="Winter"/>
    <s v="Herbicide"/>
  </r>
  <r>
    <s v="T0467"/>
    <s v="(22-Dec-24 - 28-Dec-24)"/>
    <s v="W08"/>
    <s v="SHYAMAL DAS"/>
    <s v="Large Farmer"/>
    <s v="D.Harbour"/>
    <s v="Tag Dabang"/>
    <s v="160gm (20gm x 8 pouches, per pouch: 25)"/>
    <n v="190"/>
    <n v="9"/>
    <n v="135"/>
    <n v="1710"/>
    <s v="Winter"/>
    <s v="Herbicide"/>
  </r>
  <r>
    <s v="T0468"/>
    <s v="(22-Dec-24 - 28-Dec-24)"/>
    <s v="W08"/>
    <s v="TAPAN KUMAR"/>
    <s v="Large Farmer"/>
    <s v="Usthi"/>
    <s v="Sumiprint"/>
    <s v="100ml"/>
    <n v="190"/>
    <n v="7"/>
    <n v="280"/>
    <n v="1330"/>
    <s v="Winter"/>
    <s v="Insecticide"/>
  </r>
  <r>
    <s v="T0469"/>
    <s v="(22-Dec-24 - 28-Dec-24)"/>
    <s v="W08"/>
    <s v="TAPAN KUMAR"/>
    <s v="Large Farmer"/>
    <s v="Usthi"/>
    <s v="Pogo"/>
    <s v="1L"/>
    <n v="250"/>
    <n v="7"/>
    <n v="280"/>
    <n v="1750"/>
    <s v="Winter"/>
    <s v="Herbicide"/>
  </r>
  <r>
    <s v="T0470"/>
    <s v="(22-Dec-24 - 28-Dec-24)"/>
    <s v="W08"/>
    <s v="LALTU MIRI"/>
    <s v="Large Farmer"/>
    <s v="Amtala"/>
    <s v="Starthine"/>
    <s v="1kg"/>
    <n v="760"/>
    <n v="9"/>
    <n v="360"/>
    <n v="6840"/>
    <s v="Winter"/>
    <s v="Insecticide"/>
  </r>
  <r>
    <s v="T0471"/>
    <s v="(22-Dec-24 - 28-Dec-24)"/>
    <s v="W08"/>
    <s v="RAMESH HALDER"/>
    <s v="Large Farmer"/>
    <s v="Bishnupur"/>
    <s v="Saaf"/>
    <s v="100gm"/>
    <n v="80"/>
    <n v="9"/>
    <n v="36"/>
    <n v="720"/>
    <s v="Winter"/>
    <s v="Fungicide"/>
  </r>
  <r>
    <s v="T0472"/>
    <s v="(22-Dec-24 - 28-Dec-24)"/>
    <s v="W08"/>
    <s v="KUSH GHOSH"/>
    <s v="Large Farmer"/>
    <s v="Amtala"/>
    <s v="Sumi Max"/>
    <s v="10ml"/>
    <n v="120"/>
    <n v="8"/>
    <n v="160"/>
    <n v="960"/>
    <s v="Winter"/>
    <s v="Herbicide"/>
  </r>
  <r>
    <s v="T0473"/>
    <s v="(22-Dec-24 - 28-Dec-24)"/>
    <s v="W08"/>
    <s v="SUDHIR MISHRA"/>
    <s v="Large Farmer"/>
    <s v="Falta"/>
    <s v="Sumiprint"/>
    <s v="250ml"/>
    <n v="510"/>
    <n v="8"/>
    <n v="1160"/>
    <n v="4080"/>
    <s v="Winter"/>
    <s v="Insecticide"/>
  </r>
  <r>
    <s v="T0474"/>
    <s v="(22-Dec-24 - 28-Dec-24)"/>
    <s v="W08"/>
    <s v="SUBRATA DEY"/>
    <s v="Retail"/>
    <s v="Falta"/>
    <s v="Dezire"/>
    <s v="100gm"/>
    <n v="120"/>
    <n v="8"/>
    <n v="80"/>
    <n v="960"/>
    <s v="Winter"/>
    <s v="Herbicide"/>
  </r>
  <r>
    <s v="T0475"/>
    <s v="(22-Dec-24 - 28-Dec-24)"/>
    <s v="W08"/>
    <s v="RAMJAN MOLLA"/>
    <s v="Large Farmer"/>
    <s v="D.Harbour"/>
    <s v="Tagron"/>
    <s v="10gm"/>
    <n v="30"/>
    <n v="10"/>
    <n v="50"/>
    <n v="300"/>
    <s v="Winter"/>
    <s v="Fungicide"/>
  </r>
  <r>
    <s v="T0476"/>
    <s v="(22-Dec-24 - 28-Dec-24)"/>
    <s v="W08"/>
    <s v="RAMJAN MOLLA"/>
    <s v="Large Farmer"/>
    <s v="D.Harbour"/>
    <s v="Sumi Max"/>
    <s v="10ml"/>
    <n v="120"/>
    <n v="8"/>
    <n v="160"/>
    <n v="960"/>
    <s v="Winter"/>
    <s v="Herbicide"/>
  </r>
  <r>
    <s v="T0477"/>
    <s v="(22-Dec-24 - 28-Dec-24)"/>
    <s v="W08"/>
    <s v="ANIL KUMAR"/>
    <s v="Retail"/>
    <s v="D.Harbour"/>
    <s v="Tagron"/>
    <s v="10gm"/>
    <n v="30"/>
    <n v="7"/>
    <n v="35"/>
    <n v="210"/>
    <s v="Winter"/>
    <s v="Fungicide"/>
  </r>
  <r>
    <s v="T0478"/>
    <s v="(22-Dec-24 - 28-Dec-24)"/>
    <s v="W08"/>
    <s v="ANIL KUMAR"/>
    <s v="Retail"/>
    <s v="D.Harbour"/>
    <s v="Sumiprint"/>
    <s v="1L"/>
    <n v="1990"/>
    <n v="7"/>
    <n v="2940"/>
    <n v="13930"/>
    <s v="Winter"/>
    <s v="Insecticide"/>
  </r>
  <r>
    <s v="T0479"/>
    <s v="(22-Dec-24 - 28-Dec-24)"/>
    <s v="W08"/>
    <s v="ANIL KUMAR"/>
    <s v="Retail"/>
    <s v="D.Harbour"/>
    <s v="Dezire"/>
    <s v="100gm"/>
    <n v="120"/>
    <n v="7"/>
    <n v="70"/>
    <n v="840"/>
    <s v="Winter"/>
    <s v="Herbicide"/>
  </r>
  <r>
    <s v="T0480"/>
    <s v="(22-Dec-24 - 28-Dec-24)"/>
    <s v="W08"/>
    <s v="ASIM PAUL"/>
    <s v="Large Farmer"/>
    <s v="Bishnupur"/>
    <s v="2,4-D"/>
    <s v="500gm"/>
    <n v="220"/>
    <n v="8"/>
    <n v="200"/>
    <n v="1760"/>
    <s v="Winter"/>
    <s v="Herbicide"/>
  </r>
  <r>
    <s v="T0481"/>
    <s v="(22-Dec-24 - 28-Dec-24)"/>
    <s v="W08"/>
    <s v="SUDHAMOY BANERJEE"/>
    <s v="Retail"/>
    <s v="Falta"/>
    <s v="Safal 71"/>
    <s v="100gm"/>
    <n v="70"/>
    <n v="8"/>
    <n v="48"/>
    <n v="560"/>
    <s v="Winter"/>
    <s v="Herbicide"/>
  </r>
  <r>
    <s v="T0482"/>
    <s v="(22-Dec-24 - 28-Dec-24)"/>
    <s v="W08"/>
    <s v="DEBASIS PAL"/>
    <s v="Retail"/>
    <s v="Bishnupur"/>
    <s v="Pogo"/>
    <s v="250ml"/>
    <n v="90"/>
    <n v="7"/>
    <n v="70"/>
    <n v="630"/>
    <s v="Winter"/>
    <s v="Herbicide"/>
  </r>
  <r>
    <s v="T0483"/>
    <s v="(22-Dec-24 - 28-Dec-24)"/>
    <s v="W08"/>
    <s v="SHYAMAL DAS"/>
    <s v="Large Farmer"/>
    <s v="D.Harbour"/>
    <s v="E-Mate"/>
    <s v="10gm"/>
    <n v="30"/>
    <n v="8"/>
    <n v="24"/>
    <n v="240"/>
    <s v="Winter"/>
    <s v="Insecticide"/>
  </r>
  <r>
    <s v="T0484"/>
    <s v="(22-Dec-24 - 28-Dec-24)"/>
    <s v="W08"/>
    <s v="ASIM PAUL"/>
    <s v="Large Farmer"/>
    <s v="Bishnupur"/>
    <s v="Double"/>
    <s v="200ml"/>
    <n v="890"/>
    <n v="8"/>
    <n v="384"/>
    <n v="7120"/>
    <s v="Winter"/>
    <s v="Plant Nutrition"/>
  </r>
  <r>
    <s v="T0485"/>
    <s v="(22-Dec-24 - 28-Dec-24)"/>
    <s v="W08"/>
    <s v="RABINDRANATH DAS"/>
    <s v="Retail"/>
    <s v="Bishnupur"/>
    <s v="Curzate"/>
    <s v="1.2kg"/>
    <n v="1660"/>
    <n v="10"/>
    <n v="5100"/>
    <n v="16600"/>
    <s v="Winter"/>
    <s v="Fungicide"/>
  </r>
  <r>
    <s v="T0486"/>
    <s v="(22-Dec-24 - 28-Dec-24)"/>
    <s v="W08"/>
    <s v="KUSH GHOSH"/>
    <s v="Large Farmer"/>
    <s v="Amtala"/>
    <s v="Xelora"/>
    <s v="400ml"/>
    <n v="1850"/>
    <n v="10"/>
    <n v="6050"/>
    <n v="18500"/>
    <s v="Winter"/>
    <s v="Fungicide"/>
  </r>
  <r>
    <s v="T0487"/>
    <s v="(22-Dec-24 - 28-Dec-24)"/>
    <s v="W08"/>
    <s v="MANIK CHOWDHURY"/>
    <s v="Large Farmer"/>
    <s v="Usthi"/>
    <s v="Ridomil Gold"/>
    <s v="1kg (1 pouch: 80)"/>
    <n v="2300"/>
    <n v="9"/>
    <n v="9090"/>
    <n v="20700"/>
    <s v="Winter"/>
    <s v="Fungicide"/>
  </r>
  <r>
    <s v="T0488"/>
    <s v="(22-Dec-24 - 28-Dec-24)"/>
    <s v="W08"/>
    <s v="MANIK CHOWDHURY"/>
    <s v="Large Farmer"/>
    <s v="Usthi"/>
    <s v="Agil"/>
    <s v="250ml"/>
    <n v="500"/>
    <n v="10"/>
    <n v="1100"/>
    <n v="5000"/>
    <s v="Winter"/>
    <s v="Herbicide"/>
  </r>
  <r>
    <s v="T0489"/>
    <s v="(22-Dec-24 - 28-Dec-24)"/>
    <s v="W08"/>
    <s v="NIKHIL RANA"/>
    <s v="Large Farmer"/>
    <s v="Bishnupur"/>
    <s v="Nasa"/>
    <s v="1kg"/>
    <n v="200"/>
    <n v="9"/>
    <n v="198"/>
    <n v="1800"/>
    <s v="Winter"/>
    <s v="Insecticide"/>
  </r>
  <r>
    <s v="T0490"/>
    <s v="(22-Dec-24 - 28-Dec-24)"/>
    <s v="W08"/>
    <s v="NIKHIL RANA"/>
    <s v="Large Farmer"/>
    <s v="Bishnupur"/>
    <s v="Carbine"/>
    <s v="500ml"/>
    <n v="410"/>
    <n v="9"/>
    <n v="225"/>
    <n v="3690"/>
    <s v="Winter"/>
    <s v="Insecticide"/>
  </r>
  <r>
    <s v="T0491"/>
    <s v="(22-Dec-24 - 28-Dec-24)"/>
    <s v="W08"/>
    <s v="DILIP PAL"/>
    <s v="Retail"/>
    <s v="Bishnupur"/>
    <s v="Ultimare"/>
    <s v="50ml"/>
    <n v="1640"/>
    <n v="10"/>
    <n v="1700"/>
    <n v="16400"/>
    <s v="Winter"/>
    <s v="Insecticide"/>
  </r>
  <r>
    <s v="T0492"/>
    <s v="(22-Dec-24 - 28-Dec-24)"/>
    <s v="W08"/>
    <s v="SHYAMAL DAS"/>
    <s v="Large Farmer"/>
    <s v="D.Harbour"/>
    <s v="E-Mate"/>
    <s v="10gm"/>
    <n v="30"/>
    <n v="10"/>
    <n v="30"/>
    <n v="300"/>
    <s v="Winter"/>
    <s v="Insecticide"/>
  </r>
  <r>
    <s v="T0493"/>
    <s v="(22-Dec-24 - 28-Dec-24)"/>
    <s v="W08"/>
    <s v="SURESH PAUL"/>
    <s v="Large Farmer"/>
    <s v="Bishnupur"/>
    <s v="Tagron"/>
    <s v="10gm"/>
    <n v="30"/>
    <n v="8"/>
    <n v="40"/>
    <n v="240"/>
    <s v="Winter"/>
    <s v="Fungicide"/>
  </r>
  <r>
    <s v="T0494"/>
    <s v="(22-Dec-24 - 28-Dec-24)"/>
    <s v="W08"/>
    <s v="NILADRI SEN"/>
    <s v="Retail"/>
    <s v="Amtala"/>
    <s v="Tropicona"/>
    <s v="100ml"/>
    <n v="70"/>
    <n v="9"/>
    <n v="72"/>
    <n v="630"/>
    <s v="Winter"/>
    <s v="Plant Nutrition"/>
  </r>
  <r>
    <s v="T0495"/>
    <s v="(22-Dec-24 - 28-Dec-24)"/>
    <s v="W08"/>
    <s v="TUSON SUMANTA"/>
    <s v="Large Farmer"/>
    <s v="Usthi"/>
    <s v="Deligate"/>
    <s v="25ml"/>
    <n v="270"/>
    <n v="8"/>
    <n v="176"/>
    <n v="2160"/>
    <s v="Winter"/>
    <s v="Insecticide"/>
  </r>
  <r>
    <s v="T0496"/>
    <s v="(22-Dec-24 - 28-Dec-24)"/>
    <s v="W08"/>
    <s v="JAYANTA SARKAR"/>
    <s v="Large Farmer"/>
    <s v="Bishnupur"/>
    <s v="V3"/>
    <s v="1L"/>
    <n v="550"/>
    <n v="13"/>
    <n v="650"/>
    <n v="7150"/>
    <s v="Winter"/>
    <s v="Fungicide"/>
  </r>
  <r>
    <s v="T0497"/>
    <s v="(22-Dec-24 - 28-Dec-24)"/>
    <s v="W08"/>
    <s v="JAYANTA SARKAR"/>
    <s v="Large Farmer"/>
    <s v="Bishnupur"/>
    <s v="2,4-D"/>
    <s v="500gm"/>
    <n v="220"/>
    <n v="9"/>
    <n v="225"/>
    <n v="1980"/>
    <s v="Winter"/>
    <s v="Herbicide"/>
  </r>
  <r>
    <s v="T0498"/>
    <s v="(22-Dec-24 - 28-Dec-24)"/>
    <s v="W08"/>
    <s v="SACHIN HALDER"/>
    <s v="Retail"/>
    <s v="Falta"/>
    <s v="Contaf Plus"/>
    <s v="500ml"/>
    <n v="290"/>
    <n v="9"/>
    <n v="162"/>
    <n v="2610"/>
    <s v="Winter"/>
    <s v="Fungicide"/>
  </r>
  <r>
    <s v="T0499"/>
    <s v="(22-Dec-24 - 28-Dec-24)"/>
    <s v="W08"/>
    <s v="SACHIN HALDER"/>
    <s v="Retail"/>
    <s v="Falta"/>
    <s v="Indofil M45"/>
    <s v="500gm"/>
    <n v="200"/>
    <n v="7"/>
    <n v="154"/>
    <n v="1400"/>
    <s v="Winter"/>
    <s v="Fungicide"/>
  </r>
  <r>
    <s v="T0500"/>
    <s v="(22-Dec-24 - 28-Dec-24)"/>
    <s v="W08"/>
    <s v="RABI GHOSH"/>
    <s v="Retail"/>
    <s v="Amtala"/>
    <s v="Systiva"/>
    <s v="200ml"/>
    <n v="1050"/>
    <n v="8"/>
    <n v="1360"/>
    <n v="8400"/>
    <s v="Winter"/>
    <s v="Fungicide"/>
  </r>
  <r>
    <s v="T0501"/>
    <s v="(22-Dec-24 - 28-Dec-24)"/>
    <s v="W08"/>
    <s v="DEBASHIS ROY"/>
    <s v="Retail"/>
    <s v="Bishnupur"/>
    <s v="Agromin Gold"/>
    <s v="500ml"/>
    <n v="570"/>
    <n v="7"/>
    <n v="196"/>
    <n v="3990"/>
    <s v="Winter"/>
    <s v="Plant Nutrition"/>
  </r>
  <r>
    <s v="T0502"/>
    <s v="(22-Dec-24 - 28-Dec-24)"/>
    <s v="W08"/>
    <s v="SHYAMAL BAG"/>
    <s v="Large Farmer"/>
    <s v="Bishnupur"/>
    <s v="Simodis"/>
    <s v="120ml"/>
    <n v="1050"/>
    <n v="7"/>
    <n v="1358"/>
    <n v="7350"/>
    <s v="Winter"/>
    <s v="Insecticide"/>
  </r>
  <r>
    <s v="T0503"/>
    <s v="(22-Dec-24 - 28-Dec-24)"/>
    <s v="W08"/>
    <s v="ABHIJIT CHOWDHURY"/>
    <s v="Large Farmer"/>
    <s v="D.Harbour"/>
    <s v="Isabion"/>
    <s v="250ml"/>
    <n v="340"/>
    <n v="7"/>
    <n v="140"/>
    <n v="2380"/>
    <s v="Winter"/>
    <s v="Plant Nutrition"/>
  </r>
  <r>
    <s v="T0504"/>
    <s v="(22-Dec-24 - 28-Dec-24)"/>
    <s v="W08"/>
    <s v="KUSH GHOSH"/>
    <s v="Large Farmer"/>
    <s v="Amtala"/>
    <s v="Saaf"/>
    <s v="500gm"/>
    <n v="380"/>
    <n v="6"/>
    <n v="192"/>
    <n v="2280"/>
    <s v="Winter"/>
    <s v="Fungicide"/>
  </r>
  <r>
    <s v="T0505"/>
    <s v="(22-Dec-24 - 28-Dec-24)"/>
    <s v="W08"/>
    <s v="GOURANGA DAS"/>
    <s v="Large Farmer"/>
    <s v="D.Harbour"/>
    <s v="Indofil M45"/>
    <s v="500gm"/>
    <n v="205"/>
    <n v="7"/>
    <n v="189"/>
    <n v="1435"/>
    <s v="Winter"/>
    <s v="Fungicide"/>
  </r>
  <r>
    <s v="T0506"/>
    <s v="(22-Dec-24 - 28-Dec-24)"/>
    <s v="W08"/>
    <s v="SANJIB BISWAS"/>
    <s v="Large Farmer"/>
    <s v="Bishnupur"/>
    <s v="Saaf"/>
    <s v="1kg"/>
    <n v="730"/>
    <n v="6"/>
    <n v="150"/>
    <n v="4380"/>
    <s v="Winter"/>
    <s v="Fungicide"/>
  </r>
  <r>
    <s v="T0507"/>
    <s v="(22-Dec-24 - 28-Dec-24)"/>
    <s v="W08"/>
    <s v="RAMESH HALDER"/>
    <s v="Large Farmer"/>
    <s v="Bishnupur"/>
    <s v="Cultar"/>
    <s v="50ml"/>
    <n v="230"/>
    <n v="7"/>
    <n v="105"/>
    <n v="1610"/>
    <s v="Winter"/>
    <s v="Plant Nutrition"/>
  </r>
  <r>
    <s v="T0508"/>
    <s v="(22-Dec-24 - 28-Dec-24)"/>
    <s v="W08"/>
    <s v="RAMESH HALDER"/>
    <s v="Large Farmer"/>
    <s v="Bishnupur"/>
    <s v="Deligate"/>
    <s v="25ml"/>
    <n v="270"/>
    <n v="7"/>
    <n v="154"/>
    <n v="1890"/>
    <s v="Winter"/>
    <s v="Insecticide"/>
  </r>
  <r>
    <s v="T0509"/>
    <s v="(22-Dec-24 - 28-Dec-24)"/>
    <s v="W08"/>
    <s v="SACHIN HALDER"/>
    <s v="Retail"/>
    <s v="Falta"/>
    <s v="Hamla 550"/>
    <s v="250ml"/>
    <n v="360"/>
    <n v="7"/>
    <n v="168"/>
    <n v="2520"/>
    <s v="Winter"/>
    <s v="Insecticide"/>
  </r>
  <r>
    <s v="T0510"/>
    <s v="(22-Dec-24 - 28-Dec-24)"/>
    <s v="W08"/>
    <s v="SACHIN HALDER"/>
    <s v="Retail"/>
    <s v="Falta"/>
    <s v="2,4-D"/>
    <s v="500gm"/>
    <n v="220"/>
    <n v="6"/>
    <n v="150"/>
    <n v="1320"/>
    <s v="Winter"/>
    <s v="Herbicide"/>
  </r>
  <r>
    <s v="T0511"/>
    <s v="(22-Dec-24 - 28-Dec-24)"/>
    <s v="W08"/>
    <s v="SUBRATA DEY"/>
    <s v="Retail"/>
    <s v="Falta"/>
    <s v="Sumi Max"/>
    <s v="10ml"/>
    <n v="120"/>
    <n v="7"/>
    <n v="140"/>
    <n v="840"/>
    <s v="Winter"/>
    <s v="Herbicide"/>
  </r>
  <r>
    <s v="T0512"/>
    <s v="(22-Dec-24 - 28-Dec-24)"/>
    <s v="W08"/>
    <s v="SANTOSH ROY"/>
    <s v="Large Farmer"/>
    <s v="Bishnupur"/>
    <s v="Curzate"/>
    <s v="600gm"/>
    <n v="850"/>
    <n v="8"/>
    <n v="320"/>
    <n v="6800"/>
    <s v="Winter"/>
    <s v="Fungicide"/>
  </r>
  <r>
    <s v="T0513"/>
    <s v="(22-Dec-24 - 28-Dec-24)"/>
    <s v="W08"/>
    <s v="ANIL KUMAR"/>
    <s v="Retail"/>
    <s v="D.Harbour"/>
    <s v="Dursban"/>
    <s v="500ml"/>
    <n v="190"/>
    <n v="8"/>
    <n v="144"/>
    <n v="1520"/>
    <s v="Winter"/>
    <s v="Insecticide"/>
  </r>
  <r>
    <s v="T0514"/>
    <s v="(22-Dec-24 - 28-Dec-24)"/>
    <s v="W08"/>
    <s v="TAPAN KUMAR"/>
    <s v="Large Farmer"/>
    <s v="Usthi"/>
    <s v="Nativo"/>
    <s v="100gm"/>
    <n v="700"/>
    <n v="7"/>
    <n v="196"/>
    <n v="4900"/>
    <s v="Winter"/>
    <s v="Fungicide"/>
  </r>
  <r>
    <s v="T0515"/>
    <s v="(22-Dec-24 - 28-Dec-24)"/>
    <s v="W08"/>
    <s v="SUNIL HAZRA"/>
    <s v="Retail"/>
    <s v="Amtala"/>
    <s v="Tropicona"/>
    <s v="500ml"/>
    <n v="330"/>
    <n v="8"/>
    <n v="240"/>
    <n v="2640"/>
    <s v="Winter"/>
    <s v="Plant Nutrition"/>
  </r>
  <r>
    <s v="T0516"/>
    <s v="(22-Dec-24 - 28-Dec-24)"/>
    <s v="W08"/>
    <s v="ASIS IQBAL"/>
    <s v="Retail"/>
    <s v="D.Harbour"/>
    <s v="Dursban"/>
    <s v="1L"/>
    <n v="350"/>
    <n v="9"/>
    <n v="360"/>
    <n v="3150"/>
    <s v="Winter"/>
    <s v="Insecticide"/>
  </r>
  <r>
    <s v="T0517"/>
    <s v="(22-Dec-24 - 28-Dec-24)"/>
    <s v="W08"/>
    <s v="TANAY DEY"/>
    <s v="Retail"/>
    <s v="Falta"/>
    <s v="V3"/>
    <s v="100ml"/>
    <n v="60"/>
    <n v="7"/>
    <n v="70"/>
    <n v="420"/>
    <s v="Winter"/>
    <s v="Fungicide"/>
  </r>
  <r>
    <s v="T0518"/>
    <s v="(22-Dec-24 - 28-Dec-24)"/>
    <s v="W08"/>
    <s v="NARAYAN DE"/>
    <s v="Large Farmer"/>
    <s v="D.Harbour"/>
    <s v="Tagron"/>
    <s v="10gm"/>
    <n v="30"/>
    <n v="9"/>
    <n v="45"/>
    <n v="270"/>
    <s v="Winter"/>
    <s v="Fungicide"/>
  </r>
  <r>
    <s v="T0519"/>
    <s v="(22-Dec-24 - 28-Dec-24)"/>
    <s v="W08"/>
    <s v="NARAYAN DE"/>
    <s v="Large Farmer"/>
    <s v="D.Harbour"/>
    <s v="V3"/>
    <s v="100ml"/>
    <n v="60"/>
    <n v="8"/>
    <n v="80"/>
    <n v="480"/>
    <s v="Winter"/>
    <s v="Fungicide"/>
  </r>
  <r>
    <s v="T0520"/>
    <s v="(22-Dec-24 - 28-Dec-24)"/>
    <s v="W08"/>
    <s v="NISHITH DOWI"/>
    <s v="Retail"/>
    <s v="Usthi"/>
    <s v="Dursban"/>
    <s v="1L"/>
    <n v="350"/>
    <n v="9"/>
    <n v="360"/>
    <n v="3150"/>
    <s v="Winter"/>
    <s v="Insecticide"/>
  </r>
  <r>
    <s v="T0521"/>
    <s v="(22-Dec-24 - 28-Dec-24)"/>
    <s v="W08"/>
    <s v="NISHITH DOWI"/>
    <s v="Retail"/>
    <s v="Usthi"/>
    <s v="Tropicona"/>
    <s v="1L"/>
    <n v="650"/>
    <n v="8"/>
    <n v="400"/>
    <n v="5200"/>
    <s v="Winter"/>
    <s v="Plant Nutrition"/>
  </r>
  <r>
    <s v="T0522"/>
    <s v="(22-Dec-24 - 28-Dec-24)"/>
    <s v="W08"/>
    <s v="FARMAN"/>
    <s v="Retail"/>
    <s v="D.Harbour"/>
    <s v="Carbine"/>
    <s v="500ml"/>
    <n v="410"/>
    <n v="7"/>
    <n v="175"/>
    <n v="2870"/>
    <s v="Winter"/>
    <s v="Insecticide"/>
  </r>
  <r>
    <s v="T0523"/>
    <s v="(22-Dec-24 - 28-Dec-24)"/>
    <s v="W08"/>
    <s v="SUBHAS CHATTERJEE"/>
    <s v="Large Farmer"/>
    <s v="D.Harbour"/>
    <s v="Agil"/>
    <s v="100ml"/>
    <n v="210"/>
    <n v="7"/>
    <n v="350"/>
    <n v="1470"/>
    <s v="Winter"/>
    <s v="Herbicide"/>
  </r>
  <r>
    <s v="T0524"/>
    <s v="(22-Dec-24 - 28-Dec-24)"/>
    <s v="W08"/>
    <s v="SEKH ANSARI"/>
    <s v="Retail"/>
    <s v="Usthi"/>
    <s v="Biozyme Vegetable"/>
    <s v="250ml"/>
    <n v="290"/>
    <n v="8"/>
    <n v="200"/>
    <n v="2320"/>
    <s v="Winter"/>
    <s v="Plant Nutrition"/>
  </r>
  <r>
    <s v="T0525"/>
    <s v="(22-Dec-24 - 28-Dec-24)"/>
    <s v="W08"/>
    <s v="NASIR GOYEN"/>
    <s v="Large Farmer"/>
    <s v="Bishnupur"/>
    <s v="Coragen"/>
    <s v="60ml"/>
    <n v="780"/>
    <n v="8"/>
    <n v="440"/>
    <n v="6240"/>
    <s v="Winter"/>
    <s v="Insecticide"/>
  </r>
  <r>
    <s v="T0526"/>
    <s v="(22-Dec-24 - 28-Dec-24)"/>
    <s v="W08"/>
    <s v="JHILAM DEY"/>
    <s v="Retail"/>
    <s v="D.Harbour"/>
    <s v="Pogo"/>
    <s v="1L"/>
    <n v="250"/>
    <n v="7"/>
    <n v="280"/>
    <n v="1750"/>
    <s v="Winter"/>
    <s v="Herbicide"/>
  </r>
  <r>
    <s v="T0527"/>
    <s v="(22-Dec-24 - 28-Dec-24)"/>
    <s v="W08"/>
    <s v="NASIR GOYEN"/>
    <s v="Large Farmer"/>
    <s v="Bishnupur"/>
    <s v="Double"/>
    <s v="50ml"/>
    <n v="240"/>
    <n v="8"/>
    <n v="96"/>
    <n v="1920"/>
    <s v="Winter"/>
    <s v="Plant Nutrition"/>
  </r>
  <r>
    <s v="T0528"/>
    <s v="(22-Dec-24 - 28-Dec-24)"/>
    <s v="W08"/>
    <s v="JAGANNATH HALDER"/>
    <s v="Retail"/>
    <s v="Falta"/>
    <s v="Miraculan"/>
    <s v="100ml"/>
    <n v="50"/>
    <n v="6"/>
    <n v="36"/>
    <n v="300"/>
    <s v="Winter"/>
    <s v="Plant Nutrition"/>
  </r>
  <r>
    <s v="T0529"/>
    <s v="(22-Dec-24 - 28-Dec-24)"/>
    <s v="W08"/>
    <s v="RABI GHOSH"/>
    <s v="Retail"/>
    <s v="Amtala"/>
    <s v="Pogo"/>
    <s v="1L"/>
    <n v="250"/>
    <n v="7"/>
    <n v="280"/>
    <n v="1750"/>
    <s v="Winter"/>
    <s v="Herbicide"/>
  </r>
  <r>
    <s v="T0530"/>
    <s v="(22-Dec-24 - 28-Dec-24)"/>
    <s v="W08"/>
    <s v="PRANAB SENGUPTA"/>
    <s v="Retail"/>
    <s v="D.Harbour"/>
    <s v="El++"/>
    <s v="500ml"/>
    <n v="320"/>
    <n v="6"/>
    <n v="144"/>
    <n v="1920"/>
    <s v="Winter"/>
    <s v="Plant Nutrition"/>
  </r>
  <r>
    <s v="T0531"/>
    <s v="(22-Dec-24 - 28-Dec-24)"/>
    <s v="W08"/>
    <s v="PRANAB SENGUPTA"/>
    <s v="Retail"/>
    <s v="D.Harbour"/>
    <s v="Saaf"/>
    <s v="1kg"/>
    <n v="730"/>
    <n v="6"/>
    <n v="150"/>
    <n v="4380"/>
    <s v="Winter"/>
    <s v="Fungicide"/>
  </r>
  <r>
    <s v="T0532"/>
    <s v="(22-Dec-24 - 28-Dec-24)"/>
    <s v="W08"/>
    <s v="SANJIB BISWAS"/>
    <s v="Large Farmer"/>
    <s v="Bishnupur"/>
    <s v="Simodis"/>
    <s v="120ml"/>
    <n v="1050"/>
    <n v="6"/>
    <n v="1164"/>
    <n v="6300"/>
    <s v="Winter"/>
    <s v="Insecticide"/>
  </r>
  <r>
    <s v="T0533"/>
    <s v="(22-Dec-24 - 28-Dec-24)"/>
    <s v="W08"/>
    <s v="SANJIB BISWAS"/>
    <s v="Large Farmer"/>
    <s v="Bishnupur"/>
    <s v="Sprint"/>
    <s v="100gm"/>
    <n v="130"/>
    <n v="5"/>
    <n v="60"/>
    <n v="650"/>
    <s v="Winter"/>
    <s v="Fungicide"/>
  </r>
  <r>
    <s v="T0534"/>
    <s v="(22-Dec-24 - 28-Dec-24)"/>
    <s v="W08"/>
    <s v="TAPAN GHOSH"/>
    <s v="Retail"/>
    <s v="Amtala"/>
    <s v="Ridomil Gold"/>
    <s v="1kg (1 pouch: 80)"/>
    <n v="2300"/>
    <n v="6"/>
    <n v="6060"/>
    <n v="13800"/>
    <s v="Winter"/>
    <s v="Fungicide"/>
  </r>
  <r>
    <s v="T0535"/>
    <s v="(22-Dec-24 - 28-Dec-24)"/>
    <s v="W08"/>
    <s v="RAM ROY"/>
    <s v="Large Farmer"/>
    <s v="D.Harbour"/>
    <s v="Samrat 70"/>
    <s v="2gm"/>
    <n v="20"/>
    <n v="7"/>
    <n v="49"/>
    <n v="140"/>
    <s v="Winter"/>
    <s v="Insecticide"/>
  </r>
  <r>
    <s v="T0536"/>
    <s v="(22-Dec-24 - 28-Dec-24)"/>
    <s v="W08"/>
    <s v="RAM ROY"/>
    <s v="Large Farmer"/>
    <s v="D.Harbour"/>
    <s v="Systiva"/>
    <s v="200ml"/>
    <n v="1050"/>
    <n v="5"/>
    <n v="850"/>
    <n v="5250"/>
    <s v="Winter"/>
    <s v="Fungicide"/>
  </r>
  <r>
    <s v="T0537"/>
    <s v="(22-Dec-24 - 28-Dec-24)"/>
    <s v="W08"/>
    <s v="SHYAMAL DAS"/>
    <s v="Large Farmer"/>
    <s v="D.Harbour"/>
    <s v="Indofil M45"/>
    <s v="1kg"/>
    <n v="370"/>
    <n v="6"/>
    <n v="300"/>
    <n v="2220"/>
    <s v="Winter"/>
    <s v="Fungicide"/>
  </r>
  <r>
    <s v="T0538"/>
    <s v="(22-Dec-24 - 28-Dec-24)"/>
    <s v="W08"/>
    <s v="ASHOK BHATTACHARYA"/>
    <s v="Large Farmer"/>
    <s v="Bishnupur"/>
    <s v="Agil"/>
    <s v="250ml"/>
    <n v="500"/>
    <n v="5"/>
    <n v="550"/>
    <n v="2500"/>
    <s v="Winter"/>
    <s v="Herbicide"/>
  </r>
  <r>
    <s v="T0539"/>
    <s v="(22-Dec-24 - 28-Dec-24)"/>
    <s v="W08"/>
    <s v="SUBRATA DEY"/>
    <s v="Retail"/>
    <s v="Falta"/>
    <s v="Profex Super"/>
    <s v="1L"/>
    <n v="750"/>
    <n v="6"/>
    <n v="228"/>
    <n v="4500"/>
    <s v="Winter"/>
    <s v="Insecticide"/>
  </r>
  <r>
    <s v="T0540"/>
    <s v="(22-Dec-24 - 28-Dec-24)"/>
    <s v="W08"/>
    <s v="SUDHAMOY BANERJEE"/>
    <s v="Retail"/>
    <s v="Falta"/>
    <s v="Nativo"/>
    <s v="100gm"/>
    <n v="700"/>
    <n v="7"/>
    <n v="196"/>
    <n v="4900"/>
    <s v="Winter"/>
    <s v="Fungicide"/>
  </r>
  <r>
    <s v="T0541"/>
    <s v="(22-Dec-24 - 28-Dec-24)"/>
    <s v="W08"/>
    <s v="RAMESH HALDER"/>
    <s v="Large Farmer"/>
    <s v="Bishnupur"/>
    <s v="Suspend"/>
    <s v="500gm"/>
    <n v="270"/>
    <n v="4"/>
    <n v="200"/>
    <n v="1080"/>
    <s v="Winter"/>
    <s v="Herbicide"/>
  </r>
  <r>
    <s v="T0542"/>
    <s v="(22-Dec-24 - 28-Dec-24)"/>
    <s v="W08"/>
    <s v="RAMESH HALDER"/>
    <s v="Large Farmer"/>
    <s v="Bishnupur"/>
    <s v="Nativo"/>
    <s v="100gm"/>
    <n v="700"/>
    <n v="6"/>
    <n v="168"/>
    <n v="4200"/>
    <s v="Winter"/>
    <s v="Fungicide"/>
  </r>
  <r>
    <s v="T0543"/>
    <s v="(22-Dec-24 - 28-Dec-24)"/>
    <s v="W08"/>
    <s v="RINKU MALLICK"/>
    <s v="Retail"/>
    <s v="Falta"/>
    <s v="2,4-D"/>
    <s v="500gm"/>
    <n v="220"/>
    <n v="7"/>
    <n v="175"/>
    <n v="1540"/>
    <s v="Winter"/>
    <s v="Herbicide"/>
  </r>
  <r>
    <s v="T0544"/>
    <s v="(22-Dec-24 - 28-Dec-24)"/>
    <s v="W08"/>
    <s v="RINKU MALLICK"/>
    <s v="Retail"/>
    <s v="Falta"/>
    <s v="El++"/>
    <s v="250ml"/>
    <n v="170"/>
    <n v="7"/>
    <n v="126"/>
    <n v="1190"/>
    <s v="Winter"/>
    <s v="Plant Nutrition"/>
  </r>
  <r>
    <s v="T0545"/>
    <s v="(22-Dec-24 - 28-Dec-24)"/>
    <s v="W08"/>
    <s v="ARUP PATRA"/>
    <s v="Retail"/>
    <s v="Usthi"/>
    <s v="Ridomil Gold"/>
    <s v="1kg (1 pouch: 80)"/>
    <n v="2300"/>
    <n v="7"/>
    <n v="7070"/>
    <n v="16100"/>
    <s v="Winter"/>
    <s v="Fungicide"/>
  </r>
  <r>
    <s v="T0546"/>
    <s v="(22-Dec-24 - 28-Dec-24)"/>
    <s v="W08"/>
    <s v="JAYANTA SARKAR"/>
    <s v="Large Farmer"/>
    <s v="Bishnupur"/>
    <s v="Tagron"/>
    <s v="10gm"/>
    <n v="30"/>
    <n v="7"/>
    <n v="35"/>
    <n v="210"/>
    <s v="Winter"/>
    <s v="Fungicide"/>
  </r>
  <r>
    <s v="T0547"/>
    <s v="(22-Dec-24 - 28-Dec-24)"/>
    <s v="W08"/>
    <s v="NISHITH DOWI"/>
    <s v="Retail"/>
    <s v="Usthi"/>
    <s v="Saaf"/>
    <s v="100gm"/>
    <n v="80"/>
    <n v="7"/>
    <n v="28"/>
    <n v="560"/>
    <s v="Winter"/>
    <s v="Fungicide"/>
  </r>
  <r>
    <s v="T0548"/>
    <s v="(22-Dec-24 - 28-Dec-24)"/>
    <s v="W08"/>
    <s v="JOY RANA"/>
    <s v="Retail"/>
    <s v="Falta"/>
    <s v="El++"/>
    <s v="500ml"/>
    <n v="320"/>
    <n v="7"/>
    <n v="168"/>
    <n v="2240"/>
    <s v="Winter"/>
    <s v="Plant Nutrition"/>
  </r>
  <r>
    <s v="T0549"/>
    <s v="(22-Dec-24 - 28-Dec-24)"/>
    <s v="W08"/>
    <s v="NABIN CHAKRABORTY"/>
    <s v="Large Farmer"/>
    <s v="Usthi"/>
    <s v="Lihocin"/>
    <s v="1L"/>
    <n v="1230"/>
    <n v="8"/>
    <n v="880"/>
    <n v="9840"/>
    <s v="Winter"/>
    <s v="Plant Nutrition"/>
  </r>
  <r>
    <s v="T0550"/>
    <s v="(29-Dec-24 - 04-Jan-25)"/>
    <s v="W09"/>
    <s v="ADIN MOLLA"/>
    <s v="Large Farmer"/>
    <s v="Amtala"/>
    <s v="Tag Gun"/>
    <s v="160gm (20gm x 8 pouches, per pouch: 55)"/>
    <n v="420"/>
    <n v="8"/>
    <n v="400"/>
    <n v="3360"/>
    <s v="Winter"/>
    <s v="Herbicide"/>
  </r>
  <r>
    <s v="T0551"/>
    <s v="(29-Dec-24 - 04-Jan-25)"/>
    <s v="W09"/>
    <s v="ADIN MOLLA"/>
    <s v="Large Farmer"/>
    <s v="Amtala"/>
    <s v="Cultar"/>
    <s v="50ml"/>
    <n v="230"/>
    <n v="8"/>
    <n v="120"/>
    <n v="1840"/>
    <s v="Winter"/>
    <s v="Plant Nutrition"/>
  </r>
  <r>
    <s v="T0552"/>
    <s v="(29-Dec-24 - 04-Jan-25)"/>
    <s v="W09"/>
    <s v="DEBASIS PAL"/>
    <s v="Retail"/>
    <s v="Bishnupur"/>
    <s v="Nasa"/>
    <s v="1kg"/>
    <n v="200"/>
    <n v="7"/>
    <n v="154"/>
    <n v="1400"/>
    <s v="Winter"/>
    <s v="Insecticide"/>
  </r>
  <r>
    <s v="T0553"/>
    <s v="(29-Dec-24 - 04-Jan-25)"/>
    <s v="W09"/>
    <s v="DEBASIS PAL"/>
    <s v="Retail"/>
    <s v="Bishnupur"/>
    <s v="Pogo"/>
    <s v="250ml"/>
    <n v="90"/>
    <n v="7"/>
    <n v="70"/>
    <n v="630"/>
    <s v="Winter"/>
    <s v="Herbicide"/>
  </r>
  <r>
    <s v="T0554"/>
    <s v="(29-Dec-24 - 04-Jan-25)"/>
    <s v="W09"/>
    <s v="RAMJAN MOLLA"/>
    <s v="Large Farmer"/>
    <s v="D.Harbour"/>
    <s v="Coragen"/>
    <s v="10ml"/>
    <n v="160"/>
    <n v="7"/>
    <n v="35"/>
    <n v="1120"/>
    <s v="Winter"/>
    <s v="Insecticide"/>
  </r>
  <r>
    <s v="T0555"/>
    <s v="(29-Dec-24 - 04-Jan-25)"/>
    <s v="W09"/>
    <s v="MANOJ SAHA"/>
    <s v="Retail"/>
    <s v="Bishnupur"/>
    <s v="Sumi Max"/>
    <s v="10ml"/>
    <n v="120"/>
    <n v="7"/>
    <n v="140"/>
    <n v="840"/>
    <s v="Winter"/>
    <s v="Herbicide"/>
  </r>
  <r>
    <s v="T0556"/>
    <s v="(29-Dec-24 - 04-Jan-25)"/>
    <s v="W09"/>
    <s v="ANIL BISWAS"/>
    <s v="Retail"/>
    <s v="Bishnupur"/>
    <s v="Indofil M45"/>
    <s v="500gm"/>
    <n v="205"/>
    <n v="6"/>
    <n v="162"/>
    <n v="1230"/>
    <s v="Winter"/>
    <s v="Fungicide"/>
  </r>
  <r>
    <s v="T0557"/>
    <s v="(29-Dec-24 - 04-Jan-25)"/>
    <s v="W09"/>
    <s v="SEKH RAHAMAT"/>
    <s v="Large Farmer"/>
    <s v="Bishnupur"/>
    <s v="Miraculan"/>
    <s v="250ml"/>
    <n v="120"/>
    <n v="7"/>
    <n v="56"/>
    <n v="840"/>
    <s v="Winter"/>
    <s v="Plant Nutrition"/>
  </r>
  <r>
    <s v="T0558"/>
    <s v="(29-Dec-24 - 04-Jan-25)"/>
    <s v="W09"/>
    <s v="ARUP PATRA"/>
    <s v="Retail"/>
    <s v="Usthi"/>
    <s v="Cultar"/>
    <s v="50ml"/>
    <n v="230"/>
    <n v="8"/>
    <n v="120"/>
    <n v="1840"/>
    <s v="Winter"/>
    <s v="Plant Nutrition"/>
  </r>
  <r>
    <s v="T0559"/>
    <s v="(29-Dec-24 - 04-Jan-25)"/>
    <s v="W09"/>
    <s v="RAMJAN MOLLA"/>
    <s v="Large Farmer"/>
    <s v="D.Harbour"/>
    <s v="Double"/>
    <s v="100ml"/>
    <n v="450"/>
    <n v="7"/>
    <n v="350"/>
    <n v="3150"/>
    <s v="Winter"/>
    <s v="Plant Nutrition"/>
  </r>
  <r>
    <s v="T0560"/>
    <s v="(29-Dec-24 - 04-Jan-25)"/>
    <s v="W09"/>
    <s v="SANJIB BISWAS"/>
    <s v="Large Farmer"/>
    <s v="Bishnupur"/>
    <s v="Starthine"/>
    <s v="500gm"/>
    <n v="410"/>
    <n v="5"/>
    <n v="175"/>
    <n v="2050"/>
    <s v="Winter"/>
    <s v="Insecticide"/>
  </r>
  <r>
    <s v="T0561"/>
    <s v="(29-Dec-24 - 04-Jan-25)"/>
    <s v="W09"/>
    <s v="SOURAV CHOWDHURY"/>
    <s v="Large Farmer"/>
    <s v="D.Harbour"/>
    <s v="Exponus"/>
    <s v="34ml"/>
    <n v="1600"/>
    <n v="6"/>
    <n v="3900"/>
    <n v="9600"/>
    <s v="Winter"/>
    <s v="Insecticide"/>
  </r>
  <r>
    <s v="T0562"/>
    <s v="(29-Dec-24 - 04-Jan-25)"/>
    <s v="W09"/>
    <s v="SOURAV CHOWDHURY"/>
    <s v="Large Farmer"/>
    <s v="D.Harbour"/>
    <s v="Starthine"/>
    <s v="1kg"/>
    <n v="760"/>
    <n v="5"/>
    <n v="200"/>
    <n v="3800"/>
    <s v="Winter"/>
    <s v="Insecticide"/>
  </r>
  <r>
    <s v="T0563"/>
    <s v="(29-Dec-24 - 04-Jan-25)"/>
    <s v="W09"/>
    <s v="SEKH ANAMUL"/>
    <s v="Large Farmer"/>
    <s v="Bishnupur"/>
    <s v="V3"/>
    <s v="250ml"/>
    <n v="130"/>
    <n v="4"/>
    <n v="80"/>
    <n v="520"/>
    <s v="Winter"/>
    <s v="Fungicide"/>
  </r>
  <r>
    <s v="T0564"/>
    <s v="(29-Dec-24 - 04-Jan-25)"/>
    <s v="W09"/>
    <s v="SEKH ANAMUL"/>
    <s v="Large Farmer"/>
    <s v="Bishnupur"/>
    <s v="Miraculan"/>
    <s v="250ml"/>
    <n v="120"/>
    <n v="4"/>
    <n v="32"/>
    <n v="480"/>
    <s v="Winter"/>
    <s v="Plant Nutrition"/>
  </r>
  <r>
    <s v="T0565"/>
    <s v="(29-Dec-24 - 04-Jan-25)"/>
    <s v="W09"/>
    <s v="DEBASIS PAL"/>
    <s v="Retail"/>
    <s v="Bishnupur"/>
    <s v="Samrat 70"/>
    <s v="2gm"/>
    <n v="20"/>
    <n v="3"/>
    <n v="21"/>
    <n v="60"/>
    <s v="Winter"/>
    <s v="Insecticide"/>
  </r>
  <r>
    <s v="T0566"/>
    <s v="(29-Dec-24 - 04-Jan-25)"/>
    <s v="W09"/>
    <s v="RANESH DEY"/>
    <s v="Large Farmer"/>
    <s v="Usthi"/>
    <s v="E-Mate"/>
    <s v="10gm"/>
    <n v="30"/>
    <n v="4"/>
    <n v="12"/>
    <n v="120"/>
    <s v="Winter"/>
    <s v="Insecticide"/>
  </r>
  <r>
    <s v="T0567"/>
    <s v="(29-Dec-24 - 04-Jan-25)"/>
    <s v="W09"/>
    <s v="ADIN MOLLA"/>
    <s v="Large Farmer"/>
    <s v="Amtala"/>
    <s v="Tag Dabang"/>
    <s v="160gm (20gm x 8 pouches, per pouch: 25)"/>
    <n v="190"/>
    <n v="5"/>
    <n v="75"/>
    <n v="950"/>
    <s v="Winter"/>
    <s v="Herbicide"/>
  </r>
  <r>
    <s v="T0568"/>
    <s v="(29-Dec-24 - 04-Jan-25)"/>
    <s v="W09"/>
    <s v="SUNIL HAZRA"/>
    <s v="Retail"/>
    <s v="Amtala"/>
    <s v="2,4-D"/>
    <s v="500gm"/>
    <n v="220"/>
    <n v="6"/>
    <n v="150"/>
    <n v="1320"/>
    <s v="Winter"/>
    <s v="Herbicide"/>
  </r>
  <r>
    <s v="T0569"/>
    <s v="(29-Dec-24 - 04-Jan-25)"/>
    <s v="W09"/>
    <s v="PRANAB SENGUPTA"/>
    <s v="Retail"/>
    <s v="D.Harbour"/>
    <s v="Pogo"/>
    <s v="500ml"/>
    <n v="150"/>
    <n v="5"/>
    <n v="175"/>
    <n v="750"/>
    <s v="Winter"/>
    <s v="Herbicide"/>
  </r>
  <r>
    <s v="T0570"/>
    <s v="(29-Dec-24 - 04-Jan-25)"/>
    <s v="W09"/>
    <s v="PRABIR ROY"/>
    <s v="Large Farmer"/>
    <s v="Falta"/>
    <s v="Nativo"/>
    <s v="100gm"/>
    <n v="700"/>
    <n v="5"/>
    <n v="140"/>
    <n v="3500"/>
    <s v="Winter"/>
    <s v="Fungicide"/>
  </r>
  <r>
    <s v="T0571"/>
    <s v="(29-Dec-24 - 04-Jan-25)"/>
    <s v="W09"/>
    <s v="PARTHA SARKAR"/>
    <s v="Retail"/>
    <s v="Usthi"/>
    <s v="Indofil M45"/>
    <s v="500gm"/>
    <n v="200"/>
    <n v="6"/>
    <n v="132"/>
    <n v="1200"/>
    <s v="Winter"/>
    <s v="Fungicide"/>
  </r>
  <r>
    <s v="T0572"/>
    <s v="(29-Dec-24 - 04-Jan-25)"/>
    <s v="W09"/>
    <s v="DILIP PAL"/>
    <s v="Retail"/>
    <s v="Bishnupur"/>
    <s v="Ultimare"/>
    <s v="25ml"/>
    <n v="850"/>
    <n v="4"/>
    <n v="120"/>
    <n v="3400"/>
    <s v="Winter"/>
    <s v="Insecticide"/>
  </r>
  <r>
    <s v="T0573"/>
    <s v="(29-Dec-24 - 04-Jan-25)"/>
    <s v="W09"/>
    <s v="DILIP PAL"/>
    <s v="Retail"/>
    <s v="Bishnupur"/>
    <s v="El++"/>
    <s v="250ml"/>
    <n v="170"/>
    <n v="6"/>
    <n v="108"/>
    <n v="1020"/>
    <s v="Winter"/>
    <s v="Plant Nutrition"/>
  </r>
  <r>
    <s v="T0574"/>
    <s v="(29-Dec-24 - 04-Jan-25)"/>
    <s v="W09"/>
    <s v="DIPAK BANERJEE"/>
    <s v="Retail"/>
    <s v="Amtala"/>
    <s v="2,4-D"/>
    <s v="500gm"/>
    <n v="220"/>
    <n v="6"/>
    <n v="150"/>
    <n v="1320"/>
    <s v="Winter"/>
    <s v="Herbicide"/>
  </r>
  <r>
    <s v="T0575"/>
    <s v="(29-Dec-24 - 04-Jan-25)"/>
    <s v="W09"/>
    <s v="DIPAK BANERJEE"/>
    <s v="Retail"/>
    <s v="Amtala"/>
    <s v="Sprint"/>
    <s v="250gm"/>
    <n v="330"/>
    <n v="5"/>
    <n v="190"/>
    <n v="1650"/>
    <s v="Winter"/>
    <s v="Fungicide"/>
  </r>
  <r>
    <s v="T0576"/>
    <s v="(29-Dec-24 - 04-Jan-25)"/>
    <s v="W09"/>
    <s v="AJOY KUMAR"/>
    <s v="Large Farmer"/>
    <s v="Amtala"/>
    <s v="Sumi Max"/>
    <s v="10ml"/>
    <n v="120"/>
    <n v="7"/>
    <n v="140"/>
    <n v="840"/>
    <s v="Winter"/>
    <s v="Herbicide"/>
  </r>
  <r>
    <s v="T0577"/>
    <s v="(29-Dec-24 - 04-Jan-25)"/>
    <s v="W09"/>
    <s v="SURESH PAUL"/>
    <s v="Large Farmer"/>
    <s v="Bishnupur"/>
    <s v="Coragen"/>
    <s v="10ml"/>
    <n v="160"/>
    <n v="6"/>
    <n v="30"/>
    <n v="960"/>
    <s v="Winter"/>
    <s v="Insecticide"/>
  </r>
  <r>
    <s v="T0578"/>
    <s v="(29-Dec-24 - 04-Jan-25)"/>
    <s v="W09"/>
    <s v="JAGANNATH HALDER"/>
    <s v="Retail"/>
    <s v="Falta"/>
    <s v="Tag Gun"/>
    <s v="160gm (20gm x 8 pouches, per pouch: 55)"/>
    <n v="420"/>
    <n v="6"/>
    <n v="300"/>
    <n v="2520"/>
    <s v="Winter"/>
    <s v="Herbicide"/>
  </r>
  <r>
    <s v="T0579"/>
    <s v="(29-Dec-24 - 04-Jan-25)"/>
    <s v="W09"/>
    <s v="SEKH ANAMUL"/>
    <s v="Large Farmer"/>
    <s v="Bishnupur"/>
    <s v="Tag Dabang"/>
    <s v="160gm (20gm x 8 pouches, per pouch: 25)"/>
    <n v="190"/>
    <n v="7"/>
    <n v="105"/>
    <n v="1330"/>
    <s v="Winter"/>
    <s v="Herbicide"/>
  </r>
  <r>
    <s v="T0580"/>
    <s v="(29-Dec-24 - 04-Jan-25)"/>
    <s v="W09"/>
    <s v="RABINDRA NASKAR"/>
    <s v="Large Farmer"/>
    <s v="Usthi"/>
    <s v="Hamla 550"/>
    <s v="1L"/>
    <n v="910"/>
    <n v="8"/>
    <n v="360"/>
    <n v="7280"/>
    <s v="Winter"/>
    <s v="Insecticide"/>
  </r>
  <r>
    <s v="T0581"/>
    <s v="(29-Dec-24 - 04-Jan-25)"/>
    <s v="W09"/>
    <s v="RABINDRA NASKAR"/>
    <s v="Large Farmer"/>
    <s v="Usthi"/>
    <s v="Agromin Gold"/>
    <s v="100ml"/>
    <n v="130"/>
    <n v="7"/>
    <n v="140"/>
    <n v="910"/>
    <s v="Winter"/>
    <s v="Plant Nutrition"/>
  </r>
  <r>
    <s v="T0582"/>
    <s v="(29-Dec-24 - 04-Jan-25)"/>
    <s v="W09"/>
    <s v="RAJIB CHAKRABORTY"/>
    <s v="Retail"/>
    <s v="D.Harbour"/>
    <s v="Nativo"/>
    <s v="100gm"/>
    <n v="700"/>
    <n v="7"/>
    <n v="196"/>
    <n v="4900"/>
    <s v="Winter"/>
    <s v="Fungicide"/>
  </r>
  <r>
    <s v="T0583"/>
    <s v="(29-Dec-24 - 04-Jan-25)"/>
    <s v="W09"/>
    <s v="RAJIB CHAKRABORTY"/>
    <s v="Retail"/>
    <s v="D.Harbour"/>
    <s v="E-Mate"/>
    <s v="10gm"/>
    <n v="30"/>
    <n v="6"/>
    <n v="18"/>
    <n v="180"/>
    <s v="Winter"/>
    <s v="Insecticide"/>
  </r>
  <r>
    <s v="T0584"/>
    <s v="(29-Dec-24 - 04-Jan-25)"/>
    <s v="W09"/>
    <s v="ASIM PAUL"/>
    <s v="Large Farmer"/>
    <s v="Bishnupur"/>
    <s v="Tag Gun"/>
    <s v="160gm (20gm x 8 pouches, per pouch: 55)"/>
    <n v="420"/>
    <n v="6"/>
    <n v="300"/>
    <n v="2520"/>
    <s v="Winter"/>
    <s v="Herbicide"/>
  </r>
  <r>
    <s v="T0585"/>
    <s v="(29-Dec-24 - 04-Jan-25)"/>
    <s v="W09"/>
    <s v="SUBHAS CHATTERJEE"/>
    <s v="Large Farmer"/>
    <s v="D.Harbour"/>
    <s v="Safal 71"/>
    <s v="100gm"/>
    <n v="70"/>
    <n v="7"/>
    <n v="42"/>
    <n v="490"/>
    <s v="Winter"/>
    <s v="Herbicide"/>
  </r>
  <r>
    <s v="T0586"/>
    <s v="(29-Dec-24 - 04-Jan-25)"/>
    <s v="W09"/>
    <s v="GOURANGA DAS"/>
    <s v="Large Farmer"/>
    <s v="D.Harbour"/>
    <s v="Samrat 70"/>
    <s v="2gm"/>
    <n v="20"/>
    <n v="5"/>
    <n v="35"/>
    <n v="100"/>
    <s v="Winter"/>
    <s v="Insecticide"/>
  </r>
  <r>
    <s v="T0587"/>
    <s v="(29-Dec-24 - 04-Jan-25)"/>
    <s v="W09"/>
    <s v="RABINDRA NASKAR"/>
    <s v="Large Farmer"/>
    <s v="Usthi"/>
    <s v="Tag Gun"/>
    <s v="160gm (20gm x 8 pouches, per pouch: 55)"/>
    <n v="420"/>
    <n v="6"/>
    <n v="300"/>
    <n v="2520"/>
    <s v="Winter"/>
    <s v="Herbicide"/>
  </r>
  <r>
    <s v="T0588"/>
    <s v="(29-Dec-24 - 04-Jan-25)"/>
    <s v="W09"/>
    <s v="ASIM PAUL"/>
    <s v="Large Farmer"/>
    <s v="Bishnupur"/>
    <s v="Sprint"/>
    <s v="1kg"/>
    <n v="1220"/>
    <n v="5"/>
    <n v="100"/>
    <n v="6100"/>
    <s v="Winter"/>
    <s v="Fungicide"/>
  </r>
  <r>
    <s v="T0589"/>
    <s v="(29-Dec-24 - 04-Jan-25)"/>
    <s v="W09"/>
    <s v="ASIM PAUL"/>
    <s v="Large Farmer"/>
    <s v="Bishnupur"/>
    <s v="Poushak"/>
    <s v="500ml"/>
    <n v="420"/>
    <n v="5"/>
    <n v="200"/>
    <n v="2100"/>
    <s v="Winter"/>
    <s v="Plant Nutrition"/>
  </r>
  <r>
    <s v="T0590"/>
    <s v="(29-Dec-24 - 04-Jan-25)"/>
    <s v="W09"/>
    <s v="SUSHANTA DAS"/>
    <s v="Retail"/>
    <s v="Amtala"/>
    <s v="Suspend"/>
    <s v="500gm"/>
    <n v="270"/>
    <n v="5"/>
    <n v="250"/>
    <n v="1350"/>
    <s v="Winter"/>
    <s v="Herbicide"/>
  </r>
  <r>
    <s v="T0591"/>
    <s v="(29-Dec-24 - 04-Jan-25)"/>
    <s v="W09"/>
    <s v="SUSHANTA DAS"/>
    <s v="Retail"/>
    <s v="Amtala"/>
    <s v="Baan"/>
    <s v="120gm"/>
    <n v="230"/>
    <n v="5"/>
    <n v="100"/>
    <n v="1150"/>
    <s v="Winter"/>
    <s v="Fungicide"/>
  </r>
  <r>
    <s v="T0592"/>
    <s v="(29-Dec-24 - 04-Jan-25)"/>
    <s v="W09"/>
    <s v="BARUN PAL"/>
    <s v="Retail"/>
    <s v="D.Harbour"/>
    <s v="Sumi Max"/>
    <s v="10ml"/>
    <n v="120"/>
    <n v="4"/>
    <n v="80"/>
    <n v="480"/>
    <s v="Winter"/>
    <s v="Herbicide"/>
  </r>
  <r>
    <s v="T0593"/>
    <s v="(29-Dec-24 - 04-Jan-25)"/>
    <s v="W09"/>
    <s v="PARTHA SARKAR"/>
    <s v="Retail"/>
    <s v="Usthi"/>
    <s v="Sumi Max"/>
    <s v="10ml"/>
    <n v="120"/>
    <n v="4"/>
    <n v="80"/>
    <n v="480"/>
    <s v="Winter"/>
    <s v="Herbicide"/>
  </r>
  <r>
    <s v="T0594"/>
    <s v="(29-Dec-24 - 04-Jan-25)"/>
    <s v="W09"/>
    <s v="ARUN DEY"/>
    <s v="Retail"/>
    <s v="Amtala"/>
    <s v="Pogo"/>
    <s v="1L"/>
    <n v="250"/>
    <n v="3"/>
    <n v="120"/>
    <n v="750"/>
    <s v="Winter"/>
    <s v="Herbicide"/>
  </r>
  <r>
    <s v="T0595"/>
    <s v="(29-Dec-24 - 04-Jan-25)"/>
    <s v="W09"/>
    <s v="JAGANNATH HALDER"/>
    <s v="Retail"/>
    <s v="Falta"/>
    <s v="Suspend"/>
    <s v="500gm"/>
    <n v="270"/>
    <n v="4"/>
    <n v="200"/>
    <n v="1080"/>
    <s v="Winter"/>
    <s v="Herbicide"/>
  </r>
  <r>
    <s v="T0596"/>
    <s v="(29-Dec-24 - 04-Jan-25)"/>
    <s v="W09"/>
    <s v="SUDHIR MISHRA"/>
    <s v="Large Farmer"/>
    <s v="Falta"/>
    <s v="Tag Gun"/>
    <s v="160gm (20gm x 8 pouches, per pouch: 55)"/>
    <n v="420"/>
    <n v="4"/>
    <n v="200"/>
    <n v="1680"/>
    <s v="Winter"/>
    <s v="Herbicide"/>
  </r>
  <r>
    <s v="T0597"/>
    <s v="(29-Dec-24 - 04-Jan-25)"/>
    <s v="W09"/>
    <s v="SEKH RAHAMAT"/>
    <s v="Large Farmer"/>
    <s v="Bishnupur"/>
    <s v="Indofil M45"/>
    <s v="1kg"/>
    <n v="370"/>
    <n v="4"/>
    <n v="200"/>
    <n v="1480"/>
    <s v="Winter"/>
    <s v="Fungicide"/>
  </r>
  <r>
    <s v="T0598"/>
    <s v="(29-Dec-24 - 04-Jan-25)"/>
    <s v="W09"/>
    <s v="BIJAY PAUL"/>
    <s v="Large Farmer"/>
    <s v="Amtala"/>
    <s v="Starthine"/>
    <s v="100gm"/>
    <n v="100"/>
    <n v="3"/>
    <n v="66"/>
    <n v="300"/>
    <s v="Winter"/>
    <s v="Insecticide"/>
  </r>
  <r>
    <s v="T0599"/>
    <s v="(29-Dec-24 - 04-Jan-25)"/>
    <s v="W09"/>
    <s v="BIJAY PAUL"/>
    <s v="Large Farmer"/>
    <s v="Amtala"/>
    <s v="Nativo"/>
    <s v="100gm"/>
    <n v="700"/>
    <n v="5"/>
    <n v="140"/>
    <n v="3500"/>
    <s v="Winter"/>
    <s v="Fungicide"/>
  </r>
  <r>
    <s v="T0600"/>
    <s v="(29-Dec-24 - 04-Jan-25)"/>
    <s v="W09"/>
    <s v="LALTU MIRI"/>
    <s v="Large Farmer"/>
    <s v="Amtala"/>
    <s v="Curzate"/>
    <s v="600gm"/>
    <n v="850"/>
    <n v="5"/>
    <n v="200"/>
    <n v="4250"/>
    <s v="Winter"/>
    <s v="Fungicide"/>
  </r>
  <r>
    <s v="T0601"/>
    <s v="(29-Dec-24 - 04-Jan-25)"/>
    <s v="W09"/>
    <s v="LALTU MIRI"/>
    <s v="Large Farmer"/>
    <s v="Amtala"/>
    <s v="Tag Gun"/>
    <s v="160gm (20gm x 8 pouches, per pouch: 55)"/>
    <n v="420"/>
    <n v="4"/>
    <n v="200"/>
    <n v="1680"/>
    <s v="Winter"/>
    <s v="Herbicide"/>
  </r>
  <r>
    <s v="T0602"/>
    <s v="(29-Dec-24 - 04-Jan-25)"/>
    <s v="W09"/>
    <s v="PRANAB SENGUPTA"/>
    <s v="Retail"/>
    <s v="D.Harbour"/>
    <s v="Nasa"/>
    <s v="1kg"/>
    <n v="200"/>
    <n v="6"/>
    <n v="132"/>
    <n v="1200"/>
    <s v="Winter"/>
    <s v="Insecticide"/>
  </r>
  <r>
    <s v="T0603"/>
    <s v="(29-Dec-24 - 04-Jan-25)"/>
    <s v="W09"/>
    <s v="NIKHIL RANA"/>
    <s v="Large Farmer"/>
    <s v="Bishnupur"/>
    <s v="Dezire"/>
    <s v="100gm"/>
    <n v="120"/>
    <n v="4"/>
    <n v="40"/>
    <n v="480"/>
    <s v="Winter"/>
    <s v="Herbicide"/>
  </r>
  <r>
    <s v="T0604"/>
    <s v="(29-Dec-24 - 04-Jan-25)"/>
    <s v="W09"/>
    <s v="SANTOSH BISWAS"/>
    <s v="Retail"/>
    <s v="Amtala"/>
    <s v="2,4-D"/>
    <s v="500gm"/>
    <n v="220"/>
    <n v="4"/>
    <n v="100"/>
    <n v="880"/>
    <s v="Winter"/>
    <s v="Herbicide"/>
  </r>
  <r>
    <s v="T0605"/>
    <s v="(29-Dec-24 - 04-Jan-25)"/>
    <s v="W09"/>
    <s v="ANIRUDH PAUL"/>
    <s v="Retail"/>
    <s v="Usthi"/>
    <s v="Krizin"/>
    <s v="100gm"/>
    <n v="150"/>
    <n v="4"/>
    <n v="32"/>
    <n v="600"/>
    <s v="Winter"/>
    <s v="Herbicide"/>
  </r>
  <r>
    <s v="T0606"/>
    <s v="(29-Dec-24 - 04-Jan-25)"/>
    <s v="W09"/>
    <s v="GOURANGA DAS"/>
    <s v="Large Farmer"/>
    <s v="D.Harbour"/>
    <s v="2,4-D"/>
    <s v="500gm"/>
    <n v="220"/>
    <n v="6"/>
    <n v="150"/>
    <n v="1320"/>
    <s v="Winter"/>
    <s v="Herbicide"/>
  </r>
  <r>
    <s v="T0607"/>
    <s v="(29-Dec-24 - 04-Jan-25)"/>
    <s v="W09"/>
    <s v="RAMJAN MOLLA"/>
    <s v="Large Farmer"/>
    <s v="D.Harbour"/>
    <s v="Pogo"/>
    <s v="500ml"/>
    <n v="150"/>
    <n v="6"/>
    <n v="210"/>
    <n v="900"/>
    <s v="Winter"/>
    <s v="Herbicide"/>
  </r>
  <r>
    <s v="T0608"/>
    <s v="(29-Dec-24 - 04-Jan-25)"/>
    <s v="W09"/>
    <s v="ADIN MOLLA"/>
    <s v="Large Farmer"/>
    <s v="Amtala"/>
    <s v="V3"/>
    <s v="500ml"/>
    <n v="270"/>
    <n v="5"/>
    <n v="290"/>
    <n v="1350"/>
    <s v="Winter"/>
    <s v="Fungicide"/>
  </r>
  <r>
    <s v="T0609"/>
    <s v="(29-Dec-24 - 04-Jan-25)"/>
    <s v="W09"/>
    <s v="ADIN MOLLA"/>
    <s v="Large Farmer"/>
    <s v="Amtala"/>
    <s v="Nativo"/>
    <s v="100gm"/>
    <n v="700"/>
    <n v="6"/>
    <n v="168"/>
    <n v="4200"/>
    <s v="Winter"/>
    <s v="Fungicide"/>
  </r>
  <r>
    <s v="T0610"/>
    <s v="(29-Dec-24 - 04-Jan-25)"/>
    <s v="W09"/>
    <s v="ARUN GHOSH"/>
    <s v="Large Farmer"/>
    <s v="D.Harbour"/>
    <s v="Contaf Plus"/>
    <s v="250ml"/>
    <n v="150"/>
    <n v="5"/>
    <n v="70"/>
    <n v="750"/>
    <s v="Winter"/>
    <s v="Fungicide"/>
  </r>
  <r>
    <s v="T0611"/>
    <s v="(29-Dec-24 - 04-Jan-25)"/>
    <s v="W09"/>
    <s v="ARUN GHOSH"/>
    <s v="Large Farmer"/>
    <s v="D.Harbour"/>
    <s v="Xelora"/>
    <s v="200ml"/>
    <n v="950"/>
    <n v="8"/>
    <n v="608"/>
    <n v="7600"/>
    <s v="Winter"/>
    <s v="Fungicide"/>
  </r>
  <r>
    <s v="T0612"/>
    <s v="(29-Dec-24 - 04-Jan-25)"/>
    <s v="W09"/>
    <s v="SEKH ANSARI"/>
    <s v="Retail"/>
    <s v="Usthi"/>
    <s v="Cultar"/>
    <s v="50ml"/>
    <n v="230"/>
    <n v="6"/>
    <n v="90"/>
    <n v="1380"/>
    <s v="Winter"/>
    <s v="Plant Nutrition"/>
  </r>
  <r>
    <s v="T0613"/>
    <s v="(29-Dec-24 - 04-Jan-25)"/>
    <s v="W09"/>
    <s v="GOKUL KHAN"/>
    <s v="Large Farmer"/>
    <s v="D.Harbour"/>
    <s v="Tropicona"/>
    <s v="1L"/>
    <n v="650"/>
    <n v="6"/>
    <n v="300"/>
    <n v="3900"/>
    <s v="Winter"/>
    <s v="Plant Nutrition"/>
  </r>
  <r>
    <s v="T0614"/>
    <s v="(29-Dec-24 - 04-Jan-25)"/>
    <s v="W09"/>
    <s v="MANOJ SAHA"/>
    <s v="Retail"/>
    <s v="Bishnupur"/>
    <s v="Contaf Plus"/>
    <s v="1L"/>
    <n v="550"/>
    <n v="6"/>
    <n v="168"/>
    <n v="3300"/>
    <s v="Winter"/>
    <s v="Fungicide"/>
  </r>
  <r>
    <s v="T0615"/>
    <s v="(29-Dec-24 - 04-Jan-25)"/>
    <s v="W09"/>
    <s v="ANIRUDH PAUL"/>
    <s v="Retail"/>
    <s v="Usthi"/>
    <s v="Baan"/>
    <s v="120gm"/>
    <n v="230"/>
    <n v="6"/>
    <n v="120"/>
    <n v="1380"/>
    <s v="Winter"/>
    <s v="Fungicide"/>
  </r>
  <r>
    <s v="T0616"/>
    <s v="(29-Dec-24 - 04-Jan-25)"/>
    <s v="W09"/>
    <s v="ASIM PAUL"/>
    <s v="Large Farmer"/>
    <s v="Bishnupur"/>
    <s v="Sprint"/>
    <s v="100gm"/>
    <n v="130"/>
    <n v="5"/>
    <n v="60"/>
    <n v="650"/>
    <s v="Winter"/>
    <s v="Fungicide"/>
  </r>
  <r>
    <s v="T0617"/>
    <s v="(05-Jan-25 - 11-Jan-25)"/>
    <s v="W10"/>
    <s v="NISHITH DOWI"/>
    <s v="Retail"/>
    <s v="Usthi"/>
    <s v="Indofil M45"/>
    <s v="1kg"/>
    <n v="340"/>
    <n v="5"/>
    <n v="100"/>
    <n v="1700"/>
    <s v="Winter"/>
    <s v="Fungicide"/>
  </r>
  <r>
    <s v="T0618"/>
    <s v="(05-Jan-25 - 11-Jan-25)"/>
    <s v="W10"/>
    <s v="NISHITH DOWI"/>
    <s v="Retail"/>
    <s v="Usthi"/>
    <s v="Agromin Gold"/>
    <s v="50ml"/>
    <n v="75"/>
    <n v="5"/>
    <n v="25"/>
    <n v="375"/>
    <s v="Winter"/>
    <s v="Plant Nutrition"/>
  </r>
  <r>
    <s v="T0619"/>
    <s v="(05-Jan-25 - 11-Jan-25)"/>
    <s v="W10"/>
    <s v="ABHIJIT CHOWDHURY"/>
    <s v="Large Farmer"/>
    <s v="D.Harbour"/>
    <s v="Indofil M45"/>
    <s v="500gm"/>
    <n v="200"/>
    <n v="6"/>
    <n v="132"/>
    <n v="1200"/>
    <s v="Winter"/>
    <s v="Fungicide"/>
  </r>
  <r>
    <s v="T0620"/>
    <s v="(05-Jan-25 - 11-Jan-25)"/>
    <s v="W10"/>
    <s v="ABHIJIT CHOWDHURY"/>
    <s v="Large Farmer"/>
    <s v="D.Harbour"/>
    <s v="Sumiprint"/>
    <s v="500ml"/>
    <n v="1730"/>
    <n v="5"/>
    <n v="4570"/>
    <n v="8650"/>
    <s v="Winter"/>
    <s v="Insecticide"/>
  </r>
  <r>
    <s v="T0621"/>
    <s v="(05-Jan-25 - 11-Jan-25)"/>
    <s v="W10"/>
    <s v="ASIS IQBAL"/>
    <s v="Retail"/>
    <s v="D.Harbour"/>
    <s v="Sprint"/>
    <s v="250gm"/>
    <n v="330"/>
    <n v="5"/>
    <n v="190"/>
    <n v="1650"/>
    <s v="Winter"/>
    <s v="Fungicide"/>
  </r>
  <r>
    <s v="T0622"/>
    <s v="(05-Jan-25 - 11-Jan-25)"/>
    <s v="W10"/>
    <s v="TANAY DEY"/>
    <s v="Retail"/>
    <s v="Falta"/>
    <s v="Ekka"/>
    <s v="20gm"/>
    <n v="30"/>
    <n v="4"/>
    <n v="20"/>
    <n v="120"/>
    <s v="Winter"/>
    <s v="Insecticide"/>
  </r>
  <r>
    <s v="T0623"/>
    <s v="(05-Jan-25 - 11-Jan-25)"/>
    <s v="W10"/>
    <s v="MANOJ SAHA"/>
    <s v="Retail"/>
    <s v="Bishnupur"/>
    <s v="Exponus"/>
    <s v="17ml"/>
    <n v="950"/>
    <n v="3"/>
    <n v="84"/>
    <n v="2850"/>
    <s v="Winter"/>
    <s v="Insecticide"/>
  </r>
  <r>
    <s v="T0624"/>
    <s v="(05-Jan-25 - 11-Jan-25)"/>
    <s v="W10"/>
    <s v="BISWAJIT SINHA"/>
    <s v="Retail"/>
    <s v="Amtala"/>
    <s v="Tag Dabang"/>
    <s v="160gm (20gm x 8 pouches, per pouch: 25)"/>
    <n v="190"/>
    <n v="4"/>
    <n v="60"/>
    <n v="760"/>
    <s v="Winter"/>
    <s v="Herbicide"/>
  </r>
  <r>
    <s v="T0625"/>
    <s v="(05-Jan-25 - 11-Jan-25)"/>
    <s v="W10"/>
    <s v="TAPAN GHOSH"/>
    <s v="Retail"/>
    <s v="Amtala"/>
    <s v="Saaf"/>
    <s v="500gm"/>
    <n v="380"/>
    <n v="4"/>
    <n v="128"/>
    <n v="1520"/>
    <s v="Winter"/>
    <s v="Fungicide"/>
  </r>
  <r>
    <s v="T0626"/>
    <s v="(05-Jan-25 - 11-Jan-25)"/>
    <s v="W10"/>
    <s v="RANESH DEY"/>
    <s v="Large Farmer"/>
    <s v="Usthi"/>
    <s v="Exponus"/>
    <s v="17ml"/>
    <n v="950"/>
    <n v="4"/>
    <n v="112"/>
    <n v="3800"/>
    <s v="Winter"/>
    <s v="Insecticide"/>
  </r>
  <r>
    <s v="T0627"/>
    <s v="(05-Jan-25 - 11-Jan-25)"/>
    <s v="W10"/>
    <s v="RANESH DEY"/>
    <s v="Large Farmer"/>
    <s v="Usthi"/>
    <s v="Profex Super"/>
    <s v="100ml"/>
    <n v="90"/>
    <n v="2"/>
    <n v="24"/>
    <n v="180"/>
    <s v="Winter"/>
    <s v="Insecticide"/>
  </r>
  <r>
    <s v="T0628"/>
    <s v="(05-Jan-25 - 11-Jan-25)"/>
    <s v="W10"/>
    <s v="NILADRI SEN"/>
    <s v="Retail"/>
    <s v="Amtala"/>
    <s v="Tagron"/>
    <s v="10gm"/>
    <n v="30"/>
    <n v="5"/>
    <n v="25"/>
    <n v="150"/>
    <s v="Winter"/>
    <s v="Fungicide"/>
  </r>
  <r>
    <s v="T0629"/>
    <s v="(05-Jan-25 - 11-Jan-25)"/>
    <s v="W10"/>
    <s v="NILADRI SEN"/>
    <s v="Retail"/>
    <s v="Amtala"/>
    <s v="Systiva"/>
    <s v="200ml"/>
    <n v="1050"/>
    <n v="3"/>
    <n v="510"/>
    <n v="3150"/>
    <s v="Winter"/>
    <s v="Fungicide"/>
  </r>
  <r>
    <s v="T0630"/>
    <s v="(05-Jan-25 - 11-Jan-25)"/>
    <s v="W10"/>
    <s v="TARUN BANERJEE"/>
    <s v="Retail"/>
    <s v="Falta"/>
    <s v="Tag Gun"/>
    <s v="160gm (20gm x 8 pouches, per pouch: 55)"/>
    <n v="420"/>
    <n v="3"/>
    <n v="150"/>
    <n v="1260"/>
    <s v="Winter"/>
    <s v="Herbicide"/>
  </r>
  <r>
    <s v="T0631"/>
    <s v="(05-Jan-25 - 11-Jan-25)"/>
    <s v="W10"/>
    <s v="RAKIB MOLLA"/>
    <s v="Large Farmer"/>
    <s v="Amtala"/>
    <s v="Sumiprint"/>
    <s v="1L"/>
    <n v="1990"/>
    <n v="3"/>
    <n v="1260"/>
    <n v="5970"/>
    <s v="Winter"/>
    <s v="Insecticide"/>
  </r>
  <r>
    <s v="T0632"/>
    <s v="(05-Jan-25 - 11-Jan-25)"/>
    <s v="W10"/>
    <s v="SHANKAR MONDAL"/>
    <s v="Retail"/>
    <s v="Amtala"/>
    <s v="Suspend"/>
    <s v="500gm"/>
    <n v="270"/>
    <n v="3"/>
    <n v="150"/>
    <n v="810"/>
    <s v="Winter"/>
    <s v="Herbicide"/>
  </r>
  <r>
    <s v="T0633"/>
    <s v="(05-Jan-25 - 11-Jan-25)"/>
    <s v="W10"/>
    <s v="BIKASH SARKAR"/>
    <s v="Large Farmer"/>
    <s v="Bishnupur"/>
    <s v="Sumi Max"/>
    <s v="10ml"/>
    <n v="120"/>
    <n v="5"/>
    <n v="100"/>
    <n v="600"/>
    <s v="Winter"/>
    <s v="Herbicide"/>
  </r>
  <r>
    <s v="T0634"/>
    <s v="(05-Jan-25 - 11-Jan-25)"/>
    <s v="W10"/>
    <s v="SUMAN DASGUPTA"/>
    <s v="Retail"/>
    <s v="Amtala"/>
    <s v="Lihocin"/>
    <s v="100ml"/>
    <n v="125"/>
    <n v="4"/>
    <n v="32"/>
    <n v="500"/>
    <s v="Winter"/>
    <s v="Plant Nutrition"/>
  </r>
  <r>
    <s v="T0635"/>
    <s v="(05-Jan-25 - 11-Jan-25)"/>
    <s v="W10"/>
    <s v="BIKRAM SARKAR"/>
    <s v="Large Farmer"/>
    <s v="Bishnupur"/>
    <s v="Dezire"/>
    <s v="100gm"/>
    <n v="120"/>
    <n v="4"/>
    <n v="40"/>
    <n v="480"/>
    <s v="Winter"/>
    <s v="Herbicide"/>
  </r>
  <r>
    <s v="T0636"/>
    <s v="(05-Jan-25 - 11-Jan-25)"/>
    <s v="W10"/>
    <s v="ANIL KUMAR"/>
    <s v="Retail"/>
    <s v="D.Harbour"/>
    <s v="V3"/>
    <s v="250ml"/>
    <n v="130"/>
    <n v="4"/>
    <n v="80"/>
    <n v="520"/>
    <s v="Winter"/>
    <s v="Fungicide"/>
  </r>
  <r>
    <s v="T0637"/>
    <s v="(05-Jan-25 - 11-Jan-25)"/>
    <s v="W10"/>
    <s v="ARUN ROY"/>
    <s v="Retail"/>
    <s v="D.Harbour"/>
    <s v="Sumiprint"/>
    <s v="1L"/>
    <n v="1990"/>
    <n v="5"/>
    <n v="2100"/>
    <n v="9950"/>
    <s v="Winter"/>
    <s v="Insecticide"/>
  </r>
  <r>
    <s v="T0638"/>
    <s v="(05-Jan-25 - 11-Jan-25)"/>
    <s v="W10"/>
    <s v="ARUN ROY"/>
    <s v="Retail"/>
    <s v="D.Harbour"/>
    <s v="Contaf Plus"/>
    <s v="500ml"/>
    <n v="290"/>
    <n v="6"/>
    <n v="108"/>
    <n v="1740"/>
    <s v="Winter"/>
    <s v="Fungicide"/>
  </r>
  <r>
    <s v="T0639"/>
    <s v="(05-Jan-25 - 11-Jan-25)"/>
    <s v="W10"/>
    <s v="TAPAS KUMAR"/>
    <s v="Retail"/>
    <s v="Falta"/>
    <s v="Pegasus"/>
    <s v="10gm"/>
    <n v="100"/>
    <n v="5"/>
    <n v="60"/>
    <n v="500"/>
    <s v="Winter"/>
    <s v="Insecticide"/>
  </r>
  <r>
    <s v="T0640"/>
    <s v="(05-Jan-25 - 11-Jan-25)"/>
    <s v="W10"/>
    <s v="TAPAS KUMAR"/>
    <s v="Retail"/>
    <s v="Falta"/>
    <s v="E-Mate"/>
    <s v="10gm"/>
    <n v="30"/>
    <n v="4"/>
    <n v="12"/>
    <n v="120"/>
    <s v="Winter"/>
    <s v="Insecticide"/>
  </r>
  <r>
    <s v="T0641"/>
    <s v="(05-Jan-25 - 11-Jan-25)"/>
    <s v="W10"/>
    <s v="JAYANTA SARKAR"/>
    <s v="Large Farmer"/>
    <s v="Bishnupur"/>
    <s v="Saaf"/>
    <s v="1kg"/>
    <n v="730"/>
    <n v="5"/>
    <n v="125"/>
    <n v="3650"/>
    <s v="Winter"/>
    <s v="Fungicide"/>
  </r>
  <r>
    <s v="T0642"/>
    <s v="(05-Jan-25 - 11-Jan-25)"/>
    <s v="W10"/>
    <s v="RANESH DEY"/>
    <s v="Large Farmer"/>
    <s v="Usthi"/>
    <s v="Cultar"/>
    <s v="50ml"/>
    <n v="230"/>
    <n v="5"/>
    <n v="75"/>
    <n v="1150"/>
    <s v="Winter"/>
    <s v="Plant Nutrition"/>
  </r>
  <r>
    <s v="T0643"/>
    <s v="(05-Jan-25 - 11-Jan-25)"/>
    <s v="W10"/>
    <s v="DEBASIS PAL"/>
    <s v="Retail"/>
    <s v="Bishnupur"/>
    <s v="Contaf Plus"/>
    <s v="500ml"/>
    <n v="290"/>
    <n v="4"/>
    <n v="72"/>
    <n v="1160"/>
    <s v="Winter"/>
    <s v="Fungicide"/>
  </r>
  <r>
    <s v="T0644"/>
    <s v="(05-Jan-25 - 11-Jan-25)"/>
    <s v="W10"/>
    <s v="DIPANKAR GHOSH"/>
    <s v="Retail"/>
    <s v="Falta"/>
    <s v="Agromin Gold"/>
    <s v="100ml"/>
    <n v="130"/>
    <n v="6"/>
    <n v="120"/>
    <n v="780"/>
    <s v="Winter"/>
    <s v="Plant Nutrition"/>
  </r>
  <r>
    <s v="T0645"/>
    <s v="(05-Jan-25 - 11-Jan-25)"/>
    <s v="W10"/>
    <s v="LALTU MIRI"/>
    <s v="Large Farmer"/>
    <s v="Amtala"/>
    <s v="Poushak"/>
    <s v="100ml"/>
    <n v="100"/>
    <n v="5"/>
    <n v="40"/>
    <n v="500"/>
    <s v="Winter"/>
    <s v="Plant Nutrition"/>
  </r>
  <r>
    <s v="T0646"/>
    <s v="(05-Jan-25 - 11-Jan-25)"/>
    <s v="W10"/>
    <s v="TAPAS KUMAR"/>
    <s v="Retail"/>
    <s v="Falta"/>
    <s v="Agil"/>
    <s v="100ml"/>
    <n v="210"/>
    <n v="6"/>
    <n v="300"/>
    <n v="1260"/>
    <s v="Winter"/>
    <s v="Herbicide"/>
  </r>
  <r>
    <s v="T0647"/>
    <s v="(05-Jan-25 - 11-Jan-25)"/>
    <s v="W10"/>
    <s v="JAGANNATH HALDER"/>
    <s v="Retail"/>
    <s v="Falta"/>
    <s v="Exponus"/>
    <s v="34ml"/>
    <n v="1600"/>
    <n v="7"/>
    <n v="4550"/>
    <n v="11200"/>
    <s v="Winter"/>
    <s v="Insecticide"/>
  </r>
  <r>
    <s v="T0648"/>
    <s v="(05-Jan-25 - 11-Jan-25)"/>
    <s v="W10"/>
    <s v="TARUN BANERJEE"/>
    <s v="Retail"/>
    <s v="Falta"/>
    <s v="Sumiprint"/>
    <s v="100ml"/>
    <n v="190"/>
    <n v="6"/>
    <n v="240"/>
    <n v="1140"/>
    <s v="Winter"/>
    <s v="Insecticide"/>
  </r>
  <r>
    <s v="T0649"/>
    <s v="(05-Jan-25 - 11-Jan-25)"/>
    <s v="W10"/>
    <s v="SUBRATA NASKAR"/>
    <s v="Large Farmer"/>
    <s v="D.Harbour"/>
    <s v="Xelora"/>
    <s v="400ml"/>
    <n v="1850"/>
    <n v="5"/>
    <n v="3025"/>
    <n v="9250"/>
    <s v="Winter"/>
    <s v="Fungicide"/>
  </r>
  <r>
    <s v="T0650"/>
    <s v="(05-Jan-25 - 11-Jan-25)"/>
    <s v="W10"/>
    <s v="SUBRATA NASKAR"/>
    <s v="Large Farmer"/>
    <s v="D.Harbour"/>
    <s v="Ekka"/>
    <s v="20gm"/>
    <n v="30"/>
    <n v="4"/>
    <n v="20"/>
    <n v="120"/>
    <s v="Winter"/>
    <s v="Insecticide"/>
  </r>
  <r>
    <s v="T0651"/>
    <s v="(05-Jan-25 - 11-Jan-25)"/>
    <s v="W10"/>
    <s v="PRANAB HALDER"/>
    <s v="Retail"/>
    <s v="Bishnupur"/>
    <s v="Contaf Plus"/>
    <s v="1L"/>
    <n v="550"/>
    <n v="6"/>
    <n v="168"/>
    <n v="3300"/>
    <s v="Winter"/>
    <s v="Fungicide"/>
  </r>
  <r>
    <s v="T0652"/>
    <s v="(05-Jan-25 - 11-Jan-25)"/>
    <s v="W10"/>
    <s v="PRANAB HALDER"/>
    <s v="Retail"/>
    <s v="Bishnupur"/>
    <s v="Ekka"/>
    <s v="20gm"/>
    <n v="30"/>
    <n v="4"/>
    <n v="20"/>
    <n v="120"/>
    <s v="Winter"/>
    <s v="Insecticide"/>
  </r>
  <r>
    <s v="T0653"/>
    <s v="(05-Jan-25 - 11-Jan-25)"/>
    <s v="W10"/>
    <s v="BIJAY PAUL"/>
    <s v="Large Farmer"/>
    <s v="Amtala"/>
    <s v="Lihocin"/>
    <s v="100ml"/>
    <n v="125"/>
    <n v="4"/>
    <n v="32"/>
    <n v="500"/>
    <s v="Winter"/>
    <s v="Plant Nutrition"/>
  </r>
  <r>
    <s v="T0654"/>
    <s v="(05-Jan-25 - 11-Jan-25)"/>
    <s v="W10"/>
    <s v="SUDHIR MISHRA"/>
    <s v="Large Farmer"/>
    <s v="Falta"/>
    <s v="Indofil M45"/>
    <s v="1kg"/>
    <n v="340"/>
    <n v="4"/>
    <n v="80"/>
    <n v="1360"/>
    <s v="Winter"/>
    <s v="Fungicide"/>
  </r>
  <r>
    <s v="T0655"/>
    <s v="(05-Jan-25 - 11-Jan-25)"/>
    <s v="W10"/>
    <s v="SANTANU PAUL"/>
    <s v="Retail"/>
    <s v="Usthi"/>
    <s v="Krizin"/>
    <s v="100gm"/>
    <n v="150"/>
    <n v="4"/>
    <n v="32"/>
    <n v="600"/>
    <s v="Winter"/>
    <s v="Herbicide"/>
  </r>
  <r>
    <s v="T0656"/>
    <s v="(05-Jan-25 - 11-Jan-25)"/>
    <s v="W10"/>
    <s v="ASIS IQBAL"/>
    <s v="Retail"/>
    <s v="D.Harbour"/>
    <s v="Ekka"/>
    <s v="20gm"/>
    <n v="30"/>
    <n v="4"/>
    <n v="20"/>
    <n v="120"/>
    <s v="Winter"/>
    <s v="Insecticide"/>
  </r>
  <r>
    <s v="T0657"/>
    <s v="(05-Jan-25 - 11-Jan-25)"/>
    <s v="W10"/>
    <s v="SANTOSH BISWAS"/>
    <s v="Retail"/>
    <s v="Amtala"/>
    <s v="Tagron"/>
    <s v="10gm"/>
    <n v="30"/>
    <n v="3"/>
    <n v="15"/>
    <n v="90"/>
    <s v="Winter"/>
    <s v="Fungicide"/>
  </r>
  <r>
    <s v="T0658"/>
    <s v="(05-Jan-25 - 11-Jan-25)"/>
    <s v="W10"/>
    <s v="SUBRATA DEY"/>
    <s v="Retail"/>
    <s v="Falta"/>
    <s v="Sumi Max"/>
    <s v="10ml"/>
    <n v="120"/>
    <n v="3"/>
    <n v="60"/>
    <n v="360"/>
    <s v="Winter"/>
    <s v="Herbicide"/>
  </r>
  <r>
    <s v="T0659"/>
    <s v="(05-Jan-25 - 11-Jan-25)"/>
    <s v="W10"/>
    <s v="ANIL KUMAR"/>
    <s v="Retail"/>
    <s v="D.Harbour"/>
    <s v="Isabion"/>
    <s v="250ml"/>
    <n v="340"/>
    <n v="4"/>
    <n v="80"/>
    <n v="1360"/>
    <s v="Winter"/>
    <s v="Plant Nutrition"/>
  </r>
  <r>
    <s v="T0660"/>
    <s v="(05-Jan-25 - 11-Jan-25)"/>
    <s v="W10"/>
    <s v="DEBDAS CHOWDHURY"/>
    <s v="Large Farmer"/>
    <s v="Amtala"/>
    <s v="Suspend"/>
    <s v="500gm"/>
    <n v="270"/>
    <n v="3"/>
    <n v="150"/>
    <n v="810"/>
    <s v="Winter"/>
    <s v="Herbicide"/>
  </r>
  <r>
    <s v="T0661"/>
    <s v="(05-Jan-25 - 11-Jan-25)"/>
    <s v="W10"/>
    <s v="ANIL BISWAS"/>
    <s v="Retail"/>
    <s v="Bishnupur"/>
    <s v="Ekka"/>
    <s v="20gm"/>
    <n v="30"/>
    <n v="3"/>
    <n v="15"/>
    <n v="90"/>
    <s v="Winter"/>
    <s v="Insecticide"/>
  </r>
  <r>
    <s v="T0662"/>
    <s v="(05-Jan-25 - 11-Jan-25)"/>
    <s v="W10"/>
    <s v="ANIL BISWAS"/>
    <s v="Retail"/>
    <s v="Bishnupur"/>
    <s v="Biozyme Vegetable"/>
    <s v="100ml"/>
    <n v="130"/>
    <n v="4"/>
    <n v="80"/>
    <n v="520"/>
    <s v="Winter"/>
    <s v="Plant Nutrition"/>
  </r>
  <r>
    <s v="T0663"/>
    <s v="(05-Jan-25 - 11-Jan-25)"/>
    <s v="W10"/>
    <s v="ARUN ROY"/>
    <s v="Retail"/>
    <s v="D.Harbour"/>
    <s v="El++"/>
    <s v="100ml"/>
    <n v="70"/>
    <n v="4"/>
    <n v="32"/>
    <n v="280"/>
    <s v="Winter"/>
    <s v="Plant Nutrition"/>
  </r>
  <r>
    <s v="T0664"/>
    <s v="(05-Jan-25 - 11-Jan-25)"/>
    <s v="W10"/>
    <s v="ARUN ROY"/>
    <s v="Retail"/>
    <s v="D.Harbour"/>
    <s v="2,4-D"/>
    <s v="500gm"/>
    <n v="220"/>
    <n v="6"/>
    <n v="150"/>
    <n v="1320"/>
    <s v="Winter"/>
    <s v="Herbicide"/>
  </r>
  <r>
    <s v="T0665"/>
    <s v="(05-Jan-25 - 11-Jan-25)"/>
    <s v="W10"/>
    <s v="PRANABESH ROY"/>
    <s v="Retail"/>
    <s v="D.Harbour"/>
    <s v="Samrat 70"/>
    <s v="2gm"/>
    <n v="20"/>
    <n v="3"/>
    <n v="21"/>
    <n v="60"/>
    <s v="Winter"/>
    <s v="Insecticide"/>
  </r>
  <r>
    <s v="T0666"/>
    <s v="(05-Jan-25 - 11-Jan-25)"/>
    <s v="W10"/>
    <s v="RABINDRA NASKAR"/>
    <s v="Large Farmer"/>
    <s v="Usthi"/>
    <s v="Dursban"/>
    <s v="500ml"/>
    <n v="190"/>
    <n v="6"/>
    <n v="108"/>
    <n v="1140"/>
    <s v="Winter"/>
    <s v="Insecticide"/>
  </r>
  <r>
    <s v="T0667"/>
    <s v="(05-Jan-25 - 11-Jan-25)"/>
    <s v="W10"/>
    <s v="RABINDRA NASKAR"/>
    <s v="Large Farmer"/>
    <s v="Usthi"/>
    <s v="Isabion"/>
    <s v="100ml"/>
    <n v="140"/>
    <n v="6"/>
    <n v="108"/>
    <n v="840"/>
    <s v="Winter"/>
    <s v="Plant Nutrition"/>
  </r>
  <r>
    <s v="T0668"/>
    <s v="(05-Jan-25 - 11-Jan-25)"/>
    <s v="W10"/>
    <s v="RATHIN MUKHERJEE"/>
    <s v="Retail"/>
    <s v="D.Harbour"/>
    <s v="Systiva"/>
    <s v="200ml"/>
    <n v="1050"/>
    <n v="4"/>
    <n v="680"/>
    <n v="4200"/>
    <s v="Winter"/>
    <s v="Fungicide"/>
  </r>
  <r>
    <s v="T0669"/>
    <s v="(05-Jan-25 - 11-Jan-25)"/>
    <s v="W10"/>
    <s v="SUNIL HAZRA"/>
    <s v="Retail"/>
    <s v="Amtala"/>
    <s v="Systiva"/>
    <s v="200ml"/>
    <n v="1050"/>
    <n v="5"/>
    <n v="850"/>
    <n v="5250"/>
    <s v="Winter"/>
    <s v="Fungicide"/>
  </r>
  <r>
    <s v="T0670"/>
    <s v="(05-Jan-25 - 11-Jan-25)"/>
    <s v="W10"/>
    <s v="MADHAB SENGUPTA"/>
    <s v="Retail"/>
    <s v="Usthi"/>
    <s v="Ridomil Gold"/>
    <s v="1kg (1 pouch: 80)"/>
    <n v="2300"/>
    <n v="6"/>
    <n v="6060"/>
    <n v="13800"/>
    <s v="Winter"/>
    <s v="Fungicide"/>
  </r>
  <r>
    <s v="T0671"/>
    <s v="(05-Jan-25 - 11-Jan-25)"/>
    <s v="W10"/>
    <s v="MADHAB SENGUPTA"/>
    <s v="Retail"/>
    <s v="Usthi"/>
    <s v="Sumi Max"/>
    <s v="10ml"/>
    <n v="120"/>
    <n v="5"/>
    <n v="100"/>
    <n v="600"/>
    <s v="Winter"/>
    <s v="Herbicide"/>
  </r>
  <r>
    <s v="T0672"/>
    <s v="(05-Jan-25 - 11-Jan-25)"/>
    <s v="W10"/>
    <s v="GOKUL KHAN"/>
    <s v="Large Farmer"/>
    <s v="D.Harbour"/>
    <s v="Sumiprint"/>
    <s v="500ml"/>
    <n v="1730"/>
    <n v="6"/>
    <n v="5484"/>
    <n v="10380"/>
    <s v="Winter"/>
    <s v="Insecticide"/>
  </r>
  <r>
    <s v="T0673"/>
    <s v="(05-Jan-25 - 11-Jan-25)"/>
    <s v="W10"/>
    <s v="GOKUL KHAN"/>
    <s v="Large Farmer"/>
    <s v="D.Harbour"/>
    <s v="Xelora"/>
    <s v="400ml"/>
    <n v="1850"/>
    <n v="5"/>
    <n v="3025"/>
    <n v="9250"/>
    <s v="Winter"/>
    <s v="Fungicide"/>
  </r>
  <r>
    <s v="T0674"/>
    <s v="(05-Jan-25 - 11-Jan-25)"/>
    <s v="W10"/>
    <s v="ASIS IQBAL"/>
    <s v="Retail"/>
    <s v="D.Harbour"/>
    <s v="Indofil M45"/>
    <s v="500gm"/>
    <n v="200"/>
    <n v="7"/>
    <n v="154"/>
    <n v="1400"/>
    <s v="Winter"/>
    <s v="Fungicide"/>
  </r>
  <r>
    <s v="T0675"/>
    <s v="(05-Jan-25 - 11-Jan-25)"/>
    <s v="W10"/>
    <s v="NARENDRA ROY"/>
    <s v="Large Farmer"/>
    <s v="Falta"/>
    <s v="Nasa"/>
    <s v="1kg"/>
    <n v="200"/>
    <n v="7"/>
    <n v="154"/>
    <n v="1400"/>
    <s v="Winter"/>
    <s v="Insecticide"/>
  </r>
  <r>
    <s v="T0676"/>
    <s v="(05-Jan-25 - 11-Jan-25)"/>
    <s v="W10"/>
    <s v="GOPAL CHATTERJEE"/>
    <s v="Large Farmer"/>
    <s v="D.Harbour"/>
    <s v="Baan"/>
    <s v="120gm"/>
    <n v="230"/>
    <n v="7"/>
    <n v="140"/>
    <n v="1610"/>
    <s v="Winter"/>
    <s v="Fungicide"/>
  </r>
  <r>
    <s v="T0677"/>
    <s v="(05-Jan-25 - 11-Jan-25)"/>
    <s v="W10"/>
    <s v="SANJIB BISWAS"/>
    <s v="Large Farmer"/>
    <s v="Bishnupur"/>
    <s v="Pegasus"/>
    <s v="10gm"/>
    <n v="100"/>
    <n v="6"/>
    <n v="72"/>
    <n v="600"/>
    <s v="Winter"/>
    <s v="Insecticide"/>
  </r>
  <r>
    <s v="T0678"/>
    <s v="(05-Jan-25 - 11-Jan-25)"/>
    <s v="W10"/>
    <s v="SACHIN HALDER"/>
    <s v="Retail"/>
    <s v="Falta"/>
    <s v="Dursban"/>
    <s v="1L"/>
    <n v="350"/>
    <n v="5"/>
    <n v="200"/>
    <n v="1750"/>
    <s v="Winter"/>
    <s v="Insecticide"/>
  </r>
  <r>
    <s v="T0679"/>
    <s v="(05-Jan-25 - 11-Jan-25)"/>
    <s v="W10"/>
    <s v="ARUN ROY"/>
    <s v="Retail"/>
    <s v="D.Harbour"/>
    <s v="Isabion"/>
    <s v="1L"/>
    <n v="1280"/>
    <n v="5"/>
    <n v="650"/>
    <n v="6400"/>
    <s v="Winter"/>
    <s v="Plant Nutrition"/>
  </r>
  <r>
    <s v="T0680"/>
    <s v="(05-Jan-25 - 11-Jan-25)"/>
    <s v="W10"/>
    <s v="ARUN ROY"/>
    <s v="Retail"/>
    <s v="D.Harbour"/>
    <s v="Tag Gun"/>
    <s v="160gm (20gm x 8 pouches, per pouch: 55)"/>
    <n v="420"/>
    <n v="6"/>
    <n v="300"/>
    <n v="2520"/>
    <s v="Winter"/>
    <s v="Herbicide"/>
  </r>
  <r>
    <s v="T0681"/>
    <s v="(05-Jan-25 - 11-Jan-25)"/>
    <s v="W10"/>
    <s v="ASHOK BHATTACHARYA"/>
    <s v="Large Farmer"/>
    <s v="Bishnupur"/>
    <s v="Samrat 70"/>
    <s v="2gm"/>
    <n v="20"/>
    <n v="4"/>
    <n v="28"/>
    <n v="80"/>
    <s v="Winter"/>
    <s v="Insecticide"/>
  </r>
  <r>
    <s v="T0682"/>
    <s v="(05-Jan-25 - 11-Jan-25)"/>
    <s v="W10"/>
    <s v="ASHOK DAS"/>
    <s v="Large Farmer"/>
    <s v="Bishnupur"/>
    <s v="Coragen"/>
    <s v="60ml"/>
    <n v="780"/>
    <n v="5"/>
    <n v="275"/>
    <n v="3900"/>
    <s v="Winter"/>
    <s v="Insecticide"/>
  </r>
  <r>
    <s v="T1490"/>
    <s v="(05-Jan-25 - 11-Jan-25)"/>
    <s v="W10"/>
    <s v="NARENDRA ROY"/>
    <s v="Large Farmer"/>
    <s v="Falta"/>
    <s v="Krizin"/>
    <s v="100gm"/>
    <n v="150"/>
    <n v="5"/>
    <n v="40"/>
    <n v="750"/>
    <s v="Winter"/>
    <s v="Herbicide"/>
  </r>
  <r>
    <s v="T1491"/>
    <s v="(05-Jan-25 - 11-Jan-25)"/>
    <s v="W10"/>
    <s v="TUSAR KUMAR DEY"/>
    <s v="Large Farmer"/>
    <s v="Usthi"/>
    <s v="Agromin Gold"/>
    <s v="100ml"/>
    <n v="130"/>
    <n v="4"/>
    <n v="80"/>
    <n v="520"/>
    <s v="Winter"/>
    <s v="Plant Nutrition"/>
  </r>
  <r>
    <s v="T1492"/>
    <s v="(05-Jan-25 - 11-Jan-25)"/>
    <s v="W10"/>
    <s v="TAPAN KUMAR"/>
    <s v="Large Farmer"/>
    <s v="Usthi"/>
    <s v="Curzate"/>
    <s v="600gm"/>
    <n v="850"/>
    <n v="5"/>
    <n v="200"/>
    <n v="4250"/>
    <s v="Winter"/>
    <s v="Fungicide"/>
  </r>
  <r>
    <s v="T1493"/>
    <s v="(05-Jan-25 - 11-Jan-25)"/>
    <s v="W10"/>
    <s v="SOURAV CHOWDHURY"/>
    <s v="Large Farmer"/>
    <s v="D.Harbour"/>
    <s v="Dezire"/>
    <s v="100gm"/>
    <n v="120"/>
    <n v="5"/>
    <n v="50"/>
    <n v="600"/>
    <s v="Winter"/>
    <s v="Herbicide"/>
  </r>
  <r>
    <s v="T1494"/>
    <s v="(05-Jan-25 - 11-Jan-25)"/>
    <s v="W10"/>
    <s v="SOURAV CHOWDHURY"/>
    <s v="Large Farmer"/>
    <s v="D.Harbour"/>
    <s v="2,4-D"/>
    <s v="500gm"/>
    <n v="220"/>
    <n v="4"/>
    <n v="100"/>
    <n v="880"/>
    <s v="Winter"/>
    <s v="Herbicide"/>
  </r>
  <r>
    <s v="T1495"/>
    <s v="(05-Jan-25 - 11-Jan-25)"/>
    <s v="W10"/>
    <s v="PARTHA SARKAR"/>
    <s v="Retail"/>
    <s v="Usthi"/>
    <s v="2,4-D"/>
    <s v="500gm"/>
    <n v="220"/>
    <n v="5"/>
    <n v="125"/>
    <n v="1100"/>
    <s v="Winter"/>
    <s v="Herbicide"/>
  </r>
  <r>
    <s v="T0683"/>
    <s v="(05-Jan-25 - 11-Jan-25)"/>
    <s v="W10"/>
    <s v="ARUP PATRA"/>
    <s v="Retail"/>
    <s v="Usthi"/>
    <s v="Profex Super"/>
    <s v="100ml"/>
    <n v="90"/>
    <n v="4"/>
    <n v="48"/>
    <n v="360"/>
    <s v="Winter"/>
    <s v="Insecticide"/>
  </r>
  <r>
    <s v="T0684"/>
    <s v="(05-Jan-25 - 11-Jan-25)"/>
    <s v="W10"/>
    <s v="TUSON SUMANTA"/>
    <s v="Large Farmer"/>
    <s v="Usthi"/>
    <s v="Ekka"/>
    <s v="100gm"/>
    <n v="120"/>
    <n v="5"/>
    <n v="30"/>
    <n v="600"/>
    <s v="Winter"/>
    <s v="Insecticide"/>
  </r>
  <r>
    <s v="T0685"/>
    <s v="(05-Jan-25 - 11-Jan-25)"/>
    <s v="W10"/>
    <s v="SEKH RAHAMAT"/>
    <s v="Large Farmer"/>
    <s v="Bishnupur"/>
    <s v="Krizin"/>
    <s v="100gm"/>
    <n v="150"/>
    <n v="5"/>
    <n v="40"/>
    <n v="750"/>
    <s v="Winter"/>
    <s v="Herbicide"/>
  </r>
  <r>
    <s v="T0686"/>
    <s v="(05-Jan-25 - 11-Jan-25)"/>
    <s v="W10"/>
    <s v="RAM ROY"/>
    <s v="Large Farmer"/>
    <s v="D.Harbour"/>
    <s v="Coragen"/>
    <s v="60ml"/>
    <n v="780"/>
    <n v="5"/>
    <n v="275"/>
    <n v="3900"/>
    <s v="Winter"/>
    <s v="Insecticide"/>
  </r>
  <r>
    <s v="T0687"/>
    <s v="(05-Jan-25 - 11-Jan-25)"/>
    <s v="W10"/>
    <s v="KARTICK MAITY"/>
    <s v="Retail"/>
    <s v="D.Harbour"/>
    <s v="Pegasus"/>
    <s v="10gm"/>
    <n v="100"/>
    <n v="5"/>
    <n v="60"/>
    <n v="500"/>
    <s v="Winter"/>
    <s v="Insecticide"/>
  </r>
  <r>
    <s v="T0688"/>
    <s v="(12-Jan-25 - 18-Jan-25)"/>
    <s v="W11"/>
    <s v="RAKIB MOLLA"/>
    <s v="Large Farmer"/>
    <s v="Amtala"/>
    <s v="Systiva"/>
    <s v="200ml"/>
    <n v="1050"/>
    <n v="4"/>
    <n v="680"/>
    <n v="4200"/>
    <s v="Winter"/>
    <s v="Fungicide"/>
  </r>
  <r>
    <s v="T0689"/>
    <s v="(12-Jan-25 - 18-Jan-25)"/>
    <s v="W11"/>
    <s v="RAKIB MOLLA"/>
    <s v="Large Farmer"/>
    <s v="Amtala"/>
    <s v="2,4-D"/>
    <s v="500gm"/>
    <n v="220"/>
    <n v="6"/>
    <n v="150"/>
    <n v="1320"/>
    <s v="Winter"/>
    <s v="Herbicide"/>
  </r>
  <r>
    <s v="T0690"/>
    <s v="(12-Jan-25 - 18-Jan-25)"/>
    <s v="W11"/>
    <s v="TARUN BANERJEE"/>
    <s v="Retail"/>
    <s v="Falta"/>
    <s v="Indofil M45"/>
    <s v="500gm"/>
    <n v="200"/>
    <n v="6"/>
    <n v="132"/>
    <n v="1200"/>
    <s v="Winter"/>
    <s v="Fungicide"/>
  </r>
  <r>
    <s v="T0691"/>
    <s v="(12-Jan-25 - 18-Jan-25)"/>
    <s v="W11"/>
    <s v="TARUN BANERJEE"/>
    <s v="Retail"/>
    <s v="Falta"/>
    <s v="Biozyme Vegetable"/>
    <s v="100ml"/>
    <n v="130"/>
    <n v="6"/>
    <n v="120"/>
    <n v="780"/>
    <s v="Winter"/>
    <s v="Plant Nutrition"/>
  </r>
  <r>
    <s v="T1422"/>
    <s v="(12-Jan-25 - 18-Jan-25)"/>
    <s v="W11"/>
    <s v="SHYAMAL BAG"/>
    <s v="Large Farmer"/>
    <s v="Bishnupur"/>
    <s v="Sumi Max"/>
    <s v="10ml"/>
    <n v="120"/>
    <n v="7"/>
    <n v="140"/>
    <n v="840"/>
    <s v="Winter"/>
    <s v="Herbicide"/>
  </r>
  <r>
    <s v="T1423"/>
    <s v="(12-Jan-25 - 18-Jan-25)"/>
    <s v="W11"/>
    <s v="SUKUMAR BAGCHI"/>
    <s v="Retail"/>
    <s v="Falta"/>
    <s v="Hamla 550"/>
    <s v="250ml"/>
    <n v="360"/>
    <n v="6"/>
    <n v="144"/>
    <n v="2160"/>
    <s v="Winter"/>
    <s v="Insecticide"/>
  </r>
  <r>
    <s v="T1424"/>
    <s v="(12-Jan-25 - 18-Jan-25)"/>
    <s v="W11"/>
    <s v="SHYAMAL BAG"/>
    <s v="Large Farmer"/>
    <s v="Bishnupur"/>
    <s v="Curzate"/>
    <s v="1.2kg"/>
    <n v="1660"/>
    <n v="6"/>
    <n v="3060"/>
    <n v="9960"/>
    <s v="Winter"/>
    <s v="Fungicide"/>
  </r>
  <r>
    <s v="T1425"/>
    <s v="(12-Jan-25 - 18-Jan-25)"/>
    <s v="W11"/>
    <s v="BIKASH SARKAR"/>
    <s v="Large Farmer"/>
    <s v="Bishnupur"/>
    <s v="Nativo"/>
    <s v="100gm"/>
    <n v="700"/>
    <n v="6"/>
    <n v="168"/>
    <n v="4200"/>
    <s v="Winter"/>
    <s v="Fungicide"/>
  </r>
  <r>
    <s v="T1426"/>
    <s v="(12-Jan-25 - 18-Jan-25)"/>
    <s v="W11"/>
    <s v="BIKASH SARKAR"/>
    <s v="Large Farmer"/>
    <s v="Bishnupur"/>
    <s v="Isabion"/>
    <s v="100ml"/>
    <n v="140"/>
    <n v="7"/>
    <n v="126"/>
    <n v="980"/>
    <s v="Winter"/>
    <s v="Plant Nutrition"/>
  </r>
  <r>
    <s v="T1427"/>
    <s v="(12-Jan-25 - 18-Jan-25)"/>
    <s v="W11"/>
    <s v="SUDIP MANDAL"/>
    <s v="Retail"/>
    <s v="Usthi"/>
    <s v="Ridomil Gold"/>
    <s v="1kg (1 pouch: 80)"/>
    <n v="2300"/>
    <n v="6"/>
    <n v="6060"/>
    <n v="13800"/>
    <s v="Winter"/>
    <s v="Fungicide"/>
  </r>
  <r>
    <s v="T1428"/>
    <s v="(12-Jan-25 - 18-Jan-25)"/>
    <s v="W11"/>
    <s v="SUDIP MANDAL"/>
    <s v="Retail"/>
    <s v="Usthi"/>
    <s v="Ekka"/>
    <s v="100gm"/>
    <n v="120"/>
    <n v="8"/>
    <n v="48"/>
    <n v="960"/>
    <s v="Winter"/>
    <s v="Insecticide"/>
  </r>
  <r>
    <s v="T1429"/>
    <s v="(12-Jan-25 - 18-Jan-25)"/>
    <s v="W11"/>
    <s v="DILIP PAL"/>
    <s v="Retail"/>
    <s v="Bishnupur"/>
    <s v="2,4-D"/>
    <s v="500gm"/>
    <n v="220"/>
    <n v="5"/>
    <n v="125"/>
    <n v="1100"/>
    <s v="Winter"/>
    <s v="Herbicide"/>
  </r>
  <r>
    <s v="T1430"/>
    <s v="(12-Jan-25 - 18-Jan-25)"/>
    <s v="W11"/>
    <s v="GOPAL CHATTERJEE"/>
    <s v="Large Farmer"/>
    <s v="D.Harbour"/>
    <s v="Sprint"/>
    <s v="250gm"/>
    <n v="330"/>
    <n v="8"/>
    <n v="304"/>
    <n v="2640"/>
    <s v="Winter"/>
    <s v="Fungicide"/>
  </r>
  <r>
    <s v="T1431"/>
    <s v="(12-Jan-25 - 18-Jan-25)"/>
    <s v="W11"/>
    <s v="SEKH ANSARI"/>
    <s v="Retail"/>
    <s v="Usthi"/>
    <s v="Agromin Gold"/>
    <s v="100ml"/>
    <n v="130"/>
    <n v="7"/>
    <n v="140"/>
    <n v="910"/>
    <s v="Winter"/>
    <s v="Plant Nutrition"/>
  </r>
  <r>
    <s v="T1432"/>
    <s v="(12-Jan-25 - 18-Jan-25)"/>
    <s v="W11"/>
    <s v="NASIR GOYEN"/>
    <s v="Large Farmer"/>
    <s v="Bishnupur"/>
    <s v="Indofil M45"/>
    <s v="500gm"/>
    <n v="205"/>
    <n v="7"/>
    <n v="189"/>
    <n v="1435"/>
    <s v="Winter"/>
    <s v="Fungicide"/>
  </r>
  <r>
    <s v="T1433"/>
    <s v="(12-Jan-25 - 18-Jan-25)"/>
    <s v="W11"/>
    <s v="GOKUL KHAN"/>
    <s v="Large Farmer"/>
    <s v="D.Harbour"/>
    <s v="Ultimare"/>
    <s v="25ml"/>
    <n v="850"/>
    <n v="6"/>
    <n v="180"/>
    <n v="5100"/>
    <s v="Winter"/>
    <s v="Insecticide"/>
  </r>
  <r>
    <s v="T1434"/>
    <s v="(12-Jan-25 - 18-Jan-25)"/>
    <s v="W11"/>
    <s v="RAMPRASAD SAHA"/>
    <s v="Large Farmer"/>
    <s v="Usthi"/>
    <s v="Sumi Max"/>
    <s v="10ml"/>
    <n v="120"/>
    <n v="7"/>
    <n v="140"/>
    <n v="840"/>
    <s v="Winter"/>
    <s v="Herbicide"/>
  </r>
  <r>
    <s v="T1435"/>
    <s v="(12-Jan-25 - 18-Jan-25)"/>
    <s v="W11"/>
    <s v="RAKIB MOLLA"/>
    <s v="Large Farmer"/>
    <s v="Amtala"/>
    <s v="Agil"/>
    <s v="100ml"/>
    <n v="210"/>
    <n v="6"/>
    <n v="300"/>
    <n v="1260"/>
    <s v="Winter"/>
    <s v="Herbicide"/>
  </r>
  <r>
    <s v="T1436"/>
    <s v="(12-Jan-25 - 18-Jan-25)"/>
    <s v="W11"/>
    <s v="KUNTAL JANA"/>
    <s v="Retail"/>
    <s v="Bishnupur"/>
    <s v="Baan"/>
    <s v="120gm"/>
    <n v="230"/>
    <n v="7"/>
    <n v="140"/>
    <n v="1610"/>
    <s v="Winter"/>
    <s v="Fungicide"/>
  </r>
  <r>
    <s v="T1437"/>
    <s v="(12-Jan-25 - 18-Jan-25)"/>
    <s v="W11"/>
    <s v="KUNTAL JANA"/>
    <s v="Retail"/>
    <s v="Bishnupur"/>
    <s v="Tag Dabang"/>
    <s v="160gm (20gm x 8 pouches, per pouch: 25)"/>
    <n v="190"/>
    <n v="6"/>
    <n v="90"/>
    <n v="1140"/>
    <s v="Winter"/>
    <s v="Herbicide"/>
  </r>
  <r>
    <s v="T1438"/>
    <s v="(12-Jan-25 - 18-Jan-25)"/>
    <s v="W11"/>
    <s v="SEKH ANAMUL"/>
    <s v="Large Farmer"/>
    <s v="Bishnupur"/>
    <s v="Exponus"/>
    <s v="34ml"/>
    <n v="1600"/>
    <n v="6"/>
    <n v="3900"/>
    <n v="9600"/>
    <s v="Winter"/>
    <s v="Insecticide"/>
  </r>
  <r>
    <s v="T1439"/>
    <s v="(12-Jan-25 - 18-Jan-25)"/>
    <s v="W11"/>
    <s v="SEKH ANAMUL"/>
    <s v="Large Farmer"/>
    <s v="Bishnupur"/>
    <s v="Contaf Plus"/>
    <s v="1L"/>
    <n v="550"/>
    <n v="5"/>
    <n v="140"/>
    <n v="2750"/>
    <s v="Winter"/>
    <s v="Fungicide"/>
  </r>
  <r>
    <s v="T1440"/>
    <s v="(12-Jan-25 - 18-Jan-25)"/>
    <s v="W11"/>
    <s v="NEPAL HATI"/>
    <s v="Retail"/>
    <s v="Usthi"/>
    <s v="Tag Dabang"/>
    <s v="160gm (20gm x 8 pouches, per pouch: 25)"/>
    <n v="190"/>
    <n v="5"/>
    <n v="75"/>
    <n v="950"/>
    <s v="Winter"/>
    <s v="Herbicide"/>
  </r>
  <r>
    <s v="T1441"/>
    <s v="(12-Jan-25 - 18-Jan-25)"/>
    <s v="W11"/>
    <s v="JAYANTA SARKAR"/>
    <s v="Large Farmer"/>
    <s v="Bishnupur"/>
    <s v="Dezire"/>
    <s v="100gm"/>
    <n v="120"/>
    <n v="6"/>
    <n v="60"/>
    <n v="720"/>
    <s v="Winter"/>
    <s v="Herbicide"/>
  </r>
  <r>
    <s v="T1442"/>
    <s v="(12-Jan-25 - 18-Jan-25)"/>
    <s v="W11"/>
    <s v="RAMJAN MOLLA"/>
    <s v="Large Farmer"/>
    <s v="D.Harbour"/>
    <s v="Nativo"/>
    <s v="100gm"/>
    <n v="700"/>
    <n v="4"/>
    <n v="112"/>
    <n v="2800"/>
    <s v="Winter"/>
    <s v="Fungicide"/>
  </r>
  <r>
    <s v="T0692"/>
    <s v="(12-Jan-25 - 18-Jan-25)"/>
    <s v="W11"/>
    <s v="RANESH DEY"/>
    <s v="Large Farmer"/>
    <s v="Usthi"/>
    <s v="Profex Super"/>
    <s v="500ml"/>
    <n v="370"/>
    <n v="4"/>
    <n v="160"/>
    <n v="1480"/>
    <s v="Winter"/>
    <s v="Insecticide"/>
  </r>
  <r>
    <s v="T0693"/>
    <s v="(12-Jan-25 - 18-Jan-25)"/>
    <s v="W11"/>
    <s v="MADHAB SENGUPTA"/>
    <s v="Retail"/>
    <s v="Usthi"/>
    <s v="Dursban"/>
    <s v="1L"/>
    <n v="350"/>
    <n v="6"/>
    <n v="240"/>
    <n v="2100"/>
    <s v="Winter"/>
    <s v="Insecticide"/>
  </r>
  <r>
    <s v="T0694"/>
    <s v="(12-Jan-25 - 18-Jan-25)"/>
    <s v="W11"/>
    <s v="ANUPAM MAJUMDAR"/>
    <s v="Retail"/>
    <s v="Amtala"/>
    <s v="Isabion"/>
    <s v="1L"/>
    <n v="1280"/>
    <n v="6"/>
    <n v="780"/>
    <n v="7680"/>
    <s v="Winter"/>
    <s v="Plant Nutrition"/>
  </r>
  <r>
    <s v="T0695"/>
    <s v="(12-Jan-25 - 18-Jan-25)"/>
    <s v="W11"/>
    <s v="ANIL KUMAR"/>
    <s v="Retail"/>
    <s v="D.Harbour"/>
    <s v="Isabion"/>
    <s v="250ml"/>
    <n v="340"/>
    <n v="6"/>
    <n v="120"/>
    <n v="2040"/>
    <s v="Winter"/>
    <s v="Plant Nutrition"/>
  </r>
  <r>
    <s v="T0696"/>
    <s v="(12-Jan-25 - 18-Jan-25)"/>
    <s v="W11"/>
    <s v="ASIM PAUL"/>
    <s v="Large Farmer"/>
    <s v="Bishnupur"/>
    <s v="Starthine"/>
    <s v="250gm"/>
    <n v="210"/>
    <n v="6"/>
    <n v="168"/>
    <n v="1260"/>
    <s v="Winter"/>
    <s v="Insecticide"/>
  </r>
  <r>
    <s v="T0697"/>
    <s v="(12-Jan-25 - 18-Jan-25)"/>
    <s v="W11"/>
    <s v="ASIM PAUL"/>
    <s v="Large Farmer"/>
    <s v="Bishnupur"/>
    <s v="Pegasus"/>
    <s v="10gm"/>
    <n v="100"/>
    <n v="7"/>
    <n v="84"/>
    <n v="700"/>
    <s v="Winter"/>
    <s v="Insecticide"/>
  </r>
  <r>
    <s v="T0698"/>
    <s v="(12-Jan-25 - 18-Jan-25)"/>
    <s v="W11"/>
    <s v="PRANABESH ROY"/>
    <s v="Retail"/>
    <s v="D.Harbour"/>
    <s v="V3"/>
    <s v="500ml"/>
    <n v="270"/>
    <n v="6"/>
    <n v="348"/>
    <n v="1620"/>
    <s v="Winter"/>
    <s v="Fungicide"/>
  </r>
  <r>
    <s v="T0699"/>
    <s v="(12-Jan-25 - 18-Jan-25)"/>
    <s v="W11"/>
    <s v="PRANABESH ROY"/>
    <s v="Retail"/>
    <s v="D.Harbour"/>
    <s v="Poushak"/>
    <s v="500ml"/>
    <n v="420"/>
    <n v="6"/>
    <n v="240"/>
    <n v="2520"/>
    <s v="Winter"/>
    <s v="Plant Nutrition"/>
  </r>
  <r>
    <s v="T0700"/>
    <s v="(12-Jan-25 - 18-Jan-25)"/>
    <s v="W11"/>
    <s v="SANTANU PAUL"/>
    <s v="Retail"/>
    <s v="Usthi"/>
    <s v="Ridomil Gold"/>
    <s v="1kg (1 pouch: 80)"/>
    <n v="2300"/>
    <n v="7"/>
    <n v="7070"/>
    <n v="16100"/>
    <s v="Winter"/>
    <s v="Fungicide"/>
  </r>
  <r>
    <s v="T0701"/>
    <s v="(12-Jan-25 - 18-Jan-25)"/>
    <s v="W11"/>
    <s v="PRADIP MONDAL"/>
    <s v="Large Farmer"/>
    <s v="Bishnupur"/>
    <s v="Poushak"/>
    <s v="500ml"/>
    <n v="420"/>
    <n v="6"/>
    <n v="240"/>
    <n v="2520"/>
    <s v="Winter"/>
    <s v="Plant Nutrition"/>
  </r>
  <r>
    <s v="T0702"/>
    <s v="(12-Jan-25 - 18-Jan-25)"/>
    <s v="W11"/>
    <s v="MANIK CHOWDHURY"/>
    <s v="Large Farmer"/>
    <s v="Usthi"/>
    <s v="Saaf"/>
    <s v="1kg"/>
    <n v="730"/>
    <n v="8"/>
    <n v="200"/>
    <n v="5840"/>
    <s v="Winter"/>
    <s v="Fungicide"/>
  </r>
  <r>
    <s v="T0703"/>
    <s v="(12-Jan-25 - 18-Jan-25)"/>
    <s v="W11"/>
    <s v="JHILAM DEY"/>
    <s v="Retail"/>
    <s v="D.Harbour"/>
    <s v="Tropicona"/>
    <s v="250ml"/>
    <n v="170"/>
    <n v="6"/>
    <n v="90"/>
    <n v="1020"/>
    <s v="Winter"/>
    <s v="Plant Nutrition"/>
  </r>
  <r>
    <s v="T0704"/>
    <s v="(12-Jan-25 - 18-Jan-25)"/>
    <s v="W11"/>
    <s v="AJOY KUMAR"/>
    <s v="Large Farmer"/>
    <s v="Amtala"/>
    <s v="Starthine"/>
    <s v="100gm"/>
    <n v="100"/>
    <n v="8"/>
    <n v="176"/>
    <n v="800"/>
    <s v="Winter"/>
    <s v="Insecticide"/>
  </r>
  <r>
    <s v="T0705"/>
    <s v="(12-Jan-25 - 18-Jan-25)"/>
    <s v="W11"/>
    <s v="AJOY KUMAR"/>
    <s v="Large Farmer"/>
    <s v="Amtala"/>
    <s v="Tagron"/>
    <s v="10gm"/>
    <n v="30"/>
    <n v="8"/>
    <n v="40"/>
    <n v="240"/>
    <s v="Winter"/>
    <s v="Fungicide"/>
  </r>
  <r>
    <s v="T0706"/>
    <s v="(12-Jan-25 - 18-Jan-25)"/>
    <s v="W11"/>
    <s v="NABIN CHAKRABORTY"/>
    <s v="Large Farmer"/>
    <s v="Usthi"/>
    <s v="Dursban"/>
    <s v="500ml"/>
    <n v="190"/>
    <n v="8"/>
    <n v="144"/>
    <n v="1520"/>
    <s v="Winter"/>
    <s v="Insecticide"/>
  </r>
  <r>
    <s v="T0707"/>
    <s v="(12-Jan-25 - 18-Jan-25)"/>
    <s v="W11"/>
    <s v="NABIN CHAKRABORTY"/>
    <s v="Large Farmer"/>
    <s v="Usthi"/>
    <s v="Curzate"/>
    <s v="600gm"/>
    <n v="850"/>
    <n v="9"/>
    <n v="360"/>
    <n v="7650"/>
    <s v="Winter"/>
    <s v="Fungicide"/>
  </r>
  <r>
    <s v="T0708"/>
    <s v="(12-Jan-25 - 18-Jan-25)"/>
    <s v="W11"/>
    <s v="NASIR GOYEN"/>
    <s v="Large Farmer"/>
    <s v="Bishnupur"/>
    <s v="Exponus"/>
    <s v="25ml"/>
    <n v="1250"/>
    <n v="9"/>
    <n v="3330"/>
    <n v="11250"/>
    <s v="Winter"/>
    <s v="Insecticide"/>
  </r>
  <r>
    <s v="T0709"/>
    <s v="(12-Jan-25 - 18-Jan-25)"/>
    <s v="W11"/>
    <s v="ARUN DEY"/>
    <s v="Retail"/>
    <s v="Amtala"/>
    <s v="Agil"/>
    <s v="1L"/>
    <n v="2100"/>
    <n v="9"/>
    <n v="3150"/>
    <n v="18900"/>
    <s v="Winter"/>
    <s v="Herbicide"/>
  </r>
  <r>
    <s v="T0710"/>
    <s v="(12-Jan-25 - 18-Jan-25)"/>
    <s v="W11"/>
    <s v="SANTOSH ROY"/>
    <s v="Large Farmer"/>
    <s v="Bishnupur"/>
    <s v="Pegasus"/>
    <s v="10gm"/>
    <n v="100"/>
    <n v="7"/>
    <n v="84"/>
    <n v="700"/>
    <s v="Winter"/>
    <s v="Insecticide"/>
  </r>
  <r>
    <s v="T0711"/>
    <s v="(12-Jan-25 - 18-Jan-25)"/>
    <s v="W11"/>
    <s v="ABHIJIT CHOWDHURY"/>
    <s v="Large Farmer"/>
    <s v="D.Harbour"/>
    <s v="Ekka"/>
    <s v="20gm"/>
    <n v="30"/>
    <n v="7"/>
    <n v="35"/>
    <n v="210"/>
    <s v="Winter"/>
    <s v="Insecticide"/>
  </r>
  <r>
    <s v="T0712"/>
    <s v="(12-Jan-25 - 18-Jan-25)"/>
    <s v="W11"/>
    <s v="SANTOSH BISWAS"/>
    <s v="Retail"/>
    <s v="Amtala"/>
    <s v="Poushak"/>
    <s v="100ml"/>
    <n v="100"/>
    <n v="7"/>
    <n v="56"/>
    <n v="700"/>
    <s v="Winter"/>
    <s v="Plant Nutrition"/>
  </r>
  <r>
    <s v="T0713"/>
    <s v="(12-Jan-25 - 18-Jan-25)"/>
    <s v="W11"/>
    <s v="ARUN GHOSH"/>
    <s v="Large Farmer"/>
    <s v="D.Harbour"/>
    <s v="Deligate"/>
    <s v="25ml"/>
    <n v="270"/>
    <n v="8"/>
    <n v="176"/>
    <n v="2160"/>
    <s v="Winter"/>
    <s v="Insecticide"/>
  </r>
  <r>
    <s v="T0714"/>
    <s v="(12-Jan-25 - 18-Jan-25)"/>
    <s v="W11"/>
    <s v="RAMESH HALDER"/>
    <s v="Large Farmer"/>
    <s v="Bishnupur"/>
    <s v="Agromin Gold"/>
    <s v="1L"/>
    <n v="1100"/>
    <n v="8"/>
    <n v="1280"/>
    <n v="8800"/>
    <s v="Winter"/>
    <s v="Plant Nutrition"/>
  </r>
  <r>
    <s v="T0715"/>
    <s v="(12-Jan-25 - 18-Jan-25)"/>
    <s v="W11"/>
    <s v="ARUN GHOSH"/>
    <s v="Large Farmer"/>
    <s v="D.Harbour"/>
    <s v="Exponus"/>
    <s v="25ml"/>
    <n v="1250"/>
    <n v="7"/>
    <n v="2590"/>
    <n v="8750"/>
    <s v="Winter"/>
    <s v="Insecticide"/>
  </r>
  <r>
    <s v="T0716"/>
    <s v="(12-Jan-25 - 18-Jan-25)"/>
    <s v="W11"/>
    <s v="ARUN GHOSH"/>
    <s v="Large Farmer"/>
    <s v="D.Harbour"/>
    <s v="Agil"/>
    <s v="1L"/>
    <n v="2100"/>
    <n v="7"/>
    <n v="2450"/>
    <n v="14700"/>
    <s v="Winter"/>
    <s v="Herbicide"/>
  </r>
  <r>
    <s v="T0717"/>
    <s v="(12-Jan-25 - 18-Jan-25)"/>
    <s v="W11"/>
    <s v="DILIP PAL"/>
    <s v="Retail"/>
    <s v="Bishnupur"/>
    <s v="Tropicona"/>
    <s v="250ml"/>
    <n v="170"/>
    <n v="6"/>
    <n v="90"/>
    <n v="1020"/>
    <s v="Winter"/>
    <s v="Plant Nutrition"/>
  </r>
  <r>
    <s v="T0718"/>
    <s v="(12-Jan-25 - 18-Jan-25)"/>
    <s v="W11"/>
    <s v="DILIP PAL"/>
    <s v="Retail"/>
    <s v="Bishnupur"/>
    <s v="Ultimare"/>
    <s v="50ml"/>
    <n v="1640"/>
    <n v="6"/>
    <n v="1020"/>
    <n v="9840"/>
    <s v="Winter"/>
    <s v="Insecticide"/>
  </r>
  <r>
    <s v="T0719"/>
    <s v="(12-Jan-25 - 18-Jan-25)"/>
    <s v="W11"/>
    <s v="BISWAJIT SINHA"/>
    <s v="Retail"/>
    <s v="Amtala"/>
    <s v="Agromin Gold"/>
    <s v="250ml"/>
    <n v="300"/>
    <n v="6"/>
    <n v="300"/>
    <n v="1800"/>
    <s v="Winter"/>
    <s v="Plant Nutrition"/>
  </r>
  <r>
    <s v="T0720"/>
    <s v="(12-Jan-25 - 18-Jan-25)"/>
    <s v="W11"/>
    <s v="BIJAY PAUL"/>
    <s v="Large Farmer"/>
    <s v="Amtala"/>
    <s v="Sumiprint"/>
    <s v="250ml"/>
    <n v="510"/>
    <n v="6"/>
    <n v="870"/>
    <n v="3060"/>
    <s v="Winter"/>
    <s v="Insecticide"/>
  </r>
  <r>
    <s v="T0721"/>
    <s v="(12-Jan-25 - 18-Jan-25)"/>
    <s v="W11"/>
    <s v="SUBRATA DEY"/>
    <s v="Retail"/>
    <s v="Falta"/>
    <s v="Systiva"/>
    <s v="200ml"/>
    <n v="1050"/>
    <n v="6"/>
    <n v="1020"/>
    <n v="6300"/>
    <s v="Winter"/>
    <s v="Fungicide"/>
  </r>
  <r>
    <s v="T0722"/>
    <s v="(12-Jan-25 - 18-Jan-25)"/>
    <s v="W11"/>
    <s v="RAMPRASAD SAHA"/>
    <s v="Large Farmer"/>
    <s v="Usthi"/>
    <s v="Tagron"/>
    <s v="10gm"/>
    <n v="30"/>
    <n v="6"/>
    <n v="30"/>
    <n v="180"/>
    <s v="Winter"/>
    <s v="Fungicide"/>
  </r>
  <r>
    <s v="T0723"/>
    <s v="(12-Jan-25 - 18-Jan-25)"/>
    <s v="W11"/>
    <s v="SEKH ANAMUL"/>
    <s v="Large Farmer"/>
    <s v="Bishnupur"/>
    <s v="Tag Gun"/>
    <s v="160gm (20gm x 8 pouches, per pouch: 55)"/>
    <n v="420"/>
    <n v="7"/>
    <n v="350"/>
    <n v="2940"/>
    <s v="Winter"/>
    <s v="Herbicide"/>
  </r>
  <r>
    <s v="T0724"/>
    <s v="(12-Jan-25 - 18-Jan-25)"/>
    <s v="W11"/>
    <s v="SUDIP MANDAL"/>
    <s v="Retail"/>
    <s v="Usthi"/>
    <s v="Sumiprint"/>
    <s v="500ml"/>
    <n v="1730"/>
    <n v="6"/>
    <n v="5484"/>
    <n v="10380"/>
    <s v="Winter"/>
    <s v="Insecticide"/>
  </r>
  <r>
    <s v="T0725"/>
    <s v="(12-Jan-25 - 18-Jan-25)"/>
    <s v="W11"/>
    <s v="TANAY DEY"/>
    <s v="Retail"/>
    <s v="Falta"/>
    <s v="Nativo"/>
    <s v="100gm"/>
    <n v="700"/>
    <n v="9"/>
    <n v="252"/>
    <n v="6300"/>
    <s v="Winter"/>
    <s v="Fungicide"/>
  </r>
  <r>
    <s v="T0726"/>
    <s v="(12-Jan-25 - 18-Jan-25)"/>
    <s v="W11"/>
    <s v="TANAY DEY"/>
    <s v="Retail"/>
    <s v="Falta"/>
    <s v="Safal 71"/>
    <s v="100gm"/>
    <n v="70"/>
    <n v="7"/>
    <n v="42"/>
    <n v="490"/>
    <s v="Winter"/>
    <s v="Herbicide"/>
  </r>
  <r>
    <s v="T0727"/>
    <s v="(12-Jan-25 - 18-Jan-25)"/>
    <s v="W11"/>
    <s v="PRANABESH ROY"/>
    <s v="Retail"/>
    <s v="D.Harbour"/>
    <s v="Samrat 70"/>
    <s v="2gm"/>
    <n v="20"/>
    <n v="7"/>
    <n v="49"/>
    <n v="140"/>
    <s v="Winter"/>
    <s v="Insecticide"/>
  </r>
  <r>
    <s v="T0728"/>
    <s v="(12-Jan-25 - 18-Jan-25)"/>
    <s v="W11"/>
    <s v="PRANABESH ROY"/>
    <s v="Retail"/>
    <s v="D.Harbour"/>
    <s v="Ekka"/>
    <s v="20gm"/>
    <n v="30"/>
    <n v="7"/>
    <n v="35"/>
    <n v="210"/>
    <s v="Winter"/>
    <s v="Insecticide"/>
  </r>
  <r>
    <s v="T0729"/>
    <s v="(12-Jan-25 - 18-Jan-25)"/>
    <s v="W11"/>
    <s v="PARTHA SARKAR"/>
    <s v="Retail"/>
    <s v="Usthi"/>
    <s v="Saaf"/>
    <s v="500gm"/>
    <n v="380"/>
    <n v="8"/>
    <n v="256"/>
    <n v="3040"/>
    <s v="Winter"/>
    <s v="Fungicide"/>
  </r>
  <r>
    <s v="T0730"/>
    <s v="(12-Jan-25 - 18-Jan-25)"/>
    <s v="W11"/>
    <s v="JAGANNATH HALDER"/>
    <s v="Retail"/>
    <s v="Falta"/>
    <s v="Isabion"/>
    <s v="1L"/>
    <n v="1280"/>
    <n v="7"/>
    <n v="910"/>
    <n v="8960"/>
    <s v="Winter"/>
    <s v="Plant Nutrition"/>
  </r>
  <r>
    <s v="T0731"/>
    <s v="(12-Jan-25 - 18-Jan-25)"/>
    <s v="W11"/>
    <s v="SUBRATA NASKAR"/>
    <s v="Large Farmer"/>
    <s v="D.Harbour"/>
    <s v="Isabion"/>
    <s v="100ml"/>
    <n v="140"/>
    <n v="8"/>
    <n v="144"/>
    <n v="1120"/>
    <s v="Winter"/>
    <s v="Plant Nutrition"/>
  </r>
  <r>
    <s v="T0732"/>
    <s v="(12-Jan-25 - 18-Jan-25)"/>
    <s v="W11"/>
    <s v="JAYANTA SARKAR"/>
    <s v="Large Farmer"/>
    <s v="Bishnupur"/>
    <s v="Agromin Gold"/>
    <s v="500ml"/>
    <n v="570"/>
    <n v="10"/>
    <n v="280"/>
    <n v="5700"/>
    <s v="Winter"/>
    <s v="Plant Nutrition"/>
  </r>
  <r>
    <s v="T0733"/>
    <s v="(12-Jan-25 - 18-Jan-25)"/>
    <s v="W11"/>
    <s v="ANIRUDH PAUL"/>
    <s v="Retail"/>
    <s v="Usthi"/>
    <s v="Agil"/>
    <s v="250ml"/>
    <n v="500"/>
    <n v="8"/>
    <n v="880"/>
    <n v="4000"/>
    <s v="Winter"/>
    <s v="Herbicide"/>
  </r>
  <r>
    <s v="T0734"/>
    <s v="(12-Jan-25 - 18-Jan-25)"/>
    <s v="W11"/>
    <s v="JAGANNATH HALDER"/>
    <s v="Retail"/>
    <s v="Falta"/>
    <s v="Saaf"/>
    <s v="100gm"/>
    <n v="80"/>
    <n v="10"/>
    <n v="40"/>
    <n v="800"/>
    <s v="Winter"/>
    <s v="Fungicide"/>
  </r>
  <r>
    <s v="T0735"/>
    <s v="(12-Jan-25 - 18-Jan-25)"/>
    <s v="W11"/>
    <s v="SUMAN DASGUPTA"/>
    <s v="Retail"/>
    <s v="Amtala"/>
    <s v="Lihocin"/>
    <s v="250ml"/>
    <n v="342"/>
    <n v="8"/>
    <n v="272"/>
    <n v="2736"/>
    <s v="Winter"/>
    <s v="Plant Nutrition"/>
  </r>
  <r>
    <s v="T0736"/>
    <s v="(12-Jan-25 - 18-Jan-25)"/>
    <s v="W11"/>
    <s v="SUMAN DASGUPTA"/>
    <s v="Retail"/>
    <s v="Amtala"/>
    <s v="Ekka"/>
    <s v="20gm"/>
    <n v="30"/>
    <n v="9"/>
    <n v="45"/>
    <n v="270"/>
    <s v="Winter"/>
    <s v="Insecticide"/>
  </r>
  <r>
    <s v="T0737"/>
    <s v="(12-Jan-25 - 18-Jan-25)"/>
    <s v="W11"/>
    <s v="RAMESH HALDER"/>
    <s v="Large Farmer"/>
    <s v="Bishnupur"/>
    <s v="Profex Super"/>
    <s v="100ml"/>
    <n v="90"/>
    <n v="10"/>
    <n v="120"/>
    <n v="900"/>
    <s v="Winter"/>
    <s v="Insecticide"/>
  </r>
  <r>
    <s v="T0738"/>
    <s v="(12-Jan-25 - 18-Jan-25)"/>
    <s v="W11"/>
    <s v="RAMESH HALDER"/>
    <s v="Large Farmer"/>
    <s v="Bishnupur"/>
    <s v="V3"/>
    <s v="250ml"/>
    <n v="130"/>
    <n v="9"/>
    <n v="180"/>
    <n v="1170"/>
    <s v="Winter"/>
    <s v="Fungicide"/>
  </r>
  <r>
    <s v="T0739"/>
    <s v="(12-Jan-25 - 18-Jan-25)"/>
    <s v="W11"/>
    <s v="BIMAL CHAKRABORTY"/>
    <s v="Large Farmer"/>
    <s v="Falta"/>
    <s v="Coragen"/>
    <s v="10ml"/>
    <n v="160"/>
    <n v="11"/>
    <n v="55"/>
    <n v="1760"/>
    <s v="Winter"/>
    <s v="Insecticide"/>
  </r>
  <r>
    <s v="T0740"/>
    <s v="(12-Jan-25 - 18-Jan-25)"/>
    <s v="W11"/>
    <s v="TAPAS KUMAR"/>
    <s v="Retail"/>
    <s v="Falta"/>
    <s v="Profex Super"/>
    <s v="500ml"/>
    <n v="370"/>
    <n v="10"/>
    <n v="400"/>
    <n v="3700"/>
    <s v="Winter"/>
    <s v="Insecticide"/>
  </r>
  <r>
    <s v="T0741"/>
    <s v="(12-Jan-25 - 18-Jan-25)"/>
    <s v="W11"/>
    <s v="TUSON SUMANTA"/>
    <s v="Large Farmer"/>
    <s v="Usthi"/>
    <s v="Boxer"/>
    <s v="25ml"/>
    <n v="220"/>
    <n v="9"/>
    <n v="225"/>
    <n v="1980"/>
    <s v="Winter"/>
    <s v="Insecticide"/>
  </r>
  <r>
    <s v="T0742"/>
    <s v="(12-Jan-25 - 18-Jan-25)"/>
    <s v="W11"/>
    <s v="PARTHA SARKAR"/>
    <s v="Retail"/>
    <s v="Usthi"/>
    <s v="Double"/>
    <s v="100ml"/>
    <n v="450"/>
    <n v="9"/>
    <n v="450"/>
    <n v="4050"/>
    <s v="Winter"/>
    <s v="Plant Nutrition"/>
  </r>
  <r>
    <s v="T0743"/>
    <s v="(12-Jan-25 - 18-Jan-25)"/>
    <s v="W11"/>
    <s v="ANIL BISWAS"/>
    <s v="Retail"/>
    <s v="Bishnupur"/>
    <s v="Pegasus"/>
    <s v="10gm"/>
    <n v="100"/>
    <n v="10"/>
    <n v="120"/>
    <n v="1000"/>
    <s v="Winter"/>
    <s v="Insecticide"/>
  </r>
  <r>
    <s v="T0744"/>
    <s v="(12-Jan-25 - 18-Jan-25)"/>
    <s v="W11"/>
    <s v="ARUP PATRA"/>
    <s v="Retail"/>
    <s v="Usthi"/>
    <s v="Indofil M45"/>
    <s v="500gm"/>
    <n v="205"/>
    <n v="9"/>
    <n v="243"/>
    <n v="1845"/>
    <s v="Winter"/>
    <s v="Fungicide"/>
  </r>
  <r>
    <s v="T0745"/>
    <s v="(12-Jan-25 - 18-Jan-25)"/>
    <s v="W11"/>
    <s v="AJOY KUMAR"/>
    <s v="Large Farmer"/>
    <s v="Amtala"/>
    <s v="Coragen"/>
    <s v="30ml"/>
    <n v="420"/>
    <n v="7"/>
    <n v="105"/>
    <n v="2940"/>
    <s v="Winter"/>
    <s v="Insecticide"/>
  </r>
  <r>
    <s v="T0746"/>
    <s v="(12-Jan-25 - 18-Jan-25)"/>
    <s v="W11"/>
    <s v="AJOY KUMAR"/>
    <s v="Large Farmer"/>
    <s v="Amtala"/>
    <s v="Carbine"/>
    <s v="1L"/>
    <n v="780"/>
    <n v="8"/>
    <n v="600"/>
    <n v="6240"/>
    <s v="Winter"/>
    <s v="Insecticide"/>
  </r>
  <r>
    <s v="T0747"/>
    <s v="(12-Jan-25 - 18-Jan-25)"/>
    <s v="W11"/>
    <s v="RATHIN MUKHERJEE"/>
    <s v="Retail"/>
    <s v="D.Harbour"/>
    <s v="Carbine"/>
    <s v="500ml"/>
    <n v="410"/>
    <n v="8"/>
    <n v="200"/>
    <n v="3280"/>
    <s v="Winter"/>
    <s v="Insecticide"/>
  </r>
  <r>
    <s v="T0748"/>
    <s v="(12-Jan-25 - 18-Jan-25)"/>
    <s v="W11"/>
    <s v="RATHIN MUKHERJEE"/>
    <s v="Retail"/>
    <s v="D.Harbour"/>
    <s v="Ekka"/>
    <s v="100gm"/>
    <n v="120"/>
    <n v="8"/>
    <n v="48"/>
    <n v="960"/>
    <s v="Winter"/>
    <s v="Insecticide"/>
  </r>
  <r>
    <s v="T0749"/>
    <s v="(12-Jan-25 - 18-Jan-25)"/>
    <s v="W11"/>
    <s v="RABI GHOSH"/>
    <s v="Retail"/>
    <s v="Amtala"/>
    <s v="Dezire"/>
    <s v="100gm"/>
    <n v="120"/>
    <n v="8"/>
    <n v="80"/>
    <n v="960"/>
    <s v="Winter"/>
    <s v="Herbicide"/>
  </r>
  <r>
    <s v="T0750"/>
    <s v="(12-Jan-25 - 18-Jan-25)"/>
    <s v="W11"/>
    <s v="NARENDRA ROY"/>
    <s v="Large Farmer"/>
    <s v="Falta"/>
    <s v="Samrat 70"/>
    <s v="2gm"/>
    <n v="20"/>
    <n v="8"/>
    <n v="56"/>
    <n v="160"/>
    <s v="Winter"/>
    <s v="Insecticide"/>
  </r>
  <r>
    <s v="T0751"/>
    <s v="(12-Jan-25 - 18-Jan-25)"/>
    <s v="W11"/>
    <s v="MADHAB SENGUPTA"/>
    <s v="Retail"/>
    <s v="Usthi"/>
    <s v="Pogo"/>
    <s v="250ml"/>
    <n v="90"/>
    <n v="7"/>
    <n v="70"/>
    <n v="630"/>
    <s v="Winter"/>
    <s v="Herbicide"/>
  </r>
  <r>
    <s v="T0752"/>
    <s v="(12-Jan-25 - 18-Jan-25)"/>
    <s v="W11"/>
    <s v="SUDHAMOY BANERJEE"/>
    <s v="Retail"/>
    <s v="Falta"/>
    <s v="Nativo"/>
    <s v="100gm"/>
    <n v="700"/>
    <n v="8"/>
    <n v="224"/>
    <n v="5600"/>
    <s v="Winter"/>
    <s v="Fungicide"/>
  </r>
  <r>
    <s v="T0753"/>
    <s v="(12-Jan-25 - 18-Jan-25)"/>
    <s v="W11"/>
    <s v="PARTHA SARKAR"/>
    <s v="Retail"/>
    <s v="Usthi"/>
    <s v="Sprint"/>
    <s v="250gm"/>
    <n v="330"/>
    <n v="8"/>
    <n v="304"/>
    <n v="2640"/>
    <s v="Winter"/>
    <s v="Fungicide"/>
  </r>
  <r>
    <s v="T0754"/>
    <s v="(12-Jan-25 - 18-Jan-25)"/>
    <s v="W11"/>
    <s v="DEBASIS PAL"/>
    <s v="Retail"/>
    <s v="Bishnupur"/>
    <s v="Sprint"/>
    <s v="1kg"/>
    <n v="1220"/>
    <n v="8"/>
    <n v="160"/>
    <n v="9760"/>
    <s v="Winter"/>
    <s v="Fungicide"/>
  </r>
  <r>
    <s v="T0755"/>
    <s v="(12-Jan-25 - 18-Jan-25)"/>
    <s v="W11"/>
    <s v="BIJAY PAUL"/>
    <s v="Large Farmer"/>
    <s v="Amtala"/>
    <s v="Dezire"/>
    <s v="100gm"/>
    <n v="120"/>
    <n v="8"/>
    <n v="80"/>
    <n v="960"/>
    <s v="Winter"/>
    <s v="Herbicide"/>
  </r>
  <r>
    <s v="T0756"/>
    <s v="(12-Jan-25 - 18-Jan-25)"/>
    <s v="W11"/>
    <s v="SANTOSH ROY"/>
    <s v="Large Farmer"/>
    <s v="Bishnupur"/>
    <s v="Simodis"/>
    <s v="80ml"/>
    <n v="700"/>
    <n v="8"/>
    <n v="656"/>
    <n v="5600"/>
    <s v="Winter"/>
    <s v="Insecticide"/>
  </r>
  <r>
    <s v="T0757"/>
    <s v="(19-Jan-25 - 25-Jan-25)"/>
    <s v="W12"/>
    <s v="RABINDRANATH DAS"/>
    <s v="Retail"/>
    <s v="Bishnupur"/>
    <s v="2,4-D"/>
    <s v="500gm"/>
    <n v="220"/>
    <n v="8"/>
    <n v="200"/>
    <n v="1760"/>
    <s v="Winter"/>
    <s v="Herbicide"/>
  </r>
  <r>
    <s v="T0758"/>
    <s v="(19-Jan-25 - 25-Jan-25)"/>
    <s v="W12"/>
    <s v="RABINDRANATH DAS"/>
    <s v="Retail"/>
    <s v="Bishnupur"/>
    <s v="Simodis"/>
    <s v="240ml"/>
    <n v="2020"/>
    <n v="8"/>
    <n v="2840"/>
    <n v="16160"/>
    <s v="Winter"/>
    <s v="Insecticide"/>
  </r>
  <r>
    <s v="T0759"/>
    <s v="(19-Jan-25 - 25-Jan-25)"/>
    <s v="W12"/>
    <s v="RABINDRA NASKAR"/>
    <s v="Large Farmer"/>
    <s v="Usthi"/>
    <s v="Samrat 70"/>
    <s v="2gm"/>
    <n v="20"/>
    <n v="7"/>
    <n v="49"/>
    <n v="140"/>
    <s v="Winter"/>
    <s v="Insecticide"/>
  </r>
  <r>
    <s v="T0760"/>
    <s v="(19-Jan-25 - 25-Jan-25)"/>
    <s v="W12"/>
    <s v="RABINDRA NASKAR"/>
    <s v="Large Farmer"/>
    <s v="Usthi"/>
    <s v="Tag Dabang"/>
    <s v="160gm (20gm x 8 pouches, per pouch: 25)"/>
    <n v="190"/>
    <n v="9"/>
    <n v="135"/>
    <n v="1710"/>
    <s v="Winter"/>
    <s v="Herbicide"/>
  </r>
  <r>
    <s v="T0761"/>
    <s v="(19-Jan-25 - 25-Jan-25)"/>
    <s v="W12"/>
    <s v="KUNTAL JANA"/>
    <s v="Retail"/>
    <s v="Bishnupur"/>
    <s v="Nasa"/>
    <s v="1kg"/>
    <n v="200"/>
    <n v="9"/>
    <n v="198"/>
    <n v="1800"/>
    <s v="Winter"/>
    <s v="Insecticide"/>
  </r>
  <r>
    <s v="T0762"/>
    <s v="(19-Jan-25 - 25-Jan-25)"/>
    <s v="W12"/>
    <s v="TANAY DEY"/>
    <s v="Retail"/>
    <s v="Falta"/>
    <s v="Biozyme Vegetable"/>
    <s v="250ml"/>
    <n v="290"/>
    <n v="9"/>
    <n v="225"/>
    <n v="2610"/>
    <s v="Winter"/>
    <s v="Plant Nutrition"/>
  </r>
  <r>
    <s v="T0763"/>
    <s v="(19-Jan-25 - 25-Jan-25)"/>
    <s v="W12"/>
    <s v="SUBRATA NASKAR"/>
    <s v="Large Farmer"/>
    <s v="D.Harbour"/>
    <s v="Sumi Max"/>
    <s v="10ml"/>
    <n v="120"/>
    <n v="8"/>
    <n v="160"/>
    <n v="960"/>
    <s v="Winter"/>
    <s v="Herbicide"/>
  </r>
  <r>
    <s v="T0764"/>
    <s v="(19-Jan-25 - 25-Jan-25)"/>
    <s v="W12"/>
    <s v="PRABIR ROY"/>
    <s v="Large Farmer"/>
    <s v="Falta"/>
    <s v="El++"/>
    <s v="250ml"/>
    <n v="170"/>
    <n v="9"/>
    <n v="162"/>
    <n v="1530"/>
    <s v="Winter"/>
    <s v="Plant Nutrition"/>
  </r>
  <r>
    <s v="T0765"/>
    <s v="(19-Jan-25 - 25-Jan-25)"/>
    <s v="W12"/>
    <s v="RAMJAN MOLLA"/>
    <s v="Large Farmer"/>
    <s v="D.Harbour"/>
    <s v="Agil"/>
    <s v="100ml"/>
    <n v="210"/>
    <n v="10"/>
    <n v="500"/>
    <n v="2100"/>
    <s v="Winter"/>
    <s v="Herbicide"/>
  </r>
  <r>
    <s v="T0766"/>
    <s v="(19-Jan-25 - 25-Jan-25)"/>
    <s v="W12"/>
    <s v="RAMJAN MOLLA"/>
    <s v="Large Farmer"/>
    <s v="D.Harbour"/>
    <s v="Nativo"/>
    <s v="100gm"/>
    <n v="700"/>
    <n v="10"/>
    <n v="280"/>
    <n v="7000"/>
    <s v="Winter"/>
    <s v="Fungicide"/>
  </r>
  <r>
    <s v="T0767"/>
    <s v="(19-Jan-25 - 25-Jan-25)"/>
    <s v="W12"/>
    <s v="JAYANTA SARKAR"/>
    <s v="Large Farmer"/>
    <s v="Bishnupur"/>
    <s v="Nasa"/>
    <s v="1kg"/>
    <n v="200"/>
    <n v="10"/>
    <n v="220"/>
    <n v="2000"/>
    <s v="Winter"/>
    <s v="Insecticide"/>
  </r>
  <r>
    <s v="T0768"/>
    <s v="(19-Jan-25 - 25-Jan-25)"/>
    <s v="W12"/>
    <s v="JAYANTA SARKAR"/>
    <s v="Large Farmer"/>
    <s v="Bishnupur"/>
    <s v="Pogo"/>
    <s v="1L"/>
    <n v="250"/>
    <n v="10"/>
    <n v="400"/>
    <n v="2500"/>
    <s v="Winter"/>
    <s v="Herbicide"/>
  </r>
  <r>
    <s v="T0769"/>
    <s v="(19-Jan-25 - 25-Jan-25)"/>
    <s v="W12"/>
    <s v="GOKUL KHAN"/>
    <s v="Large Farmer"/>
    <s v="D.Harbour"/>
    <s v="Iris"/>
    <s v="1L"/>
    <n v="2015"/>
    <n v="10"/>
    <n v="2750"/>
    <n v="20150"/>
    <s v="Winter"/>
    <s v="Herbicide"/>
  </r>
  <r>
    <s v="T0770"/>
    <s v="(19-Jan-25 - 25-Jan-25)"/>
    <s v="W12"/>
    <s v="SUKUMAR BAGCHI"/>
    <s v="Retail"/>
    <s v="Falta"/>
    <s v="Sumi Max"/>
    <s v="10ml"/>
    <n v="120"/>
    <n v="11"/>
    <n v="220"/>
    <n v="1320"/>
    <s v="Winter"/>
    <s v="Herbicide"/>
  </r>
  <r>
    <s v="T0771"/>
    <s v="(19-Jan-25 - 25-Jan-25)"/>
    <s v="W12"/>
    <s v="JOY RANA"/>
    <s v="Retail"/>
    <s v="Falta"/>
    <s v="Sprint"/>
    <s v="250gm"/>
    <n v="330"/>
    <n v="9"/>
    <n v="342"/>
    <n v="2970"/>
    <s v="Winter"/>
    <s v="Fungicide"/>
  </r>
  <r>
    <s v="T0772"/>
    <s v="(19-Jan-25 - 25-Jan-25)"/>
    <s v="W12"/>
    <s v="DEBASIS PAL"/>
    <s v="Retail"/>
    <s v="Bishnupur"/>
    <s v="Sprint"/>
    <s v="100gm"/>
    <n v="130"/>
    <n v="10"/>
    <n v="120"/>
    <n v="1300"/>
    <s v="Winter"/>
    <s v="Fungicide"/>
  </r>
  <r>
    <s v="T0773"/>
    <s v="(19-Jan-25 - 25-Jan-25)"/>
    <s v="W12"/>
    <s v="JOY RANA"/>
    <s v="Retail"/>
    <s v="Falta"/>
    <s v="Suspend"/>
    <s v="500gm"/>
    <n v="270"/>
    <n v="9"/>
    <n v="450"/>
    <n v="2430"/>
    <s v="Winter"/>
    <s v="Herbicide"/>
  </r>
  <r>
    <s v="T0774"/>
    <s v="(19-Jan-25 - 25-Jan-25)"/>
    <s v="W12"/>
    <s v="JHILAM DEY"/>
    <s v="Retail"/>
    <s v="D.Harbour"/>
    <s v="Simodis"/>
    <s v="240ml"/>
    <n v="2020"/>
    <n v="9"/>
    <n v="3195"/>
    <n v="18180"/>
    <s v="Winter"/>
    <s v="Insecticide"/>
  </r>
  <r>
    <s v="T0775"/>
    <s v="(19-Jan-25 - 25-Jan-25)"/>
    <s v="W12"/>
    <s v="RABINDRA NASKAR"/>
    <s v="Large Farmer"/>
    <s v="Usthi"/>
    <s v="Simodis"/>
    <s v="240ml"/>
    <n v="2020"/>
    <n v="9"/>
    <n v="3195"/>
    <n v="18180"/>
    <s v="Winter"/>
    <s v="Insecticide"/>
  </r>
  <r>
    <s v="T0776"/>
    <s v="(19-Jan-25 - 25-Jan-25)"/>
    <s v="W12"/>
    <s v="SHYAMAL BAG"/>
    <s v="Large Farmer"/>
    <s v="Bishnupur"/>
    <s v="Curzate"/>
    <s v="1.2kg"/>
    <n v="1660"/>
    <n v="9"/>
    <n v="4590"/>
    <n v="14940"/>
    <s v="Winter"/>
    <s v="Fungicide"/>
  </r>
  <r>
    <s v="T0777"/>
    <s v="(19-Jan-25 - 25-Jan-25)"/>
    <s v="W12"/>
    <s v="SHYAMAL BAG"/>
    <s v="Large Farmer"/>
    <s v="Bishnupur"/>
    <s v="Miraculan"/>
    <s v="100ml"/>
    <n v="50"/>
    <n v="8"/>
    <n v="48"/>
    <n v="400"/>
    <s v="Winter"/>
    <s v="Plant Nutrition"/>
  </r>
  <r>
    <s v="T0778"/>
    <s v="(19-Jan-25 - 25-Jan-25)"/>
    <s v="W12"/>
    <s v="NASIR GOYEN"/>
    <s v="Large Farmer"/>
    <s v="Bishnupur"/>
    <s v="Simodis"/>
    <s v="120ml"/>
    <n v="1050"/>
    <n v="9"/>
    <n v="1746"/>
    <n v="9450"/>
    <s v="Winter"/>
    <s v="Insecticide"/>
  </r>
  <r>
    <s v="T0779"/>
    <s v="(19-Jan-25 - 25-Jan-25)"/>
    <s v="W12"/>
    <s v="NASIR GOYEN"/>
    <s v="Large Farmer"/>
    <s v="Bishnupur"/>
    <s v="Sumi Max"/>
    <s v="10ml"/>
    <n v="120"/>
    <n v="8"/>
    <n v="160"/>
    <n v="960"/>
    <s v="Winter"/>
    <s v="Herbicide"/>
  </r>
  <r>
    <s v="T0780"/>
    <s v="(19-Jan-25 - 25-Jan-25)"/>
    <s v="W12"/>
    <s v="ANIL KUMAR"/>
    <s v="Retail"/>
    <s v="D.Harbour"/>
    <s v="2,4-D"/>
    <s v="500gm"/>
    <n v="220"/>
    <n v="8"/>
    <n v="200"/>
    <n v="1760"/>
    <s v="Winter"/>
    <s v="Herbicide"/>
  </r>
  <r>
    <s v="T0781"/>
    <s v="(19-Jan-25 - 25-Jan-25)"/>
    <s v="W12"/>
    <s v="MANIK CHOWDHURY"/>
    <s v="Large Farmer"/>
    <s v="Usthi"/>
    <s v="Exponus"/>
    <s v="8.5ml"/>
    <n v="480"/>
    <n v="8"/>
    <n v="240"/>
    <n v="3840"/>
    <s v="Winter"/>
    <s v="Insecticide"/>
  </r>
  <r>
    <s v="T0782"/>
    <s v="(19-Jan-25 - 25-Jan-25)"/>
    <s v="W12"/>
    <s v="RINKU MALLICK"/>
    <s v="Retail"/>
    <s v="Falta"/>
    <s v="2,4-D"/>
    <s v="500gm"/>
    <n v="220"/>
    <n v="9"/>
    <n v="225"/>
    <n v="1980"/>
    <s v="Winter"/>
    <s v="Herbicide"/>
  </r>
  <r>
    <s v="T0783"/>
    <s v="(19-Jan-25 - 25-Jan-25)"/>
    <s v="W12"/>
    <s v="TAPAS KUMAR"/>
    <s v="Retail"/>
    <s v="Falta"/>
    <s v="Pegasus"/>
    <s v="10gm"/>
    <n v="100"/>
    <n v="8"/>
    <n v="96"/>
    <n v="800"/>
    <s v="Winter"/>
    <s v="Insecticide"/>
  </r>
  <r>
    <s v="T0784"/>
    <s v="(19-Jan-25 - 25-Jan-25)"/>
    <s v="W12"/>
    <s v="ARUN DEY"/>
    <s v="Retail"/>
    <s v="Amtala"/>
    <s v="Sprint"/>
    <s v="1kg"/>
    <n v="1220"/>
    <n v="9"/>
    <n v="180"/>
    <n v="10980"/>
    <s v="Winter"/>
    <s v="Fungicide"/>
  </r>
  <r>
    <s v="T0785"/>
    <s v="(19-Jan-25 - 25-Jan-25)"/>
    <s v="W12"/>
    <s v="RAMESH HALDER"/>
    <s v="Large Farmer"/>
    <s v="Bishnupur"/>
    <s v="Poushak"/>
    <s v="100ml"/>
    <n v="100"/>
    <n v="7"/>
    <n v="56"/>
    <n v="700"/>
    <s v="Winter"/>
    <s v="Plant Nutrition"/>
  </r>
  <r>
    <s v="T0786"/>
    <s v="(19-Jan-25 - 25-Jan-25)"/>
    <s v="W12"/>
    <s v="SHYAMAL BAG"/>
    <s v="Large Farmer"/>
    <s v="Bishnupur"/>
    <s v="Indofil M45"/>
    <s v="1kg"/>
    <n v="370"/>
    <n v="8"/>
    <n v="400"/>
    <n v="2960"/>
    <s v="Winter"/>
    <s v="Fungicide"/>
  </r>
  <r>
    <s v="T0787"/>
    <s v="(19-Jan-25 - 25-Jan-25)"/>
    <s v="W12"/>
    <s v="SHYAMAL BAG"/>
    <s v="Large Farmer"/>
    <s v="Bishnupur"/>
    <s v="Miraculan"/>
    <s v="250ml"/>
    <n v="120"/>
    <n v="9"/>
    <n v="72"/>
    <n v="1080"/>
    <s v="Winter"/>
    <s v="Plant Nutrition"/>
  </r>
  <r>
    <s v="T0788"/>
    <s v="(19-Jan-25 - 25-Jan-25)"/>
    <s v="W12"/>
    <s v="AMITAVA DAS"/>
    <s v="Retail"/>
    <s v="Falta"/>
    <s v="Profex Super"/>
    <s v="100ml"/>
    <n v="90"/>
    <n v="8"/>
    <n v="96"/>
    <n v="720"/>
    <s v="Winter"/>
    <s v="Insecticide"/>
  </r>
  <r>
    <s v="T0789"/>
    <s v="(19-Jan-25 - 25-Jan-25)"/>
    <s v="W12"/>
    <s v="AMITAVA DAS"/>
    <s v="Retail"/>
    <s v="Falta"/>
    <s v="Tag Gun"/>
    <s v="160gm (20gm x 8 pouches, per pouch: 55)"/>
    <n v="420"/>
    <n v="9"/>
    <n v="450"/>
    <n v="3780"/>
    <s v="Winter"/>
    <s v="Herbicide"/>
  </r>
  <r>
    <s v="T0790"/>
    <s v="(19-Jan-25 - 25-Jan-25)"/>
    <s v="W12"/>
    <s v="SOURAV CHOWDHURY"/>
    <s v="Large Farmer"/>
    <s v="D.Harbour"/>
    <s v="Hamla 550"/>
    <s v="250ml"/>
    <n v="360"/>
    <n v="8"/>
    <n v="192"/>
    <n v="2880"/>
    <s v="Winter"/>
    <s v="Insecticide"/>
  </r>
  <r>
    <s v="T0791"/>
    <s v="(19-Jan-25 - 25-Jan-25)"/>
    <s v="W12"/>
    <s v="SACHIN HALDER"/>
    <s v="Retail"/>
    <s v="Falta"/>
    <s v="Sprint"/>
    <s v="1kg"/>
    <n v="1220"/>
    <n v="10"/>
    <n v="200"/>
    <n v="12200"/>
    <s v="Winter"/>
    <s v="Fungicide"/>
  </r>
  <r>
    <s v="T0792"/>
    <s v="(19-Jan-25 - 25-Jan-25)"/>
    <s v="W12"/>
    <s v="PRANAB SENGUPTA"/>
    <s v="Retail"/>
    <s v="D.Harbour"/>
    <s v="Cultar"/>
    <s v="50ml"/>
    <n v="230"/>
    <n v="11"/>
    <n v="165"/>
    <n v="2530"/>
    <s v="Winter"/>
    <s v="Plant Nutrition"/>
  </r>
  <r>
    <s v="T0793"/>
    <s v="(19-Jan-25 - 25-Jan-25)"/>
    <s v="W12"/>
    <s v="ANIRUDH PAUL"/>
    <s v="Retail"/>
    <s v="Usthi"/>
    <s v="Tagron"/>
    <s v="10gm"/>
    <n v="30"/>
    <n v="9"/>
    <n v="45"/>
    <n v="270"/>
    <s v="Winter"/>
    <s v="Fungicide"/>
  </r>
  <r>
    <s v="T0794"/>
    <s v="(19-Jan-25 - 25-Jan-25)"/>
    <s v="W12"/>
    <s v="ANUPAM MAJUMDAR"/>
    <s v="Retail"/>
    <s v="Amtala"/>
    <s v="Nasa"/>
    <s v="1kg"/>
    <n v="200"/>
    <n v="9"/>
    <n v="198"/>
    <n v="1800"/>
    <s v="Winter"/>
    <s v="Insecticide"/>
  </r>
  <r>
    <s v="T0795"/>
    <s v="(19-Jan-25 - 25-Jan-25)"/>
    <s v="W12"/>
    <s v="KUNTAL JANA"/>
    <s v="Retail"/>
    <s v="Bishnupur"/>
    <s v="Starthine"/>
    <s v="250gm"/>
    <n v="210"/>
    <n v="11"/>
    <n v="308"/>
    <n v="2310"/>
    <s v="Winter"/>
    <s v="Insecticide"/>
  </r>
  <r>
    <s v="T0796"/>
    <s v="(19-Jan-25 - 25-Jan-25)"/>
    <s v="W12"/>
    <s v="TANAY DEY"/>
    <s v="Retail"/>
    <s v="Falta"/>
    <s v="Tag Gun"/>
    <s v="160gm (20gm x 8 pouches, per pouch: 55)"/>
    <n v="420"/>
    <n v="11"/>
    <n v="550"/>
    <n v="4620"/>
    <s v="Winter"/>
    <s v="Herbicide"/>
  </r>
  <r>
    <s v="T0797"/>
    <s v="(19-Jan-25 - 25-Jan-25)"/>
    <s v="W12"/>
    <s v="SANTOSH BISWAS"/>
    <s v="Retail"/>
    <s v="Amtala"/>
    <s v="Samrat 70"/>
    <s v="2gm"/>
    <n v="20"/>
    <n v="10"/>
    <n v="70"/>
    <n v="200"/>
    <s v="Winter"/>
    <s v="Insecticide"/>
  </r>
  <r>
    <s v="T0798"/>
    <s v="(19-Jan-25 - 25-Jan-25)"/>
    <s v="W12"/>
    <s v="RABINDRA NASKAR"/>
    <s v="Large Farmer"/>
    <s v="Usthi"/>
    <s v="Nasa"/>
    <s v="1kg"/>
    <n v="200"/>
    <n v="10"/>
    <n v="220"/>
    <n v="2000"/>
    <s v="Winter"/>
    <s v="Insecticide"/>
  </r>
  <r>
    <s v="T0799"/>
    <s v="(19-Jan-25 - 25-Jan-25)"/>
    <s v="W12"/>
    <s v="RABINDRA NASKAR"/>
    <s v="Large Farmer"/>
    <s v="Usthi"/>
    <s v="Sumi Max"/>
    <s v="10ml"/>
    <n v="120"/>
    <n v="10"/>
    <n v="200"/>
    <n v="1200"/>
    <s v="Winter"/>
    <s v="Herbicide"/>
  </r>
  <r>
    <s v="T0800"/>
    <s v="(19-Jan-25 - 25-Jan-25)"/>
    <s v="W12"/>
    <s v="ANIL BISWAS"/>
    <s v="Retail"/>
    <s v="Bishnupur"/>
    <s v="Carbine"/>
    <s v="250ml"/>
    <n v="210"/>
    <n v="9"/>
    <n v="90"/>
    <n v="1890"/>
    <s v="Winter"/>
    <s v="Insecticide"/>
  </r>
  <r>
    <s v="T0801"/>
    <s v="(19-Jan-25 - 25-Jan-25)"/>
    <s v="W12"/>
    <s v="ANIL BISWAS"/>
    <s v="Retail"/>
    <s v="Bishnupur"/>
    <s v="Ridomil Gold"/>
    <s v="1kg (1 pouch: 80)"/>
    <n v="2300"/>
    <n v="9"/>
    <n v="9090"/>
    <n v="20700"/>
    <s v="Winter"/>
    <s v="Fungicide"/>
  </r>
  <r>
    <s v="T0802"/>
    <s v="(19-Jan-25 - 25-Jan-25)"/>
    <s v="W12"/>
    <s v="SEKH ANSARI"/>
    <s v="Retail"/>
    <s v="Usthi"/>
    <s v="2,4-D"/>
    <s v="500gm"/>
    <n v="220"/>
    <n v="9"/>
    <n v="225"/>
    <n v="1980"/>
    <s v="Winter"/>
    <s v="Herbicide"/>
  </r>
  <r>
    <s v="T0803"/>
    <s v="(19-Jan-25 - 25-Jan-25)"/>
    <s v="W12"/>
    <s v="SUDIP MANDAL"/>
    <s v="Retail"/>
    <s v="Usthi"/>
    <s v="Biozyme Vegetable"/>
    <s v="250ml"/>
    <n v="290"/>
    <n v="9"/>
    <n v="225"/>
    <n v="2610"/>
    <s v="Winter"/>
    <s v="Plant Nutrition"/>
  </r>
  <r>
    <s v="T0804"/>
    <s v="(19-Jan-25 - 25-Jan-25)"/>
    <s v="W12"/>
    <s v="SACHIN HALDER"/>
    <s v="Retail"/>
    <s v="Falta"/>
    <s v="Deligate"/>
    <s v="25ml"/>
    <n v="270"/>
    <n v="9"/>
    <n v="198"/>
    <n v="2430"/>
    <s v="Winter"/>
    <s v="Insecticide"/>
  </r>
  <r>
    <s v="T0805"/>
    <s v="(19-Jan-25 - 25-Jan-25)"/>
    <s v="W12"/>
    <s v="JOY RANA"/>
    <s v="Retail"/>
    <s v="Falta"/>
    <s v="Krizin"/>
    <s v="100gm"/>
    <n v="150"/>
    <n v="9"/>
    <n v="72"/>
    <n v="1350"/>
    <s v="Winter"/>
    <s v="Herbicide"/>
  </r>
  <r>
    <s v="T0806"/>
    <s v="(19-Jan-25 - 25-Jan-25)"/>
    <s v="W12"/>
    <s v="KALIPADA MUKHERJEE"/>
    <s v="Retail"/>
    <s v="Usthi"/>
    <s v="Tagron"/>
    <s v="10gm"/>
    <n v="30"/>
    <n v="10"/>
    <n v="50"/>
    <n v="300"/>
    <s v="Winter"/>
    <s v="Fungicide"/>
  </r>
  <r>
    <s v="T0807"/>
    <s v="(19-Jan-25 - 25-Jan-25)"/>
    <s v="W12"/>
    <s v="KALIPADA MUKHERJEE"/>
    <s v="Retail"/>
    <s v="Usthi"/>
    <s v="Carbine"/>
    <s v="100ml"/>
    <n v="100"/>
    <n v="8"/>
    <n v="80"/>
    <n v="800"/>
    <s v="Winter"/>
    <s v="Insecticide"/>
  </r>
  <r>
    <s v="T0808"/>
    <s v="(19-Jan-25 - 25-Jan-25)"/>
    <s v="W12"/>
    <s v="PRANABESH ROY"/>
    <s v="Retail"/>
    <s v="D.Harbour"/>
    <s v="Pogo"/>
    <s v="250ml"/>
    <n v="90"/>
    <n v="9"/>
    <n v="90"/>
    <n v="810"/>
    <s v="Winter"/>
    <s v="Herbicide"/>
  </r>
  <r>
    <s v="T0809"/>
    <s v="(19-Jan-25 - 25-Jan-25)"/>
    <s v="W12"/>
    <s v="PRANABESH ROY"/>
    <s v="Retail"/>
    <s v="D.Harbour"/>
    <s v="Agil"/>
    <s v="500ml"/>
    <n v="930"/>
    <n v="8"/>
    <n v="880"/>
    <n v="7440"/>
    <s v="Winter"/>
    <s v="Herbicide"/>
  </r>
  <r>
    <s v="T0810"/>
    <s v="(19-Jan-25 - 25-Jan-25)"/>
    <s v="W12"/>
    <s v="ASHOK BHATTACHARYA"/>
    <s v="Large Farmer"/>
    <s v="Bishnupur"/>
    <s v="Indofil M45"/>
    <s v="500gm"/>
    <n v="200"/>
    <n v="8"/>
    <n v="176"/>
    <n v="1600"/>
    <s v="Winter"/>
    <s v="Fungicide"/>
  </r>
  <r>
    <s v="T0811"/>
    <s v="(19-Jan-25 - 25-Jan-25)"/>
    <s v="W12"/>
    <s v="SURESH PAUL"/>
    <s v="Large Farmer"/>
    <s v="Bishnupur"/>
    <s v="2,4-D"/>
    <s v="500gm"/>
    <n v="220"/>
    <n v="9"/>
    <n v="225"/>
    <n v="1980"/>
    <s v="Winter"/>
    <s v="Herbicide"/>
  </r>
  <r>
    <s v="T0812"/>
    <s v="(19-Jan-25 - 25-Jan-25)"/>
    <s v="W12"/>
    <s v="NARAYAN DE"/>
    <s v="Large Farmer"/>
    <s v="D.Harbour"/>
    <s v="Tagron"/>
    <s v="10gm"/>
    <n v="30"/>
    <n v="7"/>
    <n v="35"/>
    <n v="210"/>
    <s v="Winter"/>
    <s v="Fungicide"/>
  </r>
  <r>
    <s v="T0813"/>
    <s v="(19-Jan-25 - 25-Jan-25)"/>
    <s v="W12"/>
    <s v="RAJIB CHAKRABORTY"/>
    <s v="Retail"/>
    <s v="D.Harbour"/>
    <s v="Tag Dabang"/>
    <s v="160gm (20gm x 8 pouches, per pouch: 25)"/>
    <n v="190"/>
    <n v="8"/>
    <n v="120"/>
    <n v="1520"/>
    <s v="Winter"/>
    <s v="Herbicide"/>
  </r>
  <r>
    <s v="T0814"/>
    <s v="(19-Jan-25 - 25-Jan-25)"/>
    <s v="W12"/>
    <s v="NEPAL HATI"/>
    <s v="Retail"/>
    <s v="Usthi"/>
    <s v="Samrat 70"/>
    <s v="2gm"/>
    <n v="20"/>
    <n v="8"/>
    <n v="56"/>
    <n v="160"/>
    <s v="Winter"/>
    <s v="Insecticide"/>
  </r>
  <r>
    <s v="T0815"/>
    <s v="(19-Jan-25 - 25-Jan-25)"/>
    <s v="W12"/>
    <s v="ARUN GHOSH"/>
    <s v="Large Farmer"/>
    <s v="D.Harbour"/>
    <s v="Biozyme Vegetable"/>
    <s v="250ml"/>
    <n v="290"/>
    <n v="8"/>
    <n v="200"/>
    <n v="2320"/>
    <s v="Winter"/>
    <s v="Plant Nutrition"/>
  </r>
  <r>
    <s v="T0816"/>
    <s v="(19-Jan-25 - 25-Jan-25)"/>
    <s v="W12"/>
    <s v="RAMPRASAD SAHA"/>
    <s v="Large Farmer"/>
    <s v="Usthi"/>
    <s v="Pegasus"/>
    <s v="10gm"/>
    <n v="100"/>
    <n v="8"/>
    <n v="96"/>
    <n v="800"/>
    <s v="Winter"/>
    <s v="Insecticide"/>
  </r>
  <r>
    <s v="T0817"/>
    <s v="(19-Jan-25 - 25-Jan-25)"/>
    <s v="W12"/>
    <s v="NASIR GOYEN"/>
    <s v="Large Farmer"/>
    <s v="Bishnupur"/>
    <s v="Biozyme Vegetable"/>
    <s v="250ml"/>
    <n v="290"/>
    <n v="10"/>
    <n v="250"/>
    <n v="2900"/>
    <s v="Winter"/>
    <s v="Plant Nutrition"/>
  </r>
  <r>
    <s v="T0818"/>
    <s v="(19-Jan-25 - 25-Jan-25)"/>
    <s v="W12"/>
    <s v="NASIR GOYEN"/>
    <s v="Large Farmer"/>
    <s v="Bishnupur"/>
    <s v="Agromin Gold"/>
    <s v="50ml"/>
    <n v="75"/>
    <n v="8"/>
    <n v="40"/>
    <n v="600"/>
    <s v="Winter"/>
    <s v="Plant Nutrition"/>
  </r>
  <r>
    <s v="T0819"/>
    <s v="(19-Jan-25 - 25-Jan-25)"/>
    <s v="W12"/>
    <s v="SANJIB BISWAS"/>
    <s v="Large Farmer"/>
    <s v="Bishnupur"/>
    <s v="Ultimare"/>
    <s v="25ml"/>
    <n v="850"/>
    <n v="8"/>
    <n v="240"/>
    <n v="6800"/>
    <s v="Winter"/>
    <s v="Insecticide"/>
  </r>
  <r>
    <s v="T0820"/>
    <s v="(19-Jan-25 - 25-Jan-25)"/>
    <s v="W12"/>
    <s v="SANJIB BISWAS"/>
    <s v="Large Farmer"/>
    <s v="Bishnupur"/>
    <s v="Dezire"/>
    <s v="100gm"/>
    <n v="120"/>
    <n v="8"/>
    <n v="80"/>
    <n v="960"/>
    <s v="Winter"/>
    <s v="Herbicide"/>
  </r>
  <r>
    <s v="T0821"/>
    <s v="(19-Jan-25 - 25-Jan-25)"/>
    <s v="W12"/>
    <s v="GOURANGA DAS"/>
    <s v="Large Farmer"/>
    <s v="D.Harbour"/>
    <s v="2,4-D"/>
    <s v="500gm"/>
    <n v="220"/>
    <n v="8"/>
    <n v="200"/>
    <n v="1760"/>
    <s v="Winter"/>
    <s v="Herbicide"/>
  </r>
  <r>
    <s v="T0822"/>
    <s v="(19-Jan-25 - 25-Jan-25)"/>
    <s v="W12"/>
    <s v="ANIRUDH PAUL"/>
    <s v="Retail"/>
    <s v="Usthi"/>
    <s v="Saaf"/>
    <s v="100gm"/>
    <n v="80"/>
    <n v="8"/>
    <n v="32"/>
    <n v="640"/>
    <s v="Winter"/>
    <s v="Fungicide"/>
  </r>
  <r>
    <s v="T0823"/>
    <s v="(19-Jan-25 - 25-Jan-25)"/>
    <s v="W12"/>
    <s v="SUMAN DASGUPTA"/>
    <s v="Retail"/>
    <s v="Amtala"/>
    <s v="Krizin"/>
    <s v="100gm"/>
    <n v="150"/>
    <n v="10"/>
    <n v="80"/>
    <n v="1500"/>
    <s v="Winter"/>
    <s v="Herbicide"/>
  </r>
  <r>
    <s v="T0824"/>
    <s v="(19-Jan-25 - 25-Jan-25)"/>
    <s v="W12"/>
    <s v="BISWAJIT SINHA"/>
    <s v="Retail"/>
    <s v="Amtala"/>
    <s v="Amister Top"/>
    <s v="100ml"/>
    <n v="450"/>
    <n v="10"/>
    <n v="500"/>
    <n v="4500"/>
    <s v="Winter"/>
    <s v="Fungicide"/>
  </r>
  <r>
    <s v="T0825"/>
    <s v="(26-Jan-25 - 01-Feb-25)"/>
    <s v="W13"/>
    <s v="ADIN MOLLA"/>
    <s v="Large Farmer"/>
    <s v="Amtala"/>
    <s v="Ridomil Gold"/>
    <s v="1kg (1 pouch: 80)"/>
    <n v="2300"/>
    <n v="9"/>
    <n v="9090"/>
    <n v="20700"/>
    <s v="Winter"/>
    <s v="Fungicide"/>
  </r>
  <r>
    <s v="T0826"/>
    <s v="(26-Jan-25 - 01-Feb-25)"/>
    <s v="W13"/>
    <s v="ADIN MOLLA"/>
    <s v="Large Farmer"/>
    <s v="Amtala"/>
    <s v="Simodis"/>
    <s v="240ml"/>
    <n v="2020"/>
    <n v="9"/>
    <n v="3195"/>
    <n v="18180"/>
    <s v="Winter"/>
    <s v="Insecticide"/>
  </r>
  <r>
    <s v="T0827"/>
    <s v="(26-Jan-25 - 01-Feb-25)"/>
    <s v="W13"/>
    <s v="SUDHAMOY BANERJEE"/>
    <s v="Retail"/>
    <s v="Falta"/>
    <s v="Starthine"/>
    <s v="100gm"/>
    <n v="100"/>
    <n v="10"/>
    <n v="220"/>
    <n v="1000"/>
    <s v="Winter"/>
    <s v="Insecticide"/>
  </r>
  <r>
    <s v="T0828"/>
    <s v="(26-Jan-25 - 01-Feb-25)"/>
    <s v="W13"/>
    <s v="SUDHAMOY BANERJEE"/>
    <s v="Retail"/>
    <s v="Falta"/>
    <s v="V3"/>
    <s v="100ml"/>
    <n v="60"/>
    <n v="9"/>
    <n v="90"/>
    <n v="540"/>
    <s v="Winter"/>
    <s v="Fungicide"/>
  </r>
  <r>
    <s v="T0829"/>
    <s v="(26-Jan-25 - 01-Feb-25)"/>
    <s v="W13"/>
    <s v="DIPANKAR GHOSH"/>
    <s v="Retail"/>
    <s v="Falta"/>
    <s v="Tag Gun"/>
    <s v="160gm (20gm x 8 pouches, per pouch: 55)"/>
    <n v="420"/>
    <n v="10"/>
    <n v="500"/>
    <n v="4200"/>
    <s v="Winter"/>
    <s v="Herbicide"/>
  </r>
  <r>
    <s v="T0830"/>
    <s v="(26-Jan-25 - 01-Feb-25)"/>
    <s v="W13"/>
    <s v="BIKASH SARKAR"/>
    <s v="Large Farmer"/>
    <s v="Bishnupur"/>
    <s v="Amister Top"/>
    <s v="100ml"/>
    <n v="450"/>
    <n v="10"/>
    <n v="500"/>
    <n v="4500"/>
    <s v="Winter"/>
    <s v="Fungicide"/>
  </r>
  <r>
    <s v="T0831"/>
    <s v="(26-Jan-25 - 01-Feb-25)"/>
    <s v="W13"/>
    <s v="SHYAMAL DAS"/>
    <s v="Large Farmer"/>
    <s v="D.Harbour"/>
    <s v="Ekka"/>
    <s v="100gm"/>
    <n v="120"/>
    <n v="9"/>
    <n v="54"/>
    <n v="1080"/>
    <s v="Winter"/>
    <s v="Insecticide"/>
  </r>
  <r>
    <s v="T0832"/>
    <s v="(26-Jan-25 - 01-Feb-25)"/>
    <s v="W13"/>
    <s v="PRANAB HALDER"/>
    <s v="Retail"/>
    <s v="Bishnupur"/>
    <s v="Tag Dabang"/>
    <s v="160gm (20gm x 8 pouches, per pouch: 25)"/>
    <n v="190"/>
    <n v="11"/>
    <n v="165"/>
    <n v="2090"/>
    <s v="Winter"/>
    <s v="Herbicide"/>
  </r>
  <r>
    <s v="T0833"/>
    <s v="(26-Jan-25 - 01-Feb-25)"/>
    <s v="W13"/>
    <s v="RAMPRASAD SAHA"/>
    <s v="Large Farmer"/>
    <s v="Usthi"/>
    <s v="Contaf Plus"/>
    <s v="100ml"/>
    <n v="70"/>
    <n v="11"/>
    <n v="110"/>
    <n v="770"/>
    <s v="Winter"/>
    <s v="Fungicide"/>
  </r>
  <r>
    <s v="T0834"/>
    <s v="(26-Jan-25 - 01-Feb-25)"/>
    <s v="W13"/>
    <s v="RAMPRASAD SAHA"/>
    <s v="Large Farmer"/>
    <s v="Usthi"/>
    <s v="V3"/>
    <s v="500ml"/>
    <n v="270"/>
    <n v="9"/>
    <n v="522"/>
    <n v="2430"/>
    <s v="Winter"/>
    <s v="Fungicide"/>
  </r>
  <r>
    <s v="T0835"/>
    <s v="(26-Jan-25 - 01-Feb-25)"/>
    <s v="W13"/>
    <s v="NILADRI SEN"/>
    <s v="Retail"/>
    <s v="Amtala"/>
    <s v="Sumiprint"/>
    <s v="500ml"/>
    <n v="1730"/>
    <n v="9"/>
    <n v="8226"/>
    <n v="15570"/>
    <s v="Winter"/>
    <s v="Insecticide"/>
  </r>
  <r>
    <s v="T0836"/>
    <s v="(26-Jan-25 - 01-Feb-25)"/>
    <s v="W13"/>
    <s v="NILADRI SEN"/>
    <s v="Retail"/>
    <s v="Amtala"/>
    <s v="Agil"/>
    <s v="500ml"/>
    <n v="930"/>
    <n v="9"/>
    <n v="990"/>
    <n v="8370"/>
    <s v="Winter"/>
    <s v="Herbicide"/>
  </r>
  <r>
    <s v="T0837"/>
    <s v="(26-Jan-25 - 01-Feb-25)"/>
    <s v="W13"/>
    <s v="RAMJAN MOLLA"/>
    <s v="Large Farmer"/>
    <s v="D.Harbour"/>
    <s v="Sumiprint"/>
    <s v="500ml"/>
    <n v="1730"/>
    <n v="9"/>
    <n v="8226"/>
    <n v="15570"/>
    <s v="Winter"/>
    <s v="Insecticide"/>
  </r>
  <r>
    <s v="T0838"/>
    <s v="(26-Jan-25 - 01-Feb-25)"/>
    <s v="W13"/>
    <s v="PRADIP MONDAL"/>
    <s v="Large Farmer"/>
    <s v="Bishnupur"/>
    <s v="2,4-D"/>
    <s v="500gm"/>
    <n v="220"/>
    <n v="9"/>
    <n v="225"/>
    <n v="1980"/>
    <s v="Winter"/>
    <s v="Herbicide"/>
  </r>
  <r>
    <s v="T0839"/>
    <s v="(26-Jan-25 - 01-Feb-25)"/>
    <s v="W13"/>
    <s v="SACHIN HALDER"/>
    <s v="Retail"/>
    <s v="Falta"/>
    <s v="Poushak"/>
    <s v="1L"/>
    <n v="820"/>
    <n v="9"/>
    <n v="720"/>
    <n v="7380"/>
    <s v="Winter"/>
    <s v="Plant Nutrition"/>
  </r>
  <r>
    <s v="T0840"/>
    <s v="(26-Jan-25 - 01-Feb-25)"/>
    <s v="W13"/>
    <s v="ADIN MOLLA"/>
    <s v="Large Farmer"/>
    <s v="Amtala"/>
    <s v="Suspend"/>
    <s v="500gm"/>
    <n v="270"/>
    <n v="8"/>
    <n v="400"/>
    <n v="2160"/>
    <s v="Winter"/>
    <s v="Herbicide"/>
  </r>
  <r>
    <s v="T0841"/>
    <s v="(26-Jan-25 - 01-Feb-25)"/>
    <s v="W13"/>
    <s v="SHYAMAL BAG"/>
    <s v="Large Farmer"/>
    <s v="Bishnupur"/>
    <s v="Systiva"/>
    <s v="200ml"/>
    <n v="1050"/>
    <n v="7"/>
    <n v="1190"/>
    <n v="7350"/>
    <s v="Winter"/>
    <s v="Fungicide"/>
  </r>
  <r>
    <s v="T0842"/>
    <s v="(26-Jan-25 - 01-Feb-25)"/>
    <s v="W13"/>
    <s v="JOY RANA"/>
    <s v="Retail"/>
    <s v="Falta"/>
    <s v="V3"/>
    <s v="250ml"/>
    <n v="130"/>
    <n v="6"/>
    <n v="120"/>
    <n v="780"/>
    <s v="Winter"/>
    <s v="Fungicide"/>
  </r>
  <r>
    <s v="T0843"/>
    <s v="(26-Jan-25 - 01-Feb-25)"/>
    <s v="W13"/>
    <s v="MADHAB SENGUPTA"/>
    <s v="Retail"/>
    <s v="Usthi"/>
    <s v="Pogo"/>
    <s v="500ml"/>
    <n v="150"/>
    <n v="7"/>
    <n v="245"/>
    <n v="1050"/>
    <s v="Winter"/>
    <s v="Herbicide"/>
  </r>
  <r>
    <s v="T0844"/>
    <s v="(26-Jan-25 - 01-Feb-25)"/>
    <s v="W13"/>
    <s v="KANAI GHOSH"/>
    <s v="Retail"/>
    <s v="Bishnupur"/>
    <s v="Iris"/>
    <s v="1L"/>
    <n v="2015"/>
    <n v="7"/>
    <n v="1925"/>
    <n v="14105"/>
    <s v="Winter"/>
    <s v="Herbicide"/>
  </r>
  <r>
    <s v="T0845"/>
    <s v="(26-Jan-25 - 01-Feb-25)"/>
    <s v="W13"/>
    <s v="GOURANGA DAS"/>
    <s v="Large Farmer"/>
    <s v="D.Harbour"/>
    <s v="Ekka"/>
    <s v="20gm"/>
    <n v="30"/>
    <n v="8"/>
    <n v="40"/>
    <n v="240"/>
    <s v="Winter"/>
    <s v="Insecticide"/>
  </r>
  <r>
    <s v="T0846"/>
    <s v="(26-Jan-25 - 01-Feb-25)"/>
    <s v="W13"/>
    <s v="GOURANGA DAS"/>
    <s v="Large Farmer"/>
    <s v="D.Harbour"/>
    <s v="Sumiprint"/>
    <s v="100ml"/>
    <n v="190"/>
    <n v="7"/>
    <n v="280"/>
    <n v="1330"/>
    <s v="Winter"/>
    <s v="Insecticide"/>
  </r>
  <r>
    <s v="T0847"/>
    <s v="(26-Jan-25 - 01-Feb-25)"/>
    <s v="W13"/>
    <s v="ANIL KUMAR"/>
    <s v="Retail"/>
    <s v="D.Harbour"/>
    <s v="Biozyme Vegetable"/>
    <s v="100ml"/>
    <n v="130"/>
    <n v="7"/>
    <n v="140"/>
    <n v="910"/>
    <s v="Winter"/>
    <s v="Plant Nutrition"/>
  </r>
  <r>
    <s v="T0848"/>
    <s v="(26-Jan-25 - 01-Feb-25)"/>
    <s v="W13"/>
    <s v="ANIL KUMAR"/>
    <s v="Retail"/>
    <s v="D.Harbour"/>
    <s v="Dezire"/>
    <s v="100gm"/>
    <n v="120"/>
    <n v="7"/>
    <n v="70"/>
    <n v="840"/>
    <s v="Winter"/>
    <s v="Herbicide"/>
  </r>
  <r>
    <s v="T0849"/>
    <s v="(26-Jan-25 - 01-Feb-25)"/>
    <s v="W13"/>
    <s v="SURESH PAUL"/>
    <s v="Large Farmer"/>
    <s v="Bishnupur"/>
    <s v="Tag Dabang"/>
    <s v="160gm (20gm x 8 pouches, per pouch: 25)"/>
    <n v="190"/>
    <n v="8"/>
    <n v="120"/>
    <n v="1520"/>
    <s v="Winter"/>
    <s v="Herbicide"/>
  </r>
  <r>
    <s v="T0850"/>
    <s v="(26-Jan-25 - 01-Feb-25)"/>
    <s v="W13"/>
    <s v="SHANKAR MONDAL"/>
    <s v="Retail"/>
    <s v="Amtala"/>
    <s v="2,4-D"/>
    <s v="500gm"/>
    <n v="220"/>
    <n v="9"/>
    <n v="225"/>
    <n v="1980"/>
    <s v="Winter"/>
    <s v="Herbicide"/>
  </r>
  <r>
    <s v="T0851"/>
    <s v="(26-Jan-25 - 01-Feb-25)"/>
    <s v="W13"/>
    <s v="RAMESH HALDER"/>
    <s v="Large Farmer"/>
    <s v="Bishnupur"/>
    <s v="Sumiprint"/>
    <s v="100ml"/>
    <n v="190"/>
    <n v="7"/>
    <n v="280"/>
    <n v="1330"/>
    <s v="Winter"/>
    <s v="Insecticide"/>
  </r>
  <r>
    <s v="T0852"/>
    <s v="(26-Jan-25 - 01-Feb-25)"/>
    <s v="W13"/>
    <s v="PRADIP MONDAL"/>
    <s v="Large Farmer"/>
    <s v="Bishnupur"/>
    <s v="Pogo"/>
    <s v="500ml"/>
    <n v="150"/>
    <n v="8"/>
    <n v="280"/>
    <n v="1200"/>
    <s v="Winter"/>
    <s v="Herbicide"/>
  </r>
  <r>
    <s v="T0853"/>
    <s v="(26-Jan-25 - 01-Feb-25)"/>
    <s v="W13"/>
    <s v="DEBASHIS ROY"/>
    <s v="Retail"/>
    <s v="Bishnupur"/>
    <s v="El++"/>
    <s v="100ml"/>
    <n v="70"/>
    <n v="9"/>
    <n v="72"/>
    <n v="630"/>
    <s v="Winter"/>
    <s v="Plant Nutrition"/>
  </r>
  <r>
    <s v="T0854"/>
    <s v="(26-Jan-25 - 01-Feb-25)"/>
    <s v="W13"/>
    <s v="NEPAL HATI"/>
    <s v="Retail"/>
    <s v="Usthi"/>
    <s v="Sumiprint"/>
    <s v="250ml"/>
    <n v="510"/>
    <n v="9"/>
    <n v="1305"/>
    <n v="4590"/>
    <s v="Winter"/>
    <s v="Insecticide"/>
  </r>
  <r>
    <s v="T0855"/>
    <s v="(26-Jan-25 - 01-Feb-25)"/>
    <s v="W13"/>
    <s v="RINKU MALLICK"/>
    <s v="Retail"/>
    <s v="Falta"/>
    <s v="Sumiprint"/>
    <s v="500ml"/>
    <n v="1730"/>
    <n v="10"/>
    <n v="9140"/>
    <n v="17300"/>
    <s v="Winter"/>
    <s v="Insecticide"/>
  </r>
  <r>
    <s v="T0856"/>
    <s v="(26-Jan-25 - 01-Feb-25)"/>
    <s v="W13"/>
    <s v="DEBASIS PAL"/>
    <s v="Retail"/>
    <s v="Bishnupur"/>
    <s v="Double"/>
    <s v="100ml"/>
    <n v="450"/>
    <n v="9"/>
    <n v="450"/>
    <n v="4050"/>
    <s v="Winter"/>
    <s v="Plant Nutrition"/>
  </r>
  <r>
    <s v="T0857"/>
    <s v="(26-Jan-25 - 01-Feb-25)"/>
    <s v="W13"/>
    <s v="DEBASIS PAL"/>
    <s v="Retail"/>
    <s v="Bishnupur"/>
    <s v="Nativo"/>
    <s v="100gm"/>
    <n v="700"/>
    <n v="9"/>
    <n v="252"/>
    <n v="6300"/>
    <s v="Winter"/>
    <s v="Fungicide"/>
  </r>
  <r>
    <s v="T0858"/>
    <s v="(26-Jan-25 - 01-Feb-25)"/>
    <s v="W13"/>
    <s v="SHYAMAL DAS"/>
    <s v="Large Farmer"/>
    <s v="D.Harbour"/>
    <s v="Miraculan"/>
    <s v="1L"/>
    <n v="450"/>
    <n v="9"/>
    <n v="198"/>
    <n v="4050"/>
    <s v="Winter"/>
    <s v="Plant Nutrition"/>
  </r>
  <r>
    <s v="T0859"/>
    <s v="(26-Jan-25 - 01-Feb-25)"/>
    <s v="W13"/>
    <s v="SHYAMAL DAS"/>
    <s v="Large Farmer"/>
    <s v="D.Harbour"/>
    <s v="Simodis"/>
    <s v="240ml"/>
    <n v="2020"/>
    <n v="10"/>
    <n v="3550"/>
    <n v="20200"/>
    <s v="Winter"/>
    <s v="Insecticide"/>
  </r>
  <r>
    <s v="T0860"/>
    <s v="(26-Jan-25 - 01-Feb-25)"/>
    <s v="W13"/>
    <s v="RAJIB CHAKRABORTY"/>
    <s v="Retail"/>
    <s v="D.Harbour"/>
    <s v="Curzate"/>
    <s v="1.2kg"/>
    <n v="1660"/>
    <n v="9"/>
    <n v="4590"/>
    <n v="14940"/>
    <s v="Winter"/>
    <s v="Fungicide"/>
  </r>
  <r>
    <s v="T0861"/>
    <s v="(26-Jan-25 - 01-Feb-25)"/>
    <s v="W13"/>
    <s v="ARUN DEY"/>
    <s v="Retail"/>
    <s v="Amtala"/>
    <s v="Hamla 550"/>
    <s v="250ml"/>
    <n v="360"/>
    <n v="9"/>
    <n v="216"/>
    <n v="3240"/>
    <s v="Winter"/>
    <s v="Insecticide"/>
  </r>
  <r>
    <s v="T0862"/>
    <s v="(26-Jan-25 - 01-Feb-25)"/>
    <s v="W13"/>
    <s v="RAMESH HALDER"/>
    <s v="Large Farmer"/>
    <s v="Bishnupur"/>
    <s v="Ultimare"/>
    <s v="25ml"/>
    <n v="850"/>
    <n v="9"/>
    <n v="270"/>
    <n v="7650"/>
    <s v="Winter"/>
    <s v="Insecticide"/>
  </r>
  <r>
    <s v="T0863"/>
    <s v="(26-Jan-25 - 01-Feb-25)"/>
    <s v="W13"/>
    <s v="GOPAL SILE"/>
    <s v="Retail"/>
    <s v="Usthi"/>
    <s v="Sumi Max"/>
    <s v="10ml"/>
    <n v="120"/>
    <n v="9"/>
    <n v="180"/>
    <n v="1080"/>
    <s v="Winter"/>
    <s v="Herbicide"/>
  </r>
  <r>
    <s v="T0864"/>
    <s v="(26-Jan-25 - 01-Feb-25)"/>
    <s v="W13"/>
    <s v="TARUN BANERJEE"/>
    <s v="Retail"/>
    <s v="Falta"/>
    <s v="Safal 71"/>
    <s v="100gm"/>
    <n v="70"/>
    <n v="9"/>
    <n v="54"/>
    <n v="630"/>
    <s v="Winter"/>
    <s v="Herbicide"/>
  </r>
  <r>
    <s v="T0865"/>
    <s v="(26-Jan-25 - 01-Feb-25)"/>
    <s v="W13"/>
    <s v="TARUN BANERJEE"/>
    <s v="Retail"/>
    <s v="Falta"/>
    <s v="Ridomil Gold"/>
    <s v="1kg (1 pouch: 80)"/>
    <n v="2300"/>
    <n v="9"/>
    <n v="9090"/>
    <n v="20700"/>
    <s v="Winter"/>
    <s v="Fungicide"/>
  </r>
  <r>
    <s v="T0866"/>
    <s v="(26-Jan-25 - 01-Feb-25)"/>
    <s v="W13"/>
    <s v="NEPAL HATI"/>
    <s v="Retail"/>
    <s v="Usthi"/>
    <s v="Samrat 70"/>
    <s v="2gm"/>
    <n v="20"/>
    <n v="8"/>
    <n v="56"/>
    <n v="160"/>
    <s v="Winter"/>
    <s v="Insecticide"/>
  </r>
  <r>
    <s v="T0867"/>
    <s v="(26-Jan-25 - 01-Feb-25)"/>
    <s v="W13"/>
    <s v="NEPAL HATI"/>
    <s v="Retail"/>
    <s v="Usthi"/>
    <s v="Curzate"/>
    <s v="600gm"/>
    <n v="850"/>
    <n v="8"/>
    <n v="320"/>
    <n v="6800"/>
    <s v="Winter"/>
    <s v="Fungicide"/>
  </r>
  <r>
    <s v="T0868"/>
    <s v="(26-Jan-25 - 01-Feb-25)"/>
    <s v="W13"/>
    <s v="DIPANKAR GHOSH"/>
    <s v="Retail"/>
    <s v="Falta"/>
    <s v="Contaf Plus"/>
    <s v="1L"/>
    <n v="550"/>
    <n v="8"/>
    <n v="224"/>
    <n v="4400"/>
    <s v="Winter"/>
    <s v="Fungicide"/>
  </r>
  <r>
    <s v="T0869"/>
    <s v="(26-Jan-25 - 01-Feb-25)"/>
    <s v="W13"/>
    <s v="ASHOK BHATTACHARYA"/>
    <s v="Large Farmer"/>
    <s v="Bishnupur"/>
    <s v="Agil"/>
    <s v="1L"/>
    <n v="2100"/>
    <n v="6"/>
    <n v="2100"/>
    <n v="12600"/>
    <s v="Winter"/>
    <s v="Herbicide"/>
  </r>
  <r>
    <s v="T0870"/>
    <s v="(26-Jan-25 - 01-Feb-25)"/>
    <s v="W13"/>
    <s v="PRASENJIT MANDAL"/>
    <s v="Large Farmer"/>
    <s v="Amtala"/>
    <s v="Pogo"/>
    <s v="500ml"/>
    <n v="150"/>
    <n v="7"/>
    <n v="245"/>
    <n v="1050"/>
    <s v="Winter"/>
    <s v="Herbicide"/>
  </r>
  <r>
    <s v="T0871"/>
    <s v="(26-Jan-25 - 01-Feb-25)"/>
    <s v="W13"/>
    <s v="SANJIB BISWAS"/>
    <s v="Large Farmer"/>
    <s v="Bishnupur"/>
    <s v="Samrat 70"/>
    <s v="2gm"/>
    <n v="20"/>
    <n v="6"/>
    <n v="42"/>
    <n v="120"/>
    <s v="Winter"/>
    <s v="Insecticide"/>
  </r>
  <r>
    <s v="T0872"/>
    <s v="(26-Jan-25 - 01-Feb-25)"/>
    <s v="W13"/>
    <s v="JOY RANA"/>
    <s v="Retail"/>
    <s v="Falta"/>
    <s v="El++"/>
    <s v="250ml"/>
    <n v="170"/>
    <n v="6"/>
    <n v="108"/>
    <n v="1020"/>
    <s v="Winter"/>
    <s v="Plant Nutrition"/>
  </r>
  <r>
    <s v="T0873"/>
    <s v="(26-Jan-25 - 01-Feb-25)"/>
    <s v="W13"/>
    <s v="JOY RANA"/>
    <s v="Retail"/>
    <s v="Falta"/>
    <s v="Dezire"/>
    <s v="100gm"/>
    <n v="120"/>
    <n v="7"/>
    <n v="70"/>
    <n v="840"/>
    <s v="Winter"/>
    <s v="Herbicide"/>
  </r>
  <r>
    <s v="T0874"/>
    <s v="(26-Jan-25 - 01-Feb-25)"/>
    <s v="W13"/>
    <s v="KUSH GHOSH"/>
    <s v="Large Farmer"/>
    <s v="Amtala"/>
    <s v="Krizin"/>
    <s v="100gm"/>
    <n v="150"/>
    <n v="6"/>
    <n v="48"/>
    <n v="900"/>
    <s v="Winter"/>
    <s v="Herbicide"/>
  </r>
  <r>
    <s v="T0875"/>
    <s v="(26-Jan-25 - 01-Feb-25)"/>
    <s v="W13"/>
    <s v="KUSH GHOSH"/>
    <s v="Large Farmer"/>
    <s v="Amtala"/>
    <s v="Sprint"/>
    <s v="1kg"/>
    <n v="1220"/>
    <n v="6"/>
    <n v="120"/>
    <n v="7320"/>
    <s v="Winter"/>
    <s v="Fungicide"/>
  </r>
  <r>
    <s v="T0876"/>
    <s v="(26-Jan-25 - 01-Feb-25)"/>
    <s v="W13"/>
    <s v="TAPAN GHOSH"/>
    <s v="Retail"/>
    <s v="Amtala"/>
    <s v="Indofil M45"/>
    <s v="500gm"/>
    <n v="200"/>
    <n v="5"/>
    <n v="110"/>
    <n v="1000"/>
    <s v="Winter"/>
    <s v="Fungicide"/>
  </r>
  <r>
    <s v="T0877"/>
    <s v="(26-Jan-25 - 01-Feb-25)"/>
    <s v="W13"/>
    <s v="JHILAM DEY"/>
    <s v="Retail"/>
    <s v="D.Harbour"/>
    <s v="Sumiprint"/>
    <s v="500ml"/>
    <n v="1730"/>
    <n v="7"/>
    <n v="6398"/>
    <n v="12110"/>
    <s v="Winter"/>
    <s v="Insecticide"/>
  </r>
  <r>
    <s v="T0878"/>
    <s v="(26-Jan-25 - 01-Feb-25)"/>
    <s v="W13"/>
    <s v="DEBDAS CHOWDHURY"/>
    <s v="Large Farmer"/>
    <s v="Amtala"/>
    <s v="Ekka"/>
    <s v="20gm"/>
    <n v="30"/>
    <n v="7"/>
    <n v="35"/>
    <n v="210"/>
    <s v="Winter"/>
    <s v="Insecticide"/>
  </r>
  <r>
    <s v="T0879"/>
    <s v="(26-Jan-25 - 01-Feb-25)"/>
    <s v="W13"/>
    <s v="JAGANNATH HALDER"/>
    <s v="Retail"/>
    <s v="Falta"/>
    <s v="Boxer"/>
    <s v="100ml"/>
    <n v="800"/>
    <n v="8"/>
    <n v="400"/>
    <n v="6400"/>
    <s v="Winter"/>
    <s v="Insecticide"/>
  </r>
  <r>
    <s v="T0880"/>
    <s v="(26-Jan-25 - 01-Feb-25)"/>
    <s v="W13"/>
    <s v="ARUN ROY"/>
    <s v="Retail"/>
    <s v="D.Harbour"/>
    <s v="Carbine"/>
    <s v="100ml"/>
    <n v="100"/>
    <n v="6"/>
    <n v="60"/>
    <n v="600"/>
    <s v="Winter"/>
    <s v="Insecticide"/>
  </r>
  <r>
    <s v="T0881"/>
    <s v="(26-Jan-25 - 01-Feb-25)"/>
    <s v="W13"/>
    <s v="ANIL KUMAR"/>
    <s v="Retail"/>
    <s v="D.Harbour"/>
    <s v="Safal 71"/>
    <s v="100gm"/>
    <n v="70"/>
    <n v="7"/>
    <n v="42"/>
    <n v="490"/>
    <s v="Winter"/>
    <s v="Herbicide"/>
  </r>
  <r>
    <s v="T0882"/>
    <s v="(26-Jan-25 - 01-Feb-25)"/>
    <s v="W13"/>
    <s v="GOURANGA DAS"/>
    <s v="Large Farmer"/>
    <s v="D.Harbour"/>
    <s v="Agromin Gold"/>
    <s v="250ml"/>
    <n v="300"/>
    <n v="7"/>
    <n v="350"/>
    <n v="2100"/>
    <s v="Winter"/>
    <s v="Plant Nutrition"/>
  </r>
  <r>
    <s v="T0883"/>
    <s v="(26-Jan-25 - 01-Feb-25)"/>
    <s v="W13"/>
    <s v="GOPAL SILE"/>
    <s v="Retail"/>
    <s v="Usthi"/>
    <s v="2,4-D"/>
    <s v="500gm"/>
    <n v="220"/>
    <n v="8"/>
    <n v="200"/>
    <n v="1760"/>
    <s v="Winter"/>
    <s v="Herbicide"/>
  </r>
  <r>
    <s v="T0884"/>
    <s v="(26-Jan-25 - 01-Feb-25)"/>
    <s v="W13"/>
    <s v="PRANABESH ROY"/>
    <s v="Retail"/>
    <s v="D.Harbour"/>
    <s v="Deligate"/>
    <s v="25ml"/>
    <n v="270"/>
    <n v="7"/>
    <n v="154"/>
    <n v="1890"/>
    <s v="Winter"/>
    <s v="Insecticide"/>
  </r>
  <r>
    <s v="T0885"/>
    <s v="(26-Jan-25 - 01-Feb-25)"/>
    <s v="W13"/>
    <s v="PRANABESH ROY"/>
    <s v="Retail"/>
    <s v="D.Harbour"/>
    <s v="Krizin"/>
    <s v="100gm"/>
    <n v="150"/>
    <n v="8"/>
    <n v="64"/>
    <n v="1200"/>
    <s v="Winter"/>
    <s v="Herbicide"/>
  </r>
  <r>
    <s v="T0886"/>
    <s v="(26-Jan-25 - 01-Feb-25)"/>
    <s v="W13"/>
    <s v="SUDHAMOY BANERJEE"/>
    <s v="Retail"/>
    <s v="Falta"/>
    <s v="Dezire"/>
    <s v="100gm"/>
    <n v="120"/>
    <n v="8"/>
    <n v="80"/>
    <n v="960"/>
    <s v="Winter"/>
    <s v="Herbicide"/>
  </r>
  <r>
    <s v="T0887"/>
    <s v="(26-Jan-25 - 01-Feb-25)"/>
    <s v="W13"/>
    <s v="SUDHAMOY BANERJEE"/>
    <s v="Retail"/>
    <s v="Falta"/>
    <s v="Samrat 70"/>
    <s v="2gm"/>
    <n v="20"/>
    <n v="8"/>
    <n v="56"/>
    <n v="160"/>
    <s v="Winter"/>
    <s v="Insecticide"/>
  </r>
  <r>
    <s v="T0888"/>
    <s v="(26-Jan-25 - 01-Feb-25)"/>
    <s v="W13"/>
    <s v="PRANAB SENGUPTA"/>
    <s v="Retail"/>
    <s v="D.Harbour"/>
    <s v="Curzate"/>
    <s v="1.2kg"/>
    <n v="1660"/>
    <n v="7"/>
    <n v="3570"/>
    <n v="11620"/>
    <s v="Winter"/>
    <s v="Fungicide"/>
  </r>
  <r>
    <s v="T0889"/>
    <s v="(26-Jan-25 - 01-Feb-25)"/>
    <s v="W13"/>
    <s v="SURESH PAUL"/>
    <s v="Large Farmer"/>
    <s v="Bishnupur"/>
    <s v="Isabion"/>
    <s v="250ml"/>
    <n v="340"/>
    <n v="8"/>
    <n v="160"/>
    <n v="2720"/>
    <s v="Winter"/>
    <s v="Plant Nutrition"/>
  </r>
  <r>
    <s v="T0890"/>
    <s v="(26-Jan-25 - 01-Feb-25)"/>
    <s v="W13"/>
    <s v="ARUP PATRA"/>
    <s v="Retail"/>
    <s v="Usthi"/>
    <s v="Amister Top"/>
    <s v="500ml"/>
    <n v="2200"/>
    <n v="9"/>
    <n v="1800"/>
    <n v="19800"/>
    <s v="Winter"/>
    <s v="Fungicide"/>
  </r>
  <r>
    <s v="T0891"/>
    <s v="(26-Jan-25 - 01-Feb-25)"/>
    <s v="W13"/>
    <s v="ASHOK BHATTACHARYA"/>
    <s v="Large Farmer"/>
    <s v="Bishnupur"/>
    <s v="Cultar"/>
    <s v="50ml"/>
    <n v="230"/>
    <n v="7"/>
    <n v="105"/>
    <n v="1610"/>
    <s v="Winter"/>
    <s v="Plant Nutrition"/>
  </r>
  <r>
    <s v="T0892"/>
    <s v="(26-Jan-25 - 01-Feb-25)"/>
    <s v="W13"/>
    <s v="SUKUMAR BAGCHI"/>
    <s v="Retail"/>
    <s v="Falta"/>
    <s v="Poushak"/>
    <s v="250ml"/>
    <n v="220"/>
    <n v="8"/>
    <n v="160"/>
    <n v="1760"/>
    <s v="Winter"/>
    <s v="Plant Nutrition"/>
  </r>
  <r>
    <s v="T0893"/>
    <s v="(26-Jan-25 - 01-Feb-25)"/>
    <s v="W13"/>
    <s v="NILADRI SEN"/>
    <s v="Retail"/>
    <s v="Amtala"/>
    <s v="Curzate"/>
    <s v="1.2kg"/>
    <n v="1660"/>
    <n v="7"/>
    <n v="3570"/>
    <n v="11620"/>
    <s v="Winter"/>
    <s v="Fungicide"/>
  </r>
  <r>
    <s v="T0894"/>
    <s v="(26-Jan-25 - 01-Feb-25)"/>
    <s v="W13"/>
    <s v="RANESH DEY"/>
    <s v="Large Farmer"/>
    <s v="Usthi"/>
    <s v="Amister Top"/>
    <s v="250ml"/>
    <n v="1150"/>
    <n v="8"/>
    <n v="2000"/>
    <n v="9200"/>
    <s v="Winter"/>
    <s v="Fungicide"/>
  </r>
  <r>
    <s v="T0895"/>
    <s v="(26-Jan-25 - 01-Feb-25)"/>
    <s v="W13"/>
    <s v="KANAI GHOSH"/>
    <s v="Retail"/>
    <s v="Bishnupur"/>
    <s v="Sumiprint"/>
    <s v="1L"/>
    <n v="1990"/>
    <n v="6"/>
    <n v="2520"/>
    <n v="11940"/>
    <s v="Winter"/>
    <s v="Insecticide"/>
  </r>
  <r>
    <s v="T0896"/>
    <s v="(02-Feb-25 - 08-Feb-25)"/>
    <s v="W14"/>
    <s v="KALIPADA MUKHERJEE"/>
    <s v="Retail"/>
    <s v="Usthi"/>
    <s v="Samrat 70"/>
    <s v="2gm"/>
    <n v="20"/>
    <n v="6"/>
    <n v="42"/>
    <n v="120"/>
    <s v="Winter"/>
    <s v="Insecticide"/>
  </r>
  <r>
    <s v="T0897"/>
    <s v="(02-Feb-25 - 08-Feb-25)"/>
    <s v="W14"/>
    <s v="KALIPADA MUKHERJEE"/>
    <s v="Retail"/>
    <s v="Usthi"/>
    <s v="Hamla 550"/>
    <s v="250ml"/>
    <n v="360"/>
    <n v="7"/>
    <n v="168"/>
    <n v="2520"/>
    <s v="Winter"/>
    <s v="Insecticide"/>
  </r>
  <r>
    <s v="T0898"/>
    <s v="(02-Feb-25 - 08-Feb-25)"/>
    <s v="W14"/>
    <s v="ASIS IQBAL"/>
    <s v="Retail"/>
    <s v="D.Harbour"/>
    <s v="Amister Top"/>
    <s v="500ml"/>
    <n v="2200"/>
    <n v="7"/>
    <n v="1400"/>
    <n v="15400"/>
    <s v="Winter"/>
    <s v="Fungicide"/>
  </r>
  <r>
    <s v="T0899"/>
    <s v="(02-Feb-25 - 08-Feb-25)"/>
    <s v="W14"/>
    <s v="ASIS IQBAL"/>
    <s v="Retail"/>
    <s v="D.Harbour"/>
    <s v="Saaf"/>
    <s v="500gm"/>
    <n v="380"/>
    <n v="6"/>
    <n v="192"/>
    <n v="2280"/>
    <s v="Winter"/>
    <s v="Fungicide"/>
  </r>
  <r>
    <s v="T0900"/>
    <s v="(02-Feb-25 - 08-Feb-25)"/>
    <s v="W14"/>
    <s v="GOKUL KHAN"/>
    <s v="Large Farmer"/>
    <s v="D.Harbour"/>
    <s v="E-Mate"/>
    <s v="10gm"/>
    <n v="30"/>
    <n v="5"/>
    <n v="15"/>
    <n v="150"/>
    <s v="Winter"/>
    <s v="Insecticide"/>
  </r>
  <r>
    <s v="T0901"/>
    <s v="(02-Feb-25 - 08-Feb-25)"/>
    <s v="W14"/>
    <s v="TAPAS KUMAR"/>
    <s v="Retail"/>
    <s v="Falta"/>
    <s v="Tropicona"/>
    <s v="500ml"/>
    <n v="330"/>
    <n v="7"/>
    <n v="210"/>
    <n v="2310"/>
    <s v="Winter"/>
    <s v="Plant Nutrition"/>
  </r>
  <r>
    <s v="T0902"/>
    <s v="(02-Feb-25 - 08-Feb-25)"/>
    <s v="W14"/>
    <s v="ARUN GHOSH"/>
    <s v="Large Farmer"/>
    <s v="D.Harbour"/>
    <s v="Indofil M45"/>
    <s v="500gm"/>
    <n v="205"/>
    <n v="4"/>
    <n v="108"/>
    <n v="820"/>
    <s v="Winter"/>
    <s v="Fungicide"/>
  </r>
  <r>
    <s v="T0903"/>
    <s v="(02-Feb-25 - 08-Feb-25)"/>
    <s v="W14"/>
    <s v="JHILAM DEY"/>
    <s v="Retail"/>
    <s v="D.Harbour"/>
    <s v="E-Mate"/>
    <s v="10gm"/>
    <n v="30"/>
    <n v="4"/>
    <n v="12"/>
    <n v="120"/>
    <s v="Winter"/>
    <s v="Insecticide"/>
  </r>
  <r>
    <s v="T0904"/>
    <s v="(02-Feb-25 - 08-Feb-25)"/>
    <s v="W14"/>
    <s v="DEBASHIS ROY"/>
    <s v="Retail"/>
    <s v="Bishnupur"/>
    <s v="Suspend"/>
    <s v="500gm"/>
    <n v="270"/>
    <n v="5"/>
    <n v="250"/>
    <n v="1350"/>
    <s v="Winter"/>
    <s v="Herbicide"/>
  </r>
  <r>
    <s v="T0905"/>
    <s v="(02-Feb-25 - 08-Feb-25)"/>
    <s v="W14"/>
    <s v="DEBASHIS ROY"/>
    <s v="Retail"/>
    <s v="Bishnupur"/>
    <s v="El++"/>
    <s v="500ml"/>
    <n v="320"/>
    <n v="5"/>
    <n v="120"/>
    <n v="1600"/>
    <s v="Winter"/>
    <s v="Plant Nutrition"/>
  </r>
  <r>
    <s v="T0906"/>
    <s v="(02-Feb-25 - 08-Feb-25)"/>
    <s v="W14"/>
    <s v="BIJAY PAUL"/>
    <s v="Large Farmer"/>
    <s v="Amtala"/>
    <s v="Nativo"/>
    <s v="100gm"/>
    <n v="700"/>
    <n v="4"/>
    <n v="112"/>
    <n v="2800"/>
    <s v="Winter"/>
    <s v="Fungicide"/>
  </r>
  <r>
    <s v="T0907"/>
    <s v="(02-Feb-25 - 08-Feb-25)"/>
    <s v="W14"/>
    <s v="BIJAY PAUL"/>
    <s v="Large Farmer"/>
    <s v="Amtala"/>
    <s v="Xelora"/>
    <s v="400ml"/>
    <n v="1850"/>
    <n v="6"/>
    <n v="3630"/>
    <n v="11100"/>
    <s v="Winter"/>
    <s v="Fungicide"/>
  </r>
  <r>
    <s v="T0908"/>
    <s v="(02-Feb-25 - 08-Feb-25)"/>
    <s v="W14"/>
    <s v="PRANAB SENGUPTA"/>
    <s v="Retail"/>
    <s v="D.Harbour"/>
    <s v="Tagron"/>
    <s v="10gm"/>
    <n v="30"/>
    <n v="5"/>
    <n v="25"/>
    <n v="150"/>
    <s v="Winter"/>
    <s v="Fungicide"/>
  </r>
  <r>
    <s v="T0909"/>
    <s v="(02-Feb-25 - 08-Feb-25)"/>
    <s v="W14"/>
    <s v="SUDHAMOY BANERJEE"/>
    <s v="Retail"/>
    <s v="Falta"/>
    <s v="Exponus"/>
    <s v="34ml"/>
    <n v="1600"/>
    <n v="5"/>
    <n v="3250"/>
    <n v="8000"/>
    <s v="Winter"/>
    <s v="Insecticide"/>
  </r>
  <r>
    <s v="T0910"/>
    <s v="(02-Feb-25 - 08-Feb-25)"/>
    <s v="W14"/>
    <s v="RAKIB MOLLA"/>
    <s v="Large Farmer"/>
    <s v="Amtala"/>
    <s v="Simodis"/>
    <s v="120ml"/>
    <n v="1050"/>
    <n v="5"/>
    <n v="970"/>
    <n v="5250"/>
    <s v="Winter"/>
    <s v="Insecticide"/>
  </r>
  <r>
    <s v="T0911"/>
    <s v="(02-Feb-25 - 08-Feb-25)"/>
    <s v="W14"/>
    <s v="NABIN CHAKRABORTY"/>
    <s v="Large Farmer"/>
    <s v="Usthi"/>
    <s v="Saaf"/>
    <s v="1kg"/>
    <n v="730"/>
    <n v="6"/>
    <n v="150"/>
    <n v="4380"/>
    <s v="Winter"/>
    <s v="Fungicide"/>
  </r>
  <r>
    <s v="T0912"/>
    <s v="(02-Feb-25 - 08-Feb-25)"/>
    <s v="W14"/>
    <s v="SURESH PAUL"/>
    <s v="Large Farmer"/>
    <s v="Bishnupur"/>
    <s v="Samrat 70"/>
    <s v="2gm"/>
    <n v="20"/>
    <n v="6"/>
    <n v="42"/>
    <n v="120"/>
    <s v="Winter"/>
    <s v="Insecticide"/>
  </r>
  <r>
    <s v="T0913"/>
    <s v="(02-Feb-25 - 08-Feb-25)"/>
    <s v="W14"/>
    <s v="BARUN PAL"/>
    <s v="Retail"/>
    <s v="D.Harbour"/>
    <s v="2,4-D"/>
    <s v="500gm"/>
    <n v="220"/>
    <n v="6"/>
    <n v="150"/>
    <n v="1320"/>
    <s v="Winter"/>
    <s v="Herbicide"/>
  </r>
  <r>
    <s v="T0914"/>
    <s v="(02-Feb-25 - 08-Feb-25)"/>
    <s v="W14"/>
    <s v="JHILAM DEY"/>
    <s v="Retail"/>
    <s v="D.Harbour"/>
    <s v="Starthine"/>
    <s v="1kg"/>
    <n v="760"/>
    <n v="7"/>
    <n v="280"/>
    <n v="5320"/>
    <s v="Winter"/>
    <s v="Insecticide"/>
  </r>
  <r>
    <s v="T0915"/>
    <s v="(02-Feb-25 - 08-Feb-25)"/>
    <s v="W14"/>
    <s v="JHILAM DEY"/>
    <s v="Retail"/>
    <s v="D.Harbour"/>
    <s v="2,4-D"/>
    <s v="500gm"/>
    <n v="220"/>
    <n v="6"/>
    <n v="150"/>
    <n v="1320"/>
    <s v="Winter"/>
    <s v="Herbicide"/>
  </r>
  <r>
    <s v="T0916"/>
    <s v="(02-Feb-25 - 08-Feb-25)"/>
    <s v="W14"/>
    <s v="SANTOSH ROY"/>
    <s v="Large Farmer"/>
    <s v="Bishnupur"/>
    <s v="Saaf"/>
    <s v="1kg"/>
    <n v="730"/>
    <n v="5"/>
    <n v="125"/>
    <n v="3650"/>
    <s v="Winter"/>
    <s v="Fungicide"/>
  </r>
  <r>
    <s v="T0917"/>
    <s v="(02-Feb-25 - 08-Feb-25)"/>
    <s v="W14"/>
    <s v="SANTOSH ROY"/>
    <s v="Large Farmer"/>
    <s v="Bishnupur"/>
    <s v="Deligate"/>
    <s v="25ml"/>
    <n v="270"/>
    <n v="6"/>
    <n v="132"/>
    <n v="1620"/>
    <s v="Winter"/>
    <s v="Insecticide"/>
  </r>
  <r>
    <s v="T0918"/>
    <s v="(02-Feb-25 - 08-Feb-25)"/>
    <s v="W14"/>
    <s v="ANIL KUMAR"/>
    <s v="Retail"/>
    <s v="D.Harbour"/>
    <s v="Agromin Gold"/>
    <s v="250ml"/>
    <n v="300"/>
    <n v="7"/>
    <n v="350"/>
    <n v="2100"/>
    <s v="Winter"/>
    <s v="Plant Nutrition"/>
  </r>
  <r>
    <s v="T0919"/>
    <s v="(02-Feb-25 - 08-Feb-25)"/>
    <s v="W14"/>
    <s v="NISHITH DOWI"/>
    <s v="Retail"/>
    <s v="Usthi"/>
    <s v="Baan"/>
    <s v="120gm"/>
    <n v="230"/>
    <n v="7"/>
    <n v="140"/>
    <n v="1610"/>
    <s v="Winter"/>
    <s v="Fungicide"/>
  </r>
  <r>
    <s v="T0920"/>
    <s v="(02-Feb-25 - 08-Feb-25)"/>
    <s v="W14"/>
    <s v="MADHAB SENGUPTA"/>
    <s v="Retail"/>
    <s v="Usthi"/>
    <s v="Safal 71"/>
    <s v="100gm"/>
    <n v="70"/>
    <n v="7"/>
    <n v="42"/>
    <n v="490"/>
    <s v="Winter"/>
    <s v="Herbicide"/>
  </r>
  <r>
    <s v="T0921"/>
    <s v="(02-Feb-25 - 08-Feb-25)"/>
    <s v="W14"/>
    <s v="SEKH ANSARI"/>
    <s v="Retail"/>
    <s v="Usthi"/>
    <s v="Saaf"/>
    <s v="1kg"/>
    <n v="730"/>
    <n v="7"/>
    <n v="175"/>
    <n v="5110"/>
    <s v="Winter"/>
    <s v="Fungicide"/>
  </r>
  <r>
    <s v="T0922"/>
    <s v="(02-Feb-25 - 08-Feb-25)"/>
    <s v="W14"/>
    <s v="SEKH RAHAMAT"/>
    <s v="Large Farmer"/>
    <s v="Bishnupur"/>
    <s v="Dursban"/>
    <s v="1L"/>
    <n v="350"/>
    <n v="6"/>
    <n v="240"/>
    <n v="2100"/>
    <s v="Winter"/>
    <s v="Insecticide"/>
  </r>
  <r>
    <s v="T0923"/>
    <s v="(02-Feb-25 - 08-Feb-25)"/>
    <s v="W14"/>
    <s v="NASIR GOYEN"/>
    <s v="Large Farmer"/>
    <s v="Bishnupur"/>
    <s v="Ekka"/>
    <s v="20gm"/>
    <n v="30"/>
    <n v="8"/>
    <n v="40"/>
    <n v="240"/>
    <s v="Winter"/>
    <s v="Insecticide"/>
  </r>
  <r>
    <s v="T0924"/>
    <s v="(02-Feb-25 - 08-Feb-25)"/>
    <s v="W14"/>
    <s v="MADHAB SENGUPTA"/>
    <s v="Retail"/>
    <s v="Usthi"/>
    <s v="Cultar"/>
    <s v="50ml"/>
    <n v="230"/>
    <n v="6"/>
    <n v="90"/>
    <n v="1380"/>
    <s v="Winter"/>
    <s v="Plant Nutrition"/>
  </r>
  <r>
    <s v="T0925"/>
    <s v="(02-Feb-25 - 08-Feb-25)"/>
    <s v="W14"/>
    <s v="ABHIJIT CHOWDHURY"/>
    <s v="Large Farmer"/>
    <s v="D.Harbour"/>
    <s v="Curzate"/>
    <s v="1.2kg"/>
    <n v="1660"/>
    <n v="7"/>
    <n v="3570"/>
    <n v="11620"/>
    <s v="Winter"/>
    <s v="Fungicide"/>
  </r>
  <r>
    <s v="T0926"/>
    <s v="(02-Feb-25 - 08-Feb-25)"/>
    <s v="W14"/>
    <s v="ABHIJIT CHOWDHURY"/>
    <s v="Large Farmer"/>
    <s v="D.Harbour"/>
    <s v="Carbine"/>
    <s v="100ml"/>
    <n v="100"/>
    <n v="6"/>
    <n v="60"/>
    <n v="600"/>
    <s v="Winter"/>
    <s v="Insecticide"/>
  </r>
  <r>
    <s v="T0927"/>
    <s v="(02-Feb-25 - 08-Feb-25)"/>
    <s v="W14"/>
    <s v="TAPAS KUMAR"/>
    <s v="Retail"/>
    <s v="Falta"/>
    <s v="Suspend"/>
    <s v="500gm"/>
    <n v="270"/>
    <n v="6"/>
    <n v="300"/>
    <n v="1620"/>
    <s v="Winter"/>
    <s v="Herbicide"/>
  </r>
  <r>
    <s v="T0928"/>
    <s v="(02-Feb-25 - 08-Feb-25)"/>
    <s v="W14"/>
    <s v="TAPAS KUMAR"/>
    <s v="Retail"/>
    <s v="Falta"/>
    <s v="Tropicona"/>
    <s v="1L"/>
    <n v="650"/>
    <n v="6"/>
    <n v="300"/>
    <n v="3900"/>
    <s v="Winter"/>
    <s v="Plant Nutrition"/>
  </r>
  <r>
    <s v="T0929"/>
    <s v="(02-Feb-25 - 08-Feb-25)"/>
    <s v="W14"/>
    <s v="SUSHANTA DAS"/>
    <s v="Retail"/>
    <s v="Amtala"/>
    <s v="Safal 71"/>
    <s v="100gm"/>
    <n v="70"/>
    <n v="6"/>
    <n v="36"/>
    <n v="420"/>
    <s v="Winter"/>
    <s v="Herbicide"/>
  </r>
  <r>
    <s v="T0930"/>
    <s v="(02-Feb-25 - 08-Feb-25)"/>
    <s v="W14"/>
    <s v="TAPAN GHOSH"/>
    <s v="Retail"/>
    <s v="Amtala"/>
    <s v="Tropicona"/>
    <s v="500ml"/>
    <n v="330"/>
    <n v="5"/>
    <n v="150"/>
    <n v="1650"/>
    <s v="Winter"/>
    <s v="Plant Nutrition"/>
  </r>
  <r>
    <s v="T0931"/>
    <s v="(02-Feb-25 - 08-Feb-25)"/>
    <s v="W14"/>
    <s v="AMITAVA DAS"/>
    <s v="Retail"/>
    <s v="Falta"/>
    <s v="Miraculan"/>
    <s v="100ml"/>
    <n v="50"/>
    <n v="6"/>
    <n v="36"/>
    <n v="300"/>
    <s v="Winter"/>
    <s v="Plant Nutrition"/>
  </r>
  <r>
    <s v="T0932"/>
    <s v="(02-Feb-25 - 08-Feb-25)"/>
    <s v="W14"/>
    <s v="SOURAV CHOWDHURY"/>
    <s v="Large Farmer"/>
    <s v="D.Harbour"/>
    <s v="Agil"/>
    <s v="500ml"/>
    <n v="930"/>
    <n v="5"/>
    <n v="550"/>
    <n v="4650"/>
    <s v="Winter"/>
    <s v="Herbicide"/>
  </r>
  <r>
    <s v="T0933"/>
    <s v="(02-Feb-25 - 08-Feb-25)"/>
    <s v="W14"/>
    <s v="NISHITH DOWI"/>
    <s v="Retail"/>
    <s v="Usthi"/>
    <s v="Amister Top"/>
    <s v="250ml"/>
    <n v="1150"/>
    <n v="5"/>
    <n v="1250"/>
    <n v="5750"/>
    <s v="Winter"/>
    <s v="Fungicide"/>
  </r>
  <r>
    <s v="T0934"/>
    <s v="(02-Feb-25 - 08-Feb-25)"/>
    <s v="W14"/>
    <s v="RABI GHOSH"/>
    <s v="Retail"/>
    <s v="Amtala"/>
    <s v="Poushak"/>
    <s v="1L"/>
    <n v="820"/>
    <n v="4"/>
    <n v="320"/>
    <n v="3280"/>
    <s v="Winter"/>
    <s v="Plant Nutrition"/>
  </r>
  <r>
    <s v="T0935"/>
    <s v="(02-Feb-25 - 08-Feb-25)"/>
    <s v="W14"/>
    <s v="HOKSEN MOLLA"/>
    <s v="Retail"/>
    <s v="Falta"/>
    <s v="Tagron"/>
    <s v="10gm"/>
    <n v="30"/>
    <n v="5"/>
    <n v="25"/>
    <n v="150"/>
    <s v="Winter"/>
    <s v="Fungicide"/>
  </r>
  <r>
    <s v="T0936"/>
    <s v="(02-Feb-25 - 08-Feb-25)"/>
    <s v="W14"/>
    <s v="HOKSEN MOLLA"/>
    <s v="Retail"/>
    <s v="Falta"/>
    <s v="Cultar"/>
    <s v="50ml"/>
    <n v="230"/>
    <n v="4"/>
    <n v="60"/>
    <n v="920"/>
    <s v="Winter"/>
    <s v="Plant Nutrition"/>
  </r>
  <r>
    <s v="T0937"/>
    <s v="(02-Feb-25 - 08-Feb-25)"/>
    <s v="W14"/>
    <s v="ANUPAM MAJUMDAR"/>
    <s v="Retail"/>
    <s v="Amtala"/>
    <s v="Starthine"/>
    <s v="500gm"/>
    <n v="410"/>
    <n v="6"/>
    <n v="210"/>
    <n v="2460"/>
    <s v="Winter"/>
    <s v="Insecticide"/>
  </r>
  <r>
    <s v="T0938"/>
    <s v="(02-Feb-25 - 08-Feb-25)"/>
    <s v="W14"/>
    <s v="ANUPAM MAJUMDAR"/>
    <s v="Retail"/>
    <s v="Amtala"/>
    <s v="Krizin"/>
    <s v="100gm"/>
    <n v="150"/>
    <n v="4"/>
    <n v="32"/>
    <n v="600"/>
    <s v="Winter"/>
    <s v="Herbicide"/>
  </r>
  <r>
    <s v="T0939"/>
    <s v="(02-Feb-25 - 08-Feb-25)"/>
    <s v="W14"/>
    <s v="SUSHANTA DAS"/>
    <s v="Retail"/>
    <s v="Amtala"/>
    <s v="Xelora"/>
    <s v="200ml"/>
    <n v="950"/>
    <n v="3"/>
    <n v="228"/>
    <n v="2850"/>
    <s v="Winter"/>
    <s v="Fungicide"/>
  </r>
  <r>
    <s v="T0940"/>
    <s v="(02-Feb-25 - 08-Feb-25)"/>
    <s v="W14"/>
    <s v="KANAI GHOSH"/>
    <s v="Retail"/>
    <s v="Bishnupur"/>
    <s v="Amister Top"/>
    <s v="250ml"/>
    <n v="1150"/>
    <n v="5"/>
    <n v="1250"/>
    <n v="5750"/>
    <s v="Winter"/>
    <s v="Fungicide"/>
  </r>
  <r>
    <s v="T0941"/>
    <s v="(02-Feb-25 - 08-Feb-25)"/>
    <s v="W14"/>
    <s v="GOPAL CHATTERJEE"/>
    <s v="Large Farmer"/>
    <s v="D.Harbour"/>
    <s v="Exponus"/>
    <s v="8.5ml"/>
    <n v="480"/>
    <n v="4"/>
    <n v="120"/>
    <n v="1920"/>
    <s v="Winter"/>
    <s v="Insecticide"/>
  </r>
  <r>
    <s v="T0942"/>
    <s v="(02-Feb-25 - 08-Feb-25)"/>
    <s v="W14"/>
    <s v="SUSHANTA DAS"/>
    <s v="Retail"/>
    <s v="Amtala"/>
    <s v="Xelora"/>
    <s v="200ml"/>
    <n v="950"/>
    <n v="6"/>
    <n v="456"/>
    <n v="5700"/>
    <s v="Winter"/>
    <s v="Fungicide"/>
  </r>
  <r>
    <s v="T0943"/>
    <s v="(02-Feb-25 - 08-Feb-25)"/>
    <s v="W14"/>
    <s v="SHANKAR MONDAL"/>
    <s v="Retail"/>
    <s v="Amtala"/>
    <s v="Krizin"/>
    <s v="100gm"/>
    <n v="150"/>
    <n v="5"/>
    <n v="40"/>
    <n v="750"/>
    <s v="Winter"/>
    <s v="Herbicide"/>
  </r>
  <r>
    <s v="T0944"/>
    <s v="(02-Feb-25 - 08-Feb-25)"/>
    <s v="W14"/>
    <s v="TUFUI DAS"/>
    <s v="Retail"/>
    <s v="Amtala"/>
    <s v="El++"/>
    <s v="100ml"/>
    <n v="70"/>
    <n v="5"/>
    <n v="40"/>
    <n v="350"/>
    <s v="Winter"/>
    <s v="Plant Nutrition"/>
  </r>
  <r>
    <s v="T0945"/>
    <s v="(02-Feb-25 - 08-Feb-25)"/>
    <s v="W14"/>
    <s v="JAYANTA SARKAR"/>
    <s v="Large Farmer"/>
    <s v="Bishnupur"/>
    <s v="Ekka"/>
    <s v="20gm"/>
    <n v="30"/>
    <n v="4"/>
    <n v="20"/>
    <n v="120"/>
    <s v="Winter"/>
    <s v="Insecticide"/>
  </r>
  <r>
    <s v="T0946"/>
    <s v="(02-Feb-25 - 08-Feb-25)"/>
    <s v="W14"/>
    <s v="SUMAN DASGUPTA"/>
    <s v="Retail"/>
    <s v="Amtala"/>
    <s v="Dezire"/>
    <s v="100gm"/>
    <n v="120"/>
    <n v="5"/>
    <n v="50"/>
    <n v="600"/>
    <s v="Winter"/>
    <s v="Herbicide"/>
  </r>
  <r>
    <s v="T0947"/>
    <s v="(02-Feb-25 - 08-Feb-25)"/>
    <s v="W14"/>
    <s v="SUMAN DASGUPTA"/>
    <s v="Retail"/>
    <s v="Amtala"/>
    <s v="Cultar"/>
    <s v="50ml"/>
    <n v="230"/>
    <n v="4"/>
    <n v="60"/>
    <n v="920"/>
    <s v="Winter"/>
    <s v="Plant Nutrition"/>
  </r>
  <r>
    <s v="T0948"/>
    <s v="(02-Feb-25 - 08-Feb-25)"/>
    <s v="W14"/>
    <s v="DEBDAS CHOWDHURY"/>
    <s v="Large Farmer"/>
    <s v="Amtala"/>
    <s v="Exponus"/>
    <s v="25ml"/>
    <n v="1250"/>
    <n v="5"/>
    <n v="1850"/>
    <n v="6250"/>
    <s v="Winter"/>
    <s v="Insecticide"/>
  </r>
  <r>
    <s v="T0949"/>
    <s v="(02-Feb-25 - 08-Feb-25)"/>
    <s v="W14"/>
    <s v="DEBDAS CHOWDHURY"/>
    <s v="Large Farmer"/>
    <s v="Amtala"/>
    <s v="Safal 71"/>
    <s v="100gm"/>
    <n v="70"/>
    <n v="7"/>
    <n v="42"/>
    <n v="490"/>
    <s v="Winter"/>
    <s v="Herbicide"/>
  </r>
  <r>
    <s v="T0950"/>
    <s v="(02-Feb-25 - 08-Feb-25)"/>
    <s v="W14"/>
    <s v="GOKUL KHAN"/>
    <s v="Large Farmer"/>
    <s v="D.Harbour"/>
    <s v="Suspend"/>
    <s v="500gm"/>
    <n v="270"/>
    <n v="7"/>
    <n v="350"/>
    <n v="1890"/>
    <s v="Winter"/>
    <s v="Herbicide"/>
  </r>
  <r>
    <s v="T0951"/>
    <s v="(02-Feb-25 - 08-Feb-25)"/>
    <s v="W14"/>
    <s v="RABI GHOSH"/>
    <s v="Retail"/>
    <s v="Amtala"/>
    <s v="Sumi Max"/>
    <s v="10ml"/>
    <n v="120"/>
    <n v="6"/>
    <n v="120"/>
    <n v="720"/>
    <s v="Winter"/>
    <s v="Herbicide"/>
  </r>
  <r>
    <s v="T0952"/>
    <s v="(02-Feb-25 - 08-Feb-25)"/>
    <s v="W14"/>
    <s v="DINESH HALDER"/>
    <s v="Large Farmer"/>
    <s v="Amtala"/>
    <s v="Cultar"/>
    <s v="50ml"/>
    <n v="230"/>
    <n v="5"/>
    <n v="75"/>
    <n v="1150"/>
    <s v="Winter"/>
    <s v="Plant Nutrition"/>
  </r>
  <r>
    <s v="T0953"/>
    <s v="(02-Feb-25 - 08-Feb-25)"/>
    <s v="W14"/>
    <s v="TAPAN GHOSH"/>
    <s v="Retail"/>
    <s v="Amtala"/>
    <s v="Poushak"/>
    <s v="1L"/>
    <n v="820"/>
    <n v="6"/>
    <n v="480"/>
    <n v="4920"/>
    <s v="Winter"/>
    <s v="Plant Nutrition"/>
  </r>
  <r>
    <s v="T0954"/>
    <s v="(02-Feb-25 - 08-Feb-25)"/>
    <s v="W14"/>
    <s v="GOPAL CHATTERJEE"/>
    <s v="Large Farmer"/>
    <s v="D.Harbour"/>
    <s v="Tagron"/>
    <s v="10gm"/>
    <n v="30"/>
    <n v="6"/>
    <n v="30"/>
    <n v="180"/>
    <s v="Winter"/>
    <s v="Fungicide"/>
  </r>
  <r>
    <s v="T0955"/>
    <s v="(02-Feb-25 - 08-Feb-25)"/>
    <s v="W14"/>
    <s v="SUBRATA DEY"/>
    <s v="Retail"/>
    <s v="Falta"/>
    <s v="Ridomil Gold"/>
    <s v="1kg (1 pouch: 80)"/>
    <n v="2300"/>
    <n v="5"/>
    <n v="5050"/>
    <n v="11500"/>
    <s v="Winter"/>
    <s v="Fungicide"/>
  </r>
  <r>
    <s v="T0956"/>
    <s v="(02-Feb-25 - 08-Feb-25)"/>
    <s v="W14"/>
    <s v="SUDHAMOY BANERJEE"/>
    <s v="Retail"/>
    <s v="Falta"/>
    <s v="Saaf"/>
    <s v="500gm"/>
    <n v="380"/>
    <n v="7"/>
    <n v="224"/>
    <n v="2660"/>
    <s v="Winter"/>
    <s v="Fungicide"/>
  </r>
  <r>
    <s v="T0957"/>
    <s v="(02-Feb-25 - 08-Feb-25)"/>
    <s v="W14"/>
    <s v="TAPAN GHOSH"/>
    <s v="Retail"/>
    <s v="Amtala"/>
    <s v="Cultar"/>
    <s v="50ml"/>
    <n v="230"/>
    <n v="6"/>
    <n v="90"/>
    <n v="1380"/>
    <s v="Winter"/>
    <s v="Plant Nutrition"/>
  </r>
  <r>
    <s v="T0958"/>
    <s v="(02-Feb-25 - 08-Feb-25)"/>
    <s v="W14"/>
    <s v="SEKH ANAMUL"/>
    <s v="Large Farmer"/>
    <s v="Bishnupur"/>
    <s v="Iris"/>
    <s v="200ml"/>
    <n v="410"/>
    <n v="5"/>
    <n v="660"/>
    <n v="2050"/>
    <s v="Winter"/>
    <s v="Herbicide"/>
  </r>
  <r>
    <s v="T0959"/>
    <s v="(02-Feb-25 - 08-Feb-25)"/>
    <s v="W14"/>
    <s v="SEKH ANAMUL"/>
    <s v="Large Farmer"/>
    <s v="Bishnupur"/>
    <s v="Samrat 70"/>
    <s v="2gm"/>
    <n v="20"/>
    <n v="5"/>
    <n v="35"/>
    <n v="100"/>
    <s v="Winter"/>
    <s v="Insecticide"/>
  </r>
  <r>
    <s v="T0960"/>
    <s v="(02-Feb-25 - 08-Feb-25)"/>
    <s v="W14"/>
    <s v="GOURANGA DAS"/>
    <s v="Large Farmer"/>
    <s v="D.Harbour"/>
    <s v="Indofil M45"/>
    <s v="500gm"/>
    <n v="205"/>
    <n v="5"/>
    <n v="135"/>
    <n v="1025"/>
    <s v="Winter"/>
    <s v="Fungicide"/>
  </r>
  <r>
    <s v="T0961"/>
    <s v="(02-Feb-25 - 08-Feb-25)"/>
    <s v="W14"/>
    <s v="GOURANGA DAS"/>
    <s v="Large Farmer"/>
    <s v="D.Harbour"/>
    <s v="Ultimare"/>
    <s v="25ml"/>
    <n v="850"/>
    <n v="3"/>
    <n v="90"/>
    <n v="2550"/>
    <s v="Winter"/>
    <s v="Insecticide"/>
  </r>
  <r>
    <s v="T0962"/>
    <s v="(02-Feb-25 - 08-Feb-25)"/>
    <s v="W14"/>
    <s v="DILIP PAL"/>
    <s v="Retail"/>
    <s v="Bishnupur"/>
    <s v="Tagron"/>
    <s v="10gm"/>
    <n v="30"/>
    <n v="4"/>
    <n v="20"/>
    <n v="120"/>
    <s v="Winter"/>
    <s v="Fungicide"/>
  </r>
  <r>
    <s v="T0963"/>
    <s v="(02-Feb-25 - 08-Feb-25)"/>
    <s v="W14"/>
    <s v="RATHIN MUKHERJEE"/>
    <s v="Retail"/>
    <s v="D.Harbour"/>
    <s v="Sprint"/>
    <s v="1kg"/>
    <n v="1220"/>
    <n v="4"/>
    <n v="80"/>
    <n v="4880"/>
    <s v="Winter"/>
    <s v="Fungicide"/>
  </r>
  <r>
    <s v="T0964"/>
    <s v="(02-Feb-25 - 08-Feb-25)"/>
    <s v="W14"/>
    <s v="GOPAL SILE"/>
    <s v="Retail"/>
    <s v="Usthi"/>
    <s v="Lihocin"/>
    <s v="1L"/>
    <n v="1230"/>
    <n v="3"/>
    <n v="330"/>
    <n v="3690"/>
    <s v="Winter"/>
    <s v="Plant Nutrition"/>
  </r>
  <r>
    <s v="T0965"/>
    <s v="(02-Feb-25 - 08-Feb-25)"/>
    <s v="W14"/>
    <s v="SUBHAS CHATTERJEE"/>
    <s v="Large Farmer"/>
    <s v="D.Harbour"/>
    <s v="Double"/>
    <s v="200ml"/>
    <n v="890"/>
    <n v="4"/>
    <n v="192"/>
    <n v="3560"/>
    <s v="Winter"/>
    <s v="Plant Nutrition"/>
  </r>
  <r>
    <s v="T0966"/>
    <s v="(02-Feb-25 - 08-Feb-25)"/>
    <s v="W14"/>
    <s v="ARUN ROY"/>
    <s v="Retail"/>
    <s v="D.Harbour"/>
    <s v="Poushak"/>
    <s v="100ml"/>
    <n v="100"/>
    <n v="5"/>
    <n v="40"/>
    <n v="500"/>
    <s v="Winter"/>
    <s v="Plant Nutrition"/>
  </r>
  <r>
    <s v="T0967"/>
    <s v="(02-Feb-25 - 08-Feb-25)"/>
    <s v="W14"/>
    <s v="SUMAN DASGUPTA"/>
    <s v="Retail"/>
    <s v="Amtala"/>
    <s v="Poushak"/>
    <s v="500ml"/>
    <n v="420"/>
    <n v="4"/>
    <n v="160"/>
    <n v="1680"/>
    <s v="Winter"/>
    <s v="Plant Nutrition"/>
  </r>
  <r>
    <s v="T0968"/>
    <s v="(02-Feb-25 - 08-Feb-25)"/>
    <s v="W14"/>
    <s v="PRANAB SENGUPTA"/>
    <s v="Retail"/>
    <s v="D.Harbour"/>
    <s v="Ekka"/>
    <s v="20gm"/>
    <n v="30"/>
    <n v="4"/>
    <n v="20"/>
    <n v="120"/>
    <s v="Winter"/>
    <s v="Insecticide"/>
  </r>
  <r>
    <s v="T0969"/>
    <s v="(09-Feb-25 - 15-Feb-25)"/>
    <s v="W15"/>
    <s v="TARUN BANERJEE"/>
    <s v="Retail"/>
    <s v="Falta"/>
    <s v="Biozyme Vegetable"/>
    <s v="100ml"/>
    <n v="130"/>
    <n v="4"/>
    <n v="80"/>
    <n v="520"/>
    <s v="Winter"/>
    <s v="Plant Nutrition"/>
  </r>
  <r>
    <s v="T0970"/>
    <s v="(09-Feb-25 - 15-Feb-25)"/>
    <s v="W15"/>
    <s v="TARUN BANERJEE"/>
    <s v="Retail"/>
    <s v="Falta"/>
    <s v="Agromin Gold"/>
    <s v="100ml"/>
    <n v="130"/>
    <n v="5"/>
    <n v="100"/>
    <n v="650"/>
    <s v="Winter"/>
    <s v="Plant Nutrition"/>
  </r>
  <r>
    <s v="T0971"/>
    <s v="(09-Feb-25 - 15-Feb-25)"/>
    <s v="W15"/>
    <s v="SUSHANTA DAS"/>
    <s v="Retail"/>
    <s v="Amtala"/>
    <s v="E-Mate"/>
    <s v="10gm"/>
    <n v="30"/>
    <n v="5"/>
    <n v="15"/>
    <n v="150"/>
    <s v="Winter"/>
    <s v="Insecticide"/>
  </r>
  <r>
    <s v="T0972"/>
    <s v="(09-Feb-25 - 15-Feb-25)"/>
    <s v="W15"/>
    <s v="SUSHANTA DAS"/>
    <s v="Retail"/>
    <s v="Amtala"/>
    <s v="Pegasus"/>
    <s v="10gm"/>
    <n v="100"/>
    <n v="5"/>
    <n v="60"/>
    <n v="500"/>
    <s v="Winter"/>
    <s v="Insecticide"/>
  </r>
  <r>
    <s v="T0973"/>
    <s v="(09-Feb-25 - 15-Feb-25)"/>
    <s v="W15"/>
    <s v="DEBASHIS ROY"/>
    <s v="Retail"/>
    <s v="Bishnupur"/>
    <s v="Systiva"/>
    <s v="200ml"/>
    <n v="1050"/>
    <n v="4"/>
    <n v="680"/>
    <n v="4200"/>
    <s v="Winter"/>
    <s v="Fungicide"/>
  </r>
  <r>
    <s v="T0974"/>
    <s v="(09-Feb-25 - 15-Feb-25)"/>
    <s v="W15"/>
    <s v="KARTICK MAITY"/>
    <s v="Retail"/>
    <s v="D.Harbour"/>
    <s v="Baan"/>
    <s v="120gm"/>
    <n v="230"/>
    <n v="5"/>
    <n v="100"/>
    <n v="1150"/>
    <s v="Winter"/>
    <s v="Fungicide"/>
  </r>
  <r>
    <s v="T0975"/>
    <s v="(09-Feb-25 - 15-Feb-25)"/>
    <s v="W15"/>
    <s v="NASIR GOYEN"/>
    <s v="Large Farmer"/>
    <s v="Bishnupur"/>
    <s v="Agromin Gold"/>
    <s v="100ml"/>
    <n v="130"/>
    <n v="5"/>
    <n v="100"/>
    <n v="650"/>
    <s v="Winter"/>
    <s v="Plant Nutrition"/>
  </r>
  <r>
    <s v="T0976"/>
    <s v="(09-Feb-25 - 15-Feb-25)"/>
    <s v="W15"/>
    <s v="PRABIR ROY"/>
    <s v="Large Farmer"/>
    <s v="Falta"/>
    <s v="Samrat 70"/>
    <s v="2gm"/>
    <n v="20"/>
    <n v="6"/>
    <n v="42"/>
    <n v="120"/>
    <s v="Winter"/>
    <s v="Insecticide"/>
  </r>
  <r>
    <s v="T0977"/>
    <s v="(09-Feb-25 - 15-Feb-25)"/>
    <s v="W15"/>
    <s v="LALTU MIRI"/>
    <s v="Large Farmer"/>
    <s v="Amtala"/>
    <s v="Sprint"/>
    <s v="250gm"/>
    <n v="330"/>
    <n v="6"/>
    <n v="228"/>
    <n v="1980"/>
    <s v="Winter"/>
    <s v="Fungicide"/>
  </r>
  <r>
    <s v="T0978"/>
    <s v="(09-Feb-25 - 15-Feb-25)"/>
    <s v="W15"/>
    <s v="RATHIN MUKHERJEE"/>
    <s v="Retail"/>
    <s v="D.Harbour"/>
    <s v="Agromin Gold"/>
    <s v="50ml"/>
    <n v="75"/>
    <n v="7"/>
    <n v="35"/>
    <n v="525"/>
    <s v="Winter"/>
    <s v="Plant Nutrition"/>
  </r>
  <r>
    <s v="T0979"/>
    <s v="(09-Feb-25 - 15-Feb-25)"/>
    <s v="W15"/>
    <s v="ABHIJIT CHOWDHURY"/>
    <s v="Large Farmer"/>
    <s v="D.Harbour"/>
    <s v="Safal 71"/>
    <s v="100gm"/>
    <n v="70"/>
    <n v="5"/>
    <n v="30"/>
    <n v="350"/>
    <s v="Winter"/>
    <s v="Herbicide"/>
  </r>
  <r>
    <s v="T0980"/>
    <s v="(09-Feb-25 - 15-Feb-25)"/>
    <s v="W15"/>
    <s v="LALTU MIRI"/>
    <s v="Large Farmer"/>
    <s v="Amtala"/>
    <s v="Tropicona"/>
    <s v="250ml"/>
    <n v="170"/>
    <n v="7"/>
    <n v="105"/>
    <n v="1190"/>
    <s v="Winter"/>
    <s v="Plant Nutrition"/>
  </r>
  <r>
    <s v="T0981"/>
    <s v="(09-Feb-25 - 15-Feb-25)"/>
    <s v="W15"/>
    <s v="RAMPRASAD SAHA"/>
    <s v="Large Farmer"/>
    <s v="Usthi"/>
    <s v="Sumi Max"/>
    <s v="10ml"/>
    <n v="120"/>
    <n v="6"/>
    <n v="120"/>
    <n v="720"/>
    <s v="Winter"/>
    <s v="Herbicide"/>
  </r>
  <r>
    <s v="T0982"/>
    <s v="(09-Feb-25 - 15-Feb-25)"/>
    <s v="W15"/>
    <s v="RAMPRASAD SAHA"/>
    <s v="Large Farmer"/>
    <s v="Usthi"/>
    <s v="Ekka"/>
    <s v="20gm"/>
    <n v="30"/>
    <n v="7"/>
    <n v="35"/>
    <n v="210"/>
    <s v="Winter"/>
    <s v="Insecticide"/>
  </r>
  <r>
    <s v="T0983"/>
    <s v="(09-Feb-25 - 15-Feb-25)"/>
    <s v="W15"/>
    <s v="LALTU MIRI"/>
    <s v="Large Farmer"/>
    <s v="Amtala"/>
    <s v="Hamla 550"/>
    <s v="100ml"/>
    <n v="75"/>
    <n v="5"/>
    <n v="25"/>
    <n v="375"/>
    <s v="Winter"/>
    <s v="Insecticide"/>
  </r>
  <r>
    <s v="T0984"/>
    <s v="(09-Feb-25 - 15-Feb-25)"/>
    <s v="W15"/>
    <s v="LALTU MIRI"/>
    <s v="Large Farmer"/>
    <s v="Amtala"/>
    <s v="V3"/>
    <s v="500ml"/>
    <n v="270"/>
    <n v="7"/>
    <n v="406"/>
    <n v="1890"/>
    <s v="Winter"/>
    <s v="Fungicide"/>
  </r>
  <r>
    <s v="T0985"/>
    <s v="(09-Feb-25 - 15-Feb-25)"/>
    <s v="W15"/>
    <s v="SANTOSH ROY"/>
    <s v="Large Farmer"/>
    <s v="Bishnupur"/>
    <s v="Saaf"/>
    <s v="100gm"/>
    <n v="80"/>
    <n v="6"/>
    <n v="24"/>
    <n v="480"/>
    <s v="Winter"/>
    <s v="Fungicide"/>
  </r>
  <r>
    <s v="T0986"/>
    <s v="(09-Feb-25 - 15-Feb-25)"/>
    <s v="W15"/>
    <s v="PRASENJIT MANDAL"/>
    <s v="Large Farmer"/>
    <s v="Amtala"/>
    <s v="Biozyme Vegetable"/>
    <s v="250ml"/>
    <n v="290"/>
    <n v="5"/>
    <n v="125"/>
    <n v="1450"/>
    <s v="Winter"/>
    <s v="Plant Nutrition"/>
  </r>
  <r>
    <s v="T0987"/>
    <s v="(09-Feb-25 - 15-Feb-25)"/>
    <s v="W15"/>
    <s v="SHANKAR MONDAL"/>
    <s v="Retail"/>
    <s v="Amtala"/>
    <s v="Profex Super"/>
    <s v="1L"/>
    <n v="750"/>
    <n v="5"/>
    <n v="190"/>
    <n v="3750"/>
    <s v="Winter"/>
    <s v="Insecticide"/>
  </r>
  <r>
    <s v="T0988"/>
    <s v="(09-Feb-25 - 15-Feb-25)"/>
    <s v="W15"/>
    <s v="MADHAB SENGUPTA"/>
    <s v="Retail"/>
    <s v="Usthi"/>
    <s v="Curzate"/>
    <s v="300gm"/>
    <n v="440"/>
    <n v="5"/>
    <n v="75"/>
    <n v="2200"/>
    <s v="Winter"/>
    <s v="Fungicide"/>
  </r>
  <r>
    <s v="T0989"/>
    <s v="(09-Feb-25 - 15-Feb-25)"/>
    <s v="W15"/>
    <s v="ASHOK BHATTACHARYA"/>
    <s v="Large Farmer"/>
    <s v="Bishnupur"/>
    <s v="Miraculan"/>
    <s v="250ml"/>
    <n v="120"/>
    <n v="5"/>
    <n v="40"/>
    <n v="600"/>
    <s v="Winter"/>
    <s v="Plant Nutrition"/>
  </r>
  <r>
    <s v="T0990"/>
    <s v="(09-Feb-25 - 15-Feb-25)"/>
    <s v="W15"/>
    <s v="KUSH GHOSH"/>
    <s v="Large Farmer"/>
    <s v="Amtala"/>
    <s v="Lihocin"/>
    <s v="1L"/>
    <n v="1230"/>
    <n v="5"/>
    <n v="550"/>
    <n v="6150"/>
    <s v="Winter"/>
    <s v="Plant Nutrition"/>
  </r>
  <r>
    <s v="T0991"/>
    <s v="(09-Feb-25 - 15-Feb-25)"/>
    <s v="W15"/>
    <s v="KUSH GHOSH"/>
    <s v="Large Farmer"/>
    <s v="Amtala"/>
    <s v="Boxer"/>
    <s v="25ml"/>
    <n v="220"/>
    <n v="4"/>
    <n v="100"/>
    <n v="880"/>
    <s v="Winter"/>
    <s v="Insecticide"/>
  </r>
  <r>
    <s v="T0992"/>
    <s v="(09-Feb-25 - 15-Feb-25)"/>
    <s v="W15"/>
    <s v="SHYAMAL DAS"/>
    <s v="Large Farmer"/>
    <s v="D.Harbour"/>
    <s v="Boxer"/>
    <s v="100ml"/>
    <n v="800"/>
    <n v="4"/>
    <n v="200"/>
    <n v="3200"/>
    <s v="Winter"/>
    <s v="Insecticide"/>
  </r>
  <r>
    <s v="T0993"/>
    <s v="(09-Feb-25 - 15-Feb-25)"/>
    <s v="W15"/>
    <s v="SHYAMAL DAS"/>
    <s v="Large Farmer"/>
    <s v="D.Harbour"/>
    <s v="Amister Top"/>
    <s v="100ml"/>
    <n v="450"/>
    <n v="6"/>
    <n v="300"/>
    <n v="2700"/>
    <s v="Winter"/>
    <s v="Fungicide"/>
  </r>
  <r>
    <s v="T0994"/>
    <s v="(09-Feb-25 - 15-Feb-25)"/>
    <s v="W15"/>
    <s v="ASIS IQBAL"/>
    <s v="Retail"/>
    <s v="D.Harbour"/>
    <s v="Baan"/>
    <s v="120gm"/>
    <n v="230"/>
    <n v="5"/>
    <n v="100"/>
    <n v="1150"/>
    <s v="Winter"/>
    <s v="Fungicide"/>
  </r>
  <r>
    <s v="T0995"/>
    <s v="(09-Feb-25 - 15-Feb-25)"/>
    <s v="W15"/>
    <s v="GOPAL SILE"/>
    <s v="Retail"/>
    <s v="Usthi"/>
    <s v="Sprint"/>
    <s v="100gm"/>
    <n v="130"/>
    <n v="4"/>
    <n v="48"/>
    <n v="520"/>
    <s v="Winter"/>
    <s v="Fungicide"/>
  </r>
  <r>
    <s v="T0996"/>
    <s v="(09-Feb-25 - 15-Feb-25)"/>
    <s v="W15"/>
    <s v="ANIRUDH PAUL"/>
    <s v="Retail"/>
    <s v="Usthi"/>
    <s v="Saaf"/>
    <s v="100gm"/>
    <n v="80"/>
    <n v="4"/>
    <n v="16"/>
    <n v="320"/>
    <s v="Winter"/>
    <s v="Fungicide"/>
  </r>
  <r>
    <s v="T0997"/>
    <s v="(09-Feb-25 - 15-Feb-25)"/>
    <s v="W15"/>
    <s v="SANTOSH ROY"/>
    <s v="Large Farmer"/>
    <s v="Bishnupur"/>
    <s v="Isabion"/>
    <s v="250ml"/>
    <n v="340"/>
    <n v="4"/>
    <n v="80"/>
    <n v="1360"/>
    <s v="Winter"/>
    <s v="Plant Nutrition"/>
  </r>
  <r>
    <s v="T0998"/>
    <s v="(09-Feb-25 - 15-Feb-25)"/>
    <s v="W15"/>
    <s v="TARUN BANERJEE"/>
    <s v="Retail"/>
    <s v="Falta"/>
    <s v="Saaf"/>
    <s v="1kg"/>
    <n v="730"/>
    <n v="5"/>
    <n v="125"/>
    <n v="3650"/>
    <s v="Winter"/>
    <s v="Fungicide"/>
  </r>
  <r>
    <s v="T0999"/>
    <s v="(09-Feb-25 - 15-Feb-25)"/>
    <s v="W15"/>
    <s v="RABINDRA NASKAR"/>
    <s v="Large Farmer"/>
    <s v="Usthi"/>
    <s v="Safal 71"/>
    <s v="100gm"/>
    <n v="70"/>
    <n v="3"/>
    <n v="18"/>
    <n v="210"/>
    <s v="Winter"/>
    <s v="Herbicide"/>
  </r>
  <r>
    <s v="T1000"/>
    <s v="(09-Feb-25 - 15-Feb-25)"/>
    <s v="W15"/>
    <s v="ASIS IQBAL"/>
    <s v="Retail"/>
    <s v="D.Harbour"/>
    <s v="Exponus"/>
    <s v="8.5ml"/>
    <n v="480"/>
    <n v="4"/>
    <n v="120"/>
    <n v="1920"/>
    <s v="Winter"/>
    <s v="Insecticide"/>
  </r>
  <r>
    <s v="T1001"/>
    <s v="(09-Feb-25 - 15-Feb-25)"/>
    <s v="W15"/>
    <s v="RAMPRASAD SAHA"/>
    <s v="Large Farmer"/>
    <s v="Usthi"/>
    <s v="V3"/>
    <s v="1L"/>
    <n v="550"/>
    <n v="3"/>
    <n v="150"/>
    <n v="1650"/>
    <s v="Winter"/>
    <s v="Fungicide"/>
  </r>
  <r>
    <s v="T1002"/>
    <s v="(09-Feb-25 - 15-Feb-25)"/>
    <s v="W15"/>
    <s v="TAPAS KUMAR"/>
    <s v="Retail"/>
    <s v="Falta"/>
    <s v="Lihocin"/>
    <s v="100ml"/>
    <n v="125"/>
    <n v="5"/>
    <n v="40"/>
    <n v="625"/>
    <s v="Winter"/>
    <s v="Plant Nutrition"/>
  </r>
  <r>
    <s v="T1003"/>
    <s v="(09-Feb-25 - 15-Feb-25)"/>
    <s v="W15"/>
    <s v="TAPAS KUMAR"/>
    <s v="Retail"/>
    <s v="Falta"/>
    <s v="Hamla 550"/>
    <s v="250ml"/>
    <n v="360"/>
    <n v="5"/>
    <n v="120"/>
    <n v="1800"/>
    <s v="Winter"/>
    <s v="Insecticide"/>
  </r>
  <r>
    <s v="T1004"/>
    <s v="(09-Feb-25 - 15-Feb-25)"/>
    <s v="W15"/>
    <s v="RINKU MALLICK"/>
    <s v="Retail"/>
    <s v="Falta"/>
    <s v="Nasa"/>
    <s v="1kg"/>
    <n v="200"/>
    <n v="5"/>
    <n v="110"/>
    <n v="1000"/>
    <s v="Winter"/>
    <s v="Insecticide"/>
  </r>
  <r>
    <s v="T1005"/>
    <s v="(09-Feb-25 - 15-Feb-25)"/>
    <s v="W15"/>
    <s v="RINKU MALLICK"/>
    <s v="Retail"/>
    <s v="Falta"/>
    <s v="Hamla 550"/>
    <s v="1L"/>
    <n v="910"/>
    <n v="7"/>
    <n v="315"/>
    <n v="6370"/>
    <s v="Winter"/>
    <s v="Insecticide"/>
  </r>
  <r>
    <s v="T1006"/>
    <s v="(09-Feb-25 - 15-Feb-25)"/>
    <s v="W15"/>
    <s v="ANUPAM MAJUMDAR"/>
    <s v="Retail"/>
    <s v="Amtala"/>
    <s v="Nativo"/>
    <s v="100gm"/>
    <n v="700"/>
    <n v="5"/>
    <n v="140"/>
    <n v="3500"/>
    <s v="Winter"/>
    <s v="Fungicide"/>
  </r>
  <r>
    <s v="T1007"/>
    <s v="(09-Feb-25 - 15-Feb-25)"/>
    <s v="W15"/>
    <s v="BIKRAM SARKAR"/>
    <s v="Large Farmer"/>
    <s v="Bishnupur"/>
    <s v="2,4-D"/>
    <s v="500gm"/>
    <n v="220"/>
    <n v="5"/>
    <n v="125"/>
    <n v="1100"/>
    <s v="Winter"/>
    <s v="Herbicide"/>
  </r>
  <r>
    <s v="T1008"/>
    <s v="(09-Feb-25 - 15-Feb-25)"/>
    <s v="W15"/>
    <s v="RAMESH HALDER"/>
    <s v="Large Farmer"/>
    <s v="Bishnupur"/>
    <s v="Saaf"/>
    <s v="1kg"/>
    <n v="730"/>
    <n v="6"/>
    <n v="150"/>
    <n v="4380"/>
    <s v="Winter"/>
    <s v="Fungicide"/>
  </r>
  <r>
    <s v="T1009"/>
    <s v="(09-Feb-25 - 15-Feb-25)"/>
    <s v="W15"/>
    <s v="KALIPADA MUKHERJEE"/>
    <s v="Retail"/>
    <s v="Usthi"/>
    <s v="2,4-D"/>
    <s v="500gm"/>
    <n v="220"/>
    <n v="7"/>
    <n v="175"/>
    <n v="1540"/>
    <s v="Winter"/>
    <s v="Herbicide"/>
  </r>
  <r>
    <s v="T1010"/>
    <s v="(09-Feb-25 - 15-Feb-25)"/>
    <s v="W15"/>
    <s v="RAMESH HALDER"/>
    <s v="Large Farmer"/>
    <s v="Bishnupur"/>
    <s v="2,4-D"/>
    <s v="500gm"/>
    <n v="220"/>
    <n v="8"/>
    <n v="200"/>
    <n v="1760"/>
    <s v="Winter"/>
    <s v="Herbicide"/>
  </r>
  <r>
    <s v="T1011"/>
    <s v="(09-Feb-25 - 15-Feb-25)"/>
    <s v="W15"/>
    <s v="RAMESH HALDER"/>
    <s v="Large Farmer"/>
    <s v="Bishnupur"/>
    <s v="Samrat 70"/>
    <s v="2gm"/>
    <n v="20"/>
    <n v="6"/>
    <n v="42"/>
    <n v="120"/>
    <s v="Winter"/>
    <s v="Insecticide"/>
  </r>
  <r>
    <s v="T1012"/>
    <s v="(09-Feb-25 - 15-Feb-25)"/>
    <s v="W15"/>
    <s v="RAM ROY"/>
    <s v="Large Farmer"/>
    <s v="D.Harbour"/>
    <s v="Nativo"/>
    <s v="100gm"/>
    <n v="700"/>
    <n v="7"/>
    <n v="196"/>
    <n v="4900"/>
    <s v="Winter"/>
    <s v="Fungicide"/>
  </r>
  <r>
    <s v="T1013"/>
    <s v="(09-Feb-25 - 15-Feb-25)"/>
    <s v="W15"/>
    <s v="RAM ROY"/>
    <s v="Large Farmer"/>
    <s v="D.Harbour"/>
    <s v="Tagron"/>
    <s v="10gm"/>
    <n v="30"/>
    <n v="6"/>
    <n v="30"/>
    <n v="180"/>
    <s v="Winter"/>
    <s v="Fungicide"/>
  </r>
  <r>
    <s v="T1014"/>
    <s v="(09-Feb-25 - 15-Feb-25)"/>
    <s v="W15"/>
    <s v="ANIRUDH PAUL"/>
    <s v="Retail"/>
    <s v="Usthi"/>
    <s v="Saaf"/>
    <s v="250gm"/>
    <n v="200"/>
    <n v="6"/>
    <n v="312"/>
    <n v="1200"/>
    <s v="Winter"/>
    <s v="Fungicide"/>
  </r>
  <r>
    <s v="T1015"/>
    <s v="(09-Feb-25 - 15-Feb-25)"/>
    <s v="W15"/>
    <s v="PRANABESH ROY"/>
    <s v="Retail"/>
    <s v="D.Harbour"/>
    <s v="2,4-D"/>
    <s v="500gm"/>
    <n v="220"/>
    <n v="7"/>
    <n v="175"/>
    <n v="1540"/>
    <s v="Winter"/>
    <s v="Herbicide"/>
  </r>
  <r>
    <s v="T1016"/>
    <s v="(09-Feb-25 - 15-Feb-25)"/>
    <s v="W15"/>
    <s v="SEKH ANSARI"/>
    <s v="Retail"/>
    <s v="Usthi"/>
    <s v="Systiva"/>
    <s v="200ml"/>
    <n v="1050"/>
    <n v="7"/>
    <n v="1190"/>
    <n v="7350"/>
    <s v="Winter"/>
    <s v="Fungicide"/>
  </r>
  <r>
    <s v="T1017"/>
    <s v="(09-Feb-25 - 15-Feb-25)"/>
    <s v="W15"/>
    <s v="ARUP PATRA"/>
    <s v="Retail"/>
    <s v="Usthi"/>
    <s v="Xelora"/>
    <s v="400ml"/>
    <n v="1850"/>
    <n v="5"/>
    <n v="3025"/>
    <n v="9250"/>
    <s v="Winter"/>
    <s v="Fungicide"/>
  </r>
  <r>
    <s v="T1018"/>
    <s v="(09-Feb-25 - 15-Feb-25)"/>
    <s v="W15"/>
    <s v="RAKIB MOLLA"/>
    <s v="Large Farmer"/>
    <s v="Amtala"/>
    <s v="Tag Gun"/>
    <s v="160gm (20gm x 8 pouches, per pouch: 55)"/>
    <n v="420"/>
    <n v="7"/>
    <n v="350"/>
    <n v="2940"/>
    <s v="Winter"/>
    <s v="Herbicide"/>
  </r>
  <r>
    <s v="T1019"/>
    <s v="(09-Feb-25 - 15-Feb-25)"/>
    <s v="W15"/>
    <s v="BIJAY PAUL"/>
    <s v="Large Farmer"/>
    <s v="Amtala"/>
    <s v="Sumi Max"/>
    <s v="10ml"/>
    <n v="120"/>
    <n v="7"/>
    <n v="140"/>
    <n v="840"/>
    <s v="Winter"/>
    <s v="Herbicide"/>
  </r>
  <r>
    <s v="T1020"/>
    <s v="(09-Feb-25 - 15-Feb-25)"/>
    <s v="W15"/>
    <s v="AJOY KUMAR"/>
    <s v="Large Farmer"/>
    <s v="Amtala"/>
    <s v="Exponus"/>
    <s v="17ml"/>
    <n v="950"/>
    <n v="5"/>
    <n v="140"/>
    <n v="4750"/>
    <s v="Winter"/>
    <s v="Insecticide"/>
  </r>
  <r>
    <s v="T1021"/>
    <s v="(09-Feb-25 - 15-Feb-25)"/>
    <s v="W15"/>
    <s v="HOKSEN MOLLA"/>
    <s v="Retail"/>
    <s v="Falta"/>
    <s v="Iris"/>
    <s v="1L"/>
    <n v="2015"/>
    <n v="6"/>
    <n v="1650"/>
    <n v="12090"/>
    <s v="Winter"/>
    <s v="Herbicide"/>
  </r>
  <r>
    <s v="T1022"/>
    <s v="(09-Feb-25 - 15-Feb-25)"/>
    <s v="W15"/>
    <s v="KUSH GHOSH"/>
    <s v="Large Farmer"/>
    <s v="Amtala"/>
    <s v="Ultimare"/>
    <s v="50ml"/>
    <n v="1640"/>
    <n v="5"/>
    <n v="850"/>
    <n v="8200"/>
    <s v="Winter"/>
    <s v="Insecticide"/>
  </r>
  <r>
    <s v="T1023"/>
    <s v="(09-Feb-25 - 15-Feb-25)"/>
    <s v="W15"/>
    <s v="KUSH GHOSH"/>
    <s v="Large Farmer"/>
    <s v="Amtala"/>
    <s v="Miraculan"/>
    <s v="1L"/>
    <n v="450"/>
    <n v="5"/>
    <n v="110"/>
    <n v="2250"/>
    <s v="Winter"/>
    <s v="Plant Nutrition"/>
  </r>
  <r>
    <s v="T1024"/>
    <s v="(09-Feb-25 - 15-Feb-25)"/>
    <s v="W15"/>
    <s v="BIMAL CHAKRABORTY"/>
    <s v="Large Farmer"/>
    <s v="Falta"/>
    <s v="Amister Top"/>
    <s v="100ml"/>
    <n v="450"/>
    <n v="4"/>
    <n v="200"/>
    <n v="1800"/>
    <s v="Winter"/>
    <s v="Fungicide"/>
  </r>
  <r>
    <s v="T1025"/>
    <s v="(09-Feb-25 - 15-Feb-25)"/>
    <s v="W15"/>
    <s v="BIMAL CHAKRABORTY"/>
    <s v="Large Farmer"/>
    <s v="Falta"/>
    <s v="El++"/>
    <s v="100ml"/>
    <n v="70"/>
    <n v="4"/>
    <n v="32"/>
    <n v="280"/>
    <s v="Winter"/>
    <s v="Plant Nutrition"/>
  </r>
  <r>
    <s v="T1026"/>
    <s v="(09-Feb-25 - 15-Feb-25)"/>
    <s v="W15"/>
    <s v="RAJIB CHAKRABORTY"/>
    <s v="Retail"/>
    <s v="D.Harbour"/>
    <s v="Xelora"/>
    <s v="400ml"/>
    <n v="1850"/>
    <n v="5"/>
    <n v="3025"/>
    <n v="9250"/>
    <s v="Winter"/>
    <s v="Fungicide"/>
  </r>
  <r>
    <s v="T1027"/>
    <s v="(09-Feb-25 - 15-Feb-25)"/>
    <s v="W15"/>
    <s v="DIPAK BANERJEE"/>
    <s v="Retail"/>
    <s v="Amtala"/>
    <s v="Contaf Plus"/>
    <s v="250ml"/>
    <n v="150"/>
    <n v="6"/>
    <n v="84"/>
    <n v="900"/>
    <s v="Winter"/>
    <s v="Fungicide"/>
  </r>
  <r>
    <s v="T1028"/>
    <s v="(09-Feb-25 - 15-Feb-25)"/>
    <s v="W15"/>
    <s v="BIJAY PAUL"/>
    <s v="Large Farmer"/>
    <s v="Amtala"/>
    <s v="Tag Gun"/>
    <s v="160gm (20gm x 8 pouches, per pouch: 55)"/>
    <n v="420"/>
    <n v="5"/>
    <n v="250"/>
    <n v="2100"/>
    <s v="Winter"/>
    <s v="Herbicide"/>
  </r>
  <r>
    <s v="T1029"/>
    <s v="(09-Feb-25 - 15-Feb-25)"/>
    <s v="W15"/>
    <s v="SOURAV CHOWDHURY"/>
    <s v="Large Farmer"/>
    <s v="D.Harbour"/>
    <s v="Systiva"/>
    <s v="200ml"/>
    <n v="1050"/>
    <n v="5"/>
    <n v="850"/>
    <n v="5250"/>
    <s v="Winter"/>
    <s v="Fungicide"/>
  </r>
  <r>
    <s v="T1030"/>
    <s v="(09-Feb-25 - 15-Feb-25)"/>
    <s v="W15"/>
    <s v="HOKSEN MOLLA"/>
    <s v="Retail"/>
    <s v="Falta"/>
    <s v="Ridomil Gold"/>
    <s v="1kg (1 pouch: 80)"/>
    <n v="2300"/>
    <n v="6"/>
    <n v="6060"/>
    <n v="13800"/>
    <s v="Winter"/>
    <s v="Fungicide"/>
  </r>
  <r>
    <s v="T1031"/>
    <s v="(09-Feb-25 - 15-Feb-25)"/>
    <s v="W15"/>
    <s v="NILADRI SEN"/>
    <s v="Retail"/>
    <s v="Amtala"/>
    <s v="Iris"/>
    <s v="1L"/>
    <n v="2015"/>
    <n v="3"/>
    <n v="825"/>
    <n v="6045"/>
    <s v="Winter"/>
    <s v="Herbicide"/>
  </r>
  <r>
    <s v="T1032"/>
    <s v="(09-Feb-25 - 15-Feb-25)"/>
    <s v="W15"/>
    <s v="NILADRI SEN"/>
    <s v="Retail"/>
    <s v="Amtala"/>
    <s v="Saaf"/>
    <s v="250gm"/>
    <n v="200"/>
    <n v="6"/>
    <n v="312"/>
    <n v="1200"/>
    <s v="Winter"/>
    <s v="Fungicide"/>
  </r>
  <r>
    <s v="T1033"/>
    <s v="(09-Feb-25 - 15-Feb-25)"/>
    <s v="W15"/>
    <s v="BABLU MAITY"/>
    <s v="Retail"/>
    <s v="D.Harbour"/>
    <s v="Sumiprint"/>
    <s v="1L"/>
    <n v="1990"/>
    <n v="4"/>
    <n v="1680"/>
    <n v="7960"/>
    <s v="Winter"/>
    <s v="Insecticide"/>
  </r>
  <r>
    <s v="T1034"/>
    <s v="(09-Feb-25 - 15-Feb-25)"/>
    <s v="W15"/>
    <s v="BABLU MAITY"/>
    <s v="Retail"/>
    <s v="D.Harbour"/>
    <s v="Ekka"/>
    <s v="100gm"/>
    <n v="120"/>
    <n v="6"/>
    <n v="36"/>
    <n v="720"/>
    <s v="Winter"/>
    <s v="Insecticide"/>
  </r>
  <r>
    <s v="T1035"/>
    <s v="(09-Feb-25 - 15-Feb-25)"/>
    <s v="W15"/>
    <s v="JAYANTA SARKAR"/>
    <s v="Large Farmer"/>
    <s v="Bishnupur"/>
    <s v="Ridomil Gold"/>
    <s v="1kg (1 pouch: 80)"/>
    <n v="2300"/>
    <n v="5"/>
    <n v="5050"/>
    <n v="11500"/>
    <s v="Winter"/>
    <s v="Fungicide"/>
  </r>
  <r>
    <s v="T1036"/>
    <s v="(09-Feb-25 - 15-Feb-25)"/>
    <s v="W15"/>
    <s v="JAGANNATH HALDER"/>
    <s v="Retail"/>
    <s v="Falta"/>
    <s v="Agil"/>
    <s v="250ml"/>
    <n v="500"/>
    <n v="5"/>
    <n v="550"/>
    <n v="2500"/>
    <s v="Winter"/>
    <s v="Herbicide"/>
  </r>
  <r>
    <s v="T1037"/>
    <s v="(09-Feb-25 - 15-Feb-25)"/>
    <s v="W15"/>
    <s v="RABINDRANATH DAS"/>
    <s v="Retail"/>
    <s v="Bishnupur"/>
    <s v="2,4-D"/>
    <s v="500gm"/>
    <n v="220"/>
    <n v="7"/>
    <n v="175"/>
    <n v="1540"/>
    <s v="Winter"/>
    <s v="Herbicide"/>
  </r>
  <r>
    <s v="T1038"/>
    <s v="(09-Feb-25 - 15-Feb-25)"/>
    <s v="W15"/>
    <s v="BIMAL CHAKRABORTY"/>
    <s v="Large Farmer"/>
    <s v="Falta"/>
    <s v="Agromin Gold"/>
    <s v="1L"/>
    <n v="1100"/>
    <n v="7"/>
    <n v="1120"/>
    <n v="7700"/>
    <s v="Winter"/>
    <s v="Plant Nutrition"/>
  </r>
  <r>
    <s v="T1039"/>
    <s v="(09-Feb-25 - 15-Feb-25)"/>
    <s v="W15"/>
    <s v="JAYANTA SARKAR"/>
    <s v="Large Farmer"/>
    <s v="Bishnupur"/>
    <s v="Tropicona"/>
    <s v="250ml"/>
    <n v="170"/>
    <n v="7"/>
    <n v="105"/>
    <n v="1190"/>
    <s v="Winter"/>
    <s v="Plant Nutrition"/>
  </r>
  <r>
    <s v="T1040"/>
    <s v="(09-Feb-25 - 15-Feb-25)"/>
    <s v="W15"/>
    <s v="ADIN MOLLA"/>
    <s v="Large Farmer"/>
    <s v="Amtala"/>
    <s v="2,4-D"/>
    <s v="500gm"/>
    <n v="220"/>
    <n v="7"/>
    <n v="175"/>
    <n v="1540"/>
    <s v="Winter"/>
    <s v="Herbicide"/>
  </r>
  <r>
    <s v="T1041"/>
    <s v="(09-Feb-25 - 15-Feb-25)"/>
    <s v="W15"/>
    <s v="TARUN BANERJEE"/>
    <s v="Retail"/>
    <s v="Falta"/>
    <s v="Indofil M45"/>
    <s v="500gm"/>
    <n v="205"/>
    <n v="8"/>
    <n v="216"/>
    <n v="1640"/>
    <s v="Winter"/>
    <s v="Fungicide"/>
  </r>
  <r>
    <s v="T1042"/>
    <s v="(09-Feb-25 - 15-Feb-25)"/>
    <s v="W15"/>
    <s v="RABINDRA NASKAR"/>
    <s v="Large Farmer"/>
    <s v="Usthi"/>
    <s v="Simodis"/>
    <s v="240ml"/>
    <n v="2020"/>
    <n v="7"/>
    <n v="2485"/>
    <n v="14140"/>
    <s v="Winter"/>
    <s v="Insecticide"/>
  </r>
  <r>
    <s v="T1043"/>
    <s v="(09-Feb-25 - 15-Feb-25)"/>
    <s v="W15"/>
    <s v="RABINDRA NASKAR"/>
    <s v="Large Farmer"/>
    <s v="Usthi"/>
    <s v="Isabion"/>
    <s v="250ml"/>
    <n v="340"/>
    <n v="6"/>
    <n v="120"/>
    <n v="2040"/>
    <s v="Winter"/>
    <s v="Plant Nutrition"/>
  </r>
  <r>
    <s v="T1044"/>
    <s v="(09-Feb-25 - 15-Feb-25)"/>
    <s v="W15"/>
    <s v="KALIPADA MUKHERJEE"/>
    <s v="Retail"/>
    <s v="Usthi"/>
    <s v="Nasa"/>
    <s v="1kg"/>
    <n v="200"/>
    <n v="8"/>
    <n v="176"/>
    <n v="1600"/>
    <s v="Winter"/>
    <s v="Insecticide"/>
  </r>
  <r>
    <s v="T1045"/>
    <s v="(09-Feb-25 - 15-Feb-25)"/>
    <s v="W15"/>
    <s v="KALIPADA MUKHERJEE"/>
    <s v="Retail"/>
    <s v="Usthi"/>
    <s v="Sprint"/>
    <s v="500gm"/>
    <n v="630"/>
    <n v="7"/>
    <n v="210"/>
    <n v="4410"/>
    <s v="Winter"/>
    <s v="Fungicide"/>
  </r>
  <r>
    <s v="T1046"/>
    <s v="(09-Feb-25 - 15-Feb-25)"/>
    <s v="W15"/>
    <s v="BARUN PAL"/>
    <s v="Retail"/>
    <s v="D.Harbour"/>
    <s v="Suspend"/>
    <s v="500gm"/>
    <n v="270"/>
    <n v="6"/>
    <n v="300"/>
    <n v="1620"/>
    <s v="Winter"/>
    <s v="Herbicide"/>
  </r>
  <r>
    <s v="T1047"/>
    <s v="(09-Feb-25 - 15-Feb-25)"/>
    <s v="W15"/>
    <s v="PRASENJIT MANDAL"/>
    <s v="Large Farmer"/>
    <s v="Amtala"/>
    <s v="Nativo"/>
    <s v="100gm"/>
    <n v="700"/>
    <n v="7"/>
    <n v="196"/>
    <n v="4900"/>
    <s v="Winter"/>
    <s v="Fungicide"/>
  </r>
  <r>
    <s v="T1048"/>
    <s v="(09-Feb-25 - 15-Feb-25)"/>
    <s v="W15"/>
    <s v="ARUN GHOSH"/>
    <s v="Large Farmer"/>
    <s v="D.Harbour"/>
    <s v="Tropicona"/>
    <s v="250ml"/>
    <n v="170"/>
    <n v="8"/>
    <n v="120"/>
    <n v="1360"/>
    <s v="Winter"/>
    <s v="Plant Nutrition"/>
  </r>
  <r>
    <s v="T1049"/>
    <s v="(09-Feb-25 - 15-Feb-25)"/>
    <s v="W15"/>
    <s v="RAKIB MOLLA"/>
    <s v="Large Farmer"/>
    <s v="Amtala"/>
    <s v="Saaf"/>
    <s v="1kg"/>
    <n v="730"/>
    <n v="7"/>
    <n v="175"/>
    <n v="5110"/>
    <s v="Winter"/>
    <s v="Fungicide"/>
  </r>
  <r>
    <s v="T1050"/>
    <s v="(16-Feb-25 - 22-Feb-25)"/>
    <s v="W16"/>
    <s v="BIKRAM SARKAR"/>
    <s v="Large Farmer"/>
    <s v="Bishnupur"/>
    <s v="El++"/>
    <s v="100ml"/>
    <n v="70"/>
    <n v="6"/>
    <n v="48"/>
    <n v="420"/>
    <s v="Winter"/>
    <s v="Plant Nutrition"/>
  </r>
  <r>
    <s v="T1051"/>
    <s v="(16-Feb-25 - 22-Feb-25)"/>
    <s v="W16"/>
    <s v="BIKRAM SARKAR"/>
    <s v="Large Farmer"/>
    <s v="Bishnupur"/>
    <s v="Samrat 70"/>
    <s v="2gm"/>
    <n v="20"/>
    <n v="6"/>
    <n v="42"/>
    <n v="120"/>
    <s v="Winter"/>
    <s v="Insecticide"/>
  </r>
  <r>
    <s v="T1052"/>
    <s v="(16-Feb-25 - 22-Feb-25)"/>
    <s v="W16"/>
    <s v="SUBRATA DEY"/>
    <s v="Retail"/>
    <s v="Falta"/>
    <s v="Systiva"/>
    <s v="200ml"/>
    <n v="1050"/>
    <n v="6"/>
    <n v="1020"/>
    <n v="6300"/>
    <s v="Winter"/>
    <s v="Fungicide"/>
  </r>
  <r>
    <s v="T1053"/>
    <s v="(16-Feb-25 - 22-Feb-25)"/>
    <s v="W16"/>
    <s v="SUBRATA DEY"/>
    <s v="Retail"/>
    <s v="Falta"/>
    <s v="Tag Gun"/>
    <s v="160gm (20gm x 8 pouches, per pouch: 55)"/>
    <n v="420"/>
    <n v="7"/>
    <n v="350"/>
    <n v="2940"/>
    <s v="Winter"/>
    <s v="Herbicide"/>
  </r>
  <r>
    <s v="T1054"/>
    <s v="(16-Feb-25 - 22-Feb-25)"/>
    <s v="W16"/>
    <s v="SANJIB BISWAS"/>
    <s v="Large Farmer"/>
    <s v="Bishnupur"/>
    <s v="El++"/>
    <s v="100ml"/>
    <n v="70"/>
    <n v="6"/>
    <n v="48"/>
    <n v="420"/>
    <s v="Winter"/>
    <s v="Plant Nutrition"/>
  </r>
  <r>
    <s v="T1055"/>
    <s v="(16-Feb-25 - 22-Feb-25)"/>
    <s v="W16"/>
    <s v="RABINDRA NASKAR"/>
    <s v="Large Farmer"/>
    <s v="Usthi"/>
    <s v="Safal 71"/>
    <s v="100gm"/>
    <n v="70"/>
    <n v="6"/>
    <n v="36"/>
    <n v="420"/>
    <s v="Winter"/>
    <s v="Herbicide"/>
  </r>
  <r>
    <s v="T1056"/>
    <s v="(16-Feb-25 - 22-Feb-25)"/>
    <s v="W16"/>
    <s v="AMITAVA DAS"/>
    <s v="Retail"/>
    <s v="Falta"/>
    <s v="Xelora"/>
    <s v="200ml"/>
    <n v="950"/>
    <n v="6"/>
    <n v="456"/>
    <n v="5700"/>
    <s v="Winter"/>
    <s v="Fungicide"/>
  </r>
  <r>
    <s v="T1057"/>
    <s v="(16-Feb-25 - 22-Feb-25)"/>
    <s v="W16"/>
    <s v="AJOY KUMAR"/>
    <s v="Large Farmer"/>
    <s v="Amtala"/>
    <s v="Double"/>
    <s v="100ml"/>
    <n v="450"/>
    <n v="6"/>
    <n v="300"/>
    <n v="2700"/>
    <s v="Winter"/>
    <s v="Plant Nutrition"/>
  </r>
  <r>
    <s v="T1058"/>
    <s v="(16-Feb-25 - 22-Feb-25)"/>
    <s v="W16"/>
    <s v="ANIL KUMAR"/>
    <s v="Retail"/>
    <s v="D.Harbour"/>
    <s v="Suspend"/>
    <s v="500gm"/>
    <n v="270"/>
    <n v="6"/>
    <n v="300"/>
    <n v="1620"/>
    <s v="Winter"/>
    <s v="Herbicide"/>
  </r>
  <r>
    <s v="T1059"/>
    <s v="(16-Feb-25 - 22-Feb-25)"/>
    <s v="W16"/>
    <s v="JAYANTA SARKAR"/>
    <s v="Large Farmer"/>
    <s v="Bishnupur"/>
    <s v="Safal 71"/>
    <s v="100gm"/>
    <n v="70"/>
    <n v="6"/>
    <n v="36"/>
    <n v="420"/>
    <s v="Winter"/>
    <s v="Herbicide"/>
  </r>
  <r>
    <s v="T1060"/>
    <s v="(16-Feb-25 - 22-Feb-25)"/>
    <s v="W16"/>
    <s v="ANIL KUMAR"/>
    <s v="Retail"/>
    <s v="D.Harbour"/>
    <s v="Simodis"/>
    <s v="80ml"/>
    <n v="700"/>
    <n v="6"/>
    <n v="492"/>
    <n v="4200"/>
    <s v="Winter"/>
    <s v="Insecticide"/>
  </r>
  <r>
    <s v="T1061"/>
    <s v="(16-Feb-25 - 22-Feb-25)"/>
    <s v="W16"/>
    <s v="ANIL KUMAR"/>
    <s v="Retail"/>
    <s v="D.Harbour"/>
    <s v="Lihocin"/>
    <s v="250ml"/>
    <n v="342"/>
    <n v="6"/>
    <n v="204"/>
    <n v="2052"/>
    <s v="Winter"/>
    <s v="Plant Nutrition"/>
  </r>
  <r>
    <s v="T1062"/>
    <s v="(16-Feb-25 - 22-Feb-25)"/>
    <s v="W16"/>
    <s v="NABIN CHAKRABORTY"/>
    <s v="Large Farmer"/>
    <s v="Usthi"/>
    <s v="Pegasus"/>
    <s v="10gm"/>
    <n v="100"/>
    <n v="7"/>
    <n v="84"/>
    <n v="700"/>
    <s v="Winter"/>
    <s v="Insecticide"/>
  </r>
  <r>
    <s v="T1063"/>
    <s v="(16-Feb-25 - 22-Feb-25)"/>
    <s v="W16"/>
    <s v="NABIN CHAKRABORTY"/>
    <s v="Large Farmer"/>
    <s v="Usthi"/>
    <s v="Deligate"/>
    <s v="25ml"/>
    <n v="270"/>
    <n v="7"/>
    <n v="154"/>
    <n v="1890"/>
    <s v="Winter"/>
    <s v="Insecticide"/>
  </r>
  <r>
    <s v="T1064"/>
    <s v="(16-Feb-25 - 22-Feb-25)"/>
    <s v="W16"/>
    <s v="NASIR GOYEN"/>
    <s v="Large Farmer"/>
    <s v="Bishnupur"/>
    <s v="Ridomil Gold"/>
    <s v="1kg (1 pouch: 80)"/>
    <n v="2300"/>
    <n v="7"/>
    <n v="7070"/>
    <n v="16100"/>
    <s v="Winter"/>
    <s v="Fungicide"/>
  </r>
  <r>
    <s v="T1065"/>
    <s v="(16-Feb-25 - 22-Feb-25)"/>
    <s v="W16"/>
    <s v="SHYAMAL BAG"/>
    <s v="Large Farmer"/>
    <s v="Bishnupur"/>
    <s v="Biozyme Vegetable"/>
    <s v="250ml"/>
    <n v="290"/>
    <n v="7"/>
    <n v="175"/>
    <n v="2030"/>
    <s v="Winter"/>
    <s v="Plant Nutrition"/>
  </r>
  <r>
    <s v="T1066"/>
    <s v="(16-Feb-25 - 22-Feb-25)"/>
    <s v="W16"/>
    <s v="ANUPAM MAJUMDAR"/>
    <s v="Retail"/>
    <s v="Amtala"/>
    <s v="Sprint"/>
    <s v="500gm"/>
    <n v="630"/>
    <n v="7"/>
    <n v="210"/>
    <n v="4410"/>
    <s v="Winter"/>
    <s v="Fungicide"/>
  </r>
  <r>
    <s v="T1067"/>
    <s v="(16-Feb-25 - 22-Feb-25)"/>
    <s v="W16"/>
    <s v="ARUP PATRA"/>
    <s v="Retail"/>
    <s v="Usthi"/>
    <s v="Dursban"/>
    <s v="500ml"/>
    <n v="190"/>
    <n v="6"/>
    <n v="108"/>
    <n v="1140"/>
    <s v="Winter"/>
    <s v="Insecticide"/>
  </r>
  <r>
    <s v="T1068"/>
    <s v="(16-Feb-25 - 22-Feb-25)"/>
    <s v="W16"/>
    <s v="DEBDAS CHOWDHURY"/>
    <s v="Large Farmer"/>
    <s v="Amtala"/>
    <s v="Lihocin"/>
    <s v="250ml"/>
    <n v="342"/>
    <n v="9"/>
    <n v="306"/>
    <n v="3078"/>
    <s v="Winter"/>
    <s v="Plant Nutrition"/>
  </r>
  <r>
    <s v="T1069"/>
    <s v="(16-Feb-25 - 22-Feb-25)"/>
    <s v="W16"/>
    <s v="TANAY DEY"/>
    <s v="Retail"/>
    <s v="Falta"/>
    <s v="Sprint"/>
    <s v="250gm"/>
    <n v="330"/>
    <n v="8"/>
    <n v="304"/>
    <n v="2640"/>
    <s v="Winter"/>
    <s v="Fungicide"/>
  </r>
  <r>
    <s v="T1070"/>
    <s v="(16-Feb-25 - 22-Feb-25)"/>
    <s v="W16"/>
    <s v="MADHAB SENGUPTA"/>
    <s v="Retail"/>
    <s v="Usthi"/>
    <s v="Nasa"/>
    <s v="1kg"/>
    <n v="200"/>
    <n v="9"/>
    <n v="198"/>
    <n v="1800"/>
    <s v="Winter"/>
    <s v="Insecticide"/>
  </r>
  <r>
    <s v="T1071"/>
    <s v="(16-Feb-25 - 22-Feb-25)"/>
    <s v="W16"/>
    <s v="DILIP PAL"/>
    <s v="Retail"/>
    <s v="Bishnupur"/>
    <s v="Biozyme Vegetable"/>
    <s v="250ml"/>
    <n v="290"/>
    <n v="6"/>
    <n v="150"/>
    <n v="1740"/>
    <s v="Winter"/>
    <s v="Plant Nutrition"/>
  </r>
  <r>
    <s v="T1072"/>
    <s v="(16-Feb-25 - 22-Feb-25)"/>
    <s v="W16"/>
    <s v="PRADIP MONDAL"/>
    <s v="Large Farmer"/>
    <s v="Bishnupur"/>
    <s v="Cultar"/>
    <s v="50ml"/>
    <n v="230"/>
    <n v="10"/>
    <n v="150"/>
    <n v="2300"/>
    <s v="Winter"/>
    <s v="Plant Nutrition"/>
  </r>
  <r>
    <s v="T1073"/>
    <s v="(16-Feb-25 - 22-Feb-25)"/>
    <s v="W16"/>
    <s v="PRADIP MONDAL"/>
    <s v="Large Farmer"/>
    <s v="Bishnupur"/>
    <s v="Samrat 70"/>
    <s v="2gm"/>
    <n v="20"/>
    <n v="8"/>
    <n v="56"/>
    <n v="160"/>
    <s v="Winter"/>
    <s v="Insecticide"/>
  </r>
  <r>
    <s v="T1074"/>
    <s v="(16-Feb-25 - 22-Feb-25)"/>
    <s v="W16"/>
    <s v="SOURAV CHOWDHURY"/>
    <s v="Large Farmer"/>
    <s v="D.Harbour"/>
    <s v="Agil"/>
    <s v="100ml"/>
    <n v="210"/>
    <n v="9"/>
    <n v="450"/>
    <n v="1890"/>
    <s v="Winter"/>
    <s v="Herbicide"/>
  </r>
  <r>
    <s v="T1075"/>
    <s v="(16-Feb-25 - 22-Feb-25)"/>
    <s v="W16"/>
    <s v="SOURAV CHOWDHURY"/>
    <s v="Large Farmer"/>
    <s v="D.Harbour"/>
    <s v="Systiva"/>
    <s v="200ml"/>
    <n v="1050"/>
    <n v="8"/>
    <n v="1360"/>
    <n v="8400"/>
    <s v="Winter"/>
    <s v="Fungicide"/>
  </r>
  <r>
    <s v="T1076"/>
    <s v="(16-Feb-25 - 22-Feb-25)"/>
    <s v="W16"/>
    <s v="SEKH ANAMUL"/>
    <s v="Large Farmer"/>
    <s v="Bishnupur"/>
    <s v="Pogo"/>
    <s v="250ml"/>
    <n v="90"/>
    <n v="9"/>
    <n v="90"/>
    <n v="810"/>
    <s v="Winter"/>
    <s v="Herbicide"/>
  </r>
  <r>
    <s v="T1077"/>
    <s v="(16-Feb-25 - 22-Feb-25)"/>
    <s v="W16"/>
    <s v="NASIR GOYEN"/>
    <s v="Large Farmer"/>
    <s v="Bishnupur"/>
    <s v="Boxer"/>
    <s v="10ml"/>
    <n v="100"/>
    <n v="8"/>
    <n v="120"/>
    <n v="800"/>
    <s v="Winter"/>
    <s v="Insecticide"/>
  </r>
  <r>
    <s v="T1078"/>
    <s v="(16-Feb-25 - 22-Feb-25)"/>
    <s v="W16"/>
    <s v="HARADHAN DEY"/>
    <s v="Retail"/>
    <s v="Bishnupur"/>
    <s v="Nativo"/>
    <s v="100gm"/>
    <n v="700"/>
    <n v="8"/>
    <n v="224"/>
    <n v="5600"/>
    <s v="Winter"/>
    <s v="Fungicide"/>
  </r>
  <r>
    <s v="T1079"/>
    <s v="(16-Feb-25 - 22-Feb-25)"/>
    <s v="W16"/>
    <s v="SANTOSH BISWAS"/>
    <s v="Retail"/>
    <s v="Amtala"/>
    <s v="Saaf"/>
    <s v="250gm"/>
    <n v="200"/>
    <n v="9"/>
    <n v="468"/>
    <n v="1800"/>
    <s v="Winter"/>
    <s v="Fungicide"/>
  </r>
  <r>
    <s v="T1080"/>
    <s v="(16-Feb-25 - 22-Feb-25)"/>
    <s v="W16"/>
    <s v="SUKUMAR BAGCHI"/>
    <s v="Retail"/>
    <s v="Falta"/>
    <s v="Nativo"/>
    <s v="100gm"/>
    <n v="700"/>
    <n v="8"/>
    <n v="224"/>
    <n v="5600"/>
    <s v="Winter"/>
    <s v="Fungicide"/>
  </r>
  <r>
    <s v="T1081"/>
    <s v="(16-Feb-25 - 22-Feb-25)"/>
    <s v="W16"/>
    <s v="SUKUMAR BAGCHI"/>
    <s v="Retail"/>
    <s v="Falta"/>
    <s v="Dezire"/>
    <s v="100gm"/>
    <n v="120"/>
    <n v="8"/>
    <n v="80"/>
    <n v="960"/>
    <s v="Winter"/>
    <s v="Herbicide"/>
  </r>
  <r>
    <s v="T1082"/>
    <s v="(16-Feb-25 - 22-Feb-25)"/>
    <s v="W16"/>
    <s v="NASIR GOYEN"/>
    <s v="Large Farmer"/>
    <s v="Bishnupur"/>
    <s v="Ultimare"/>
    <s v="25ml"/>
    <n v="850"/>
    <n v="8"/>
    <n v="240"/>
    <n v="6800"/>
    <s v="Winter"/>
    <s v="Insecticide"/>
  </r>
  <r>
    <s v="T1083"/>
    <s v="(16-Feb-25 - 22-Feb-25)"/>
    <s v="W16"/>
    <s v="NASIR GOYEN"/>
    <s v="Large Farmer"/>
    <s v="Bishnupur"/>
    <s v="Samrat 70"/>
    <s v="2gm"/>
    <n v="20"/>
    <n v="8"/>
    <n v="56"/>
    <n v="160"/>
    <s v="Winter"/>
    <s v="Insecticide"/>
  </r>
  <r>
    <s v="T1084"/>
    <s v="(16-Feb-25 - 22-Feb-25)"/>
    <s v="W16"/>
    <s v="TUFUI DAS"/>
    <s v="Retail"/>
    <s v="Amtala"/>
    <s v="Carbine"/>
    <s v="100ml"/>
    <n v="100"/>
    <n v="7"/>
    <n v="70"/>
    <n v="700"/>
    <s v="Winter"/>
    <s v="Insecticide"/>
  </r>
  <r>
    <s v="T1085"/>
    <s v="(16-Feb-25 - 22-Feb-25)"/>
    <s v="W16"/>
    <s v="ADIN MOLLA"/>
    <s v="Large Farmer"/>
    <s v="Amtala"/>
    <s v="Nasa"/>
    <s v="1kg"/>
    <n v="200"/>
    <n v="7"/>
    <n v="154"/>
    <n v="1400"/>
    <s v="Winter"/>
    <s v="Insecticide"/>
  </r>
  <r>
    <s v="T1086"/>
    <s v="(16-Feb-25 - 22-Feb-25)"/>
    <s v="W16"/>
    <s v="KALIPADA MUKHERJEE"/>
    <s v="Retail"/>
    <s v="Usthi"/>
    <s v="Samrat 70"/>
    <s v="2gm"/>
    <n v="20"/>
    <n v="9"/>
    <n v="63"/>
    <n v="180"/>
    <s v="Winter"/>
    <s v="Insecticide"/>
  </r>
  <r>
    <s v="T1087"/>
    <s v="(16-Feb-25 - 22-Feb-25)"/>
    <s v="W16"/>
    <s v="NILADRI SEN"/>
    <s v="Retail"/>
    <s v="Amtala"/>
    <s v="Nasa"/>
    <s v="1kg"/>
    <n v="200"/>
    <n v="7"/>
    <n v="154"/>
    <n v="1400"/>
    <s v="Winter"/>
    <s v="Insecticide"/>
  </r>
  <r>
    <s v="T1240"/>
    <s v="(16-Feb-25 - 22-Feb-25)"/>
    <s v="W16"/>
    <s v="RAM ROY"/>
    <s v="Large Farmer"/>
    <s v="D.Harbour"/>
    <s v="Samrat 70"/>
    <s v="2gm"/>
    <n v="20"/>
    <n v="7"/>
    <n v="49"/>
    <n v="140"/>
    <s v="Winter"/>
    <s v="Insecticide"/>
  </r>
  <r>
    <s v="T1241"/>
    <s v="(16-Feb-25 - 22-Feb-25)"/>
    <s v="W16"/>
    <s v="RAM ROY"/>
    <s v="Large Farmer"/>
    <s v="D.Harbour"/>
    <s v="Dursban"/>
    <s v="1L"/>
    <n v="350"/>
    <n v="8"/>
    <n v="320"/>
    <n v="2800"/>
    <s v="Winter"/>
    <s v="Insecticide"/>
  </r>
  <r>
    <s v="T1242"/>
    <s v="(16-Feb-25 - 22-Feb-25)"/>
    <s v="W16"/>
    <s v="BIJAY PAUL"/>
    <s v="Large Farmer"/>
    <s v="Amtala"/>
    <s v="Contaf Plus"/>
    <s v="250ml"/>
    <n v="150"/>
    <n v="8"/>
    <n v="112"/>
    <n v="1200"/>
    <s v="Winter"/>
    <s v="Fungicide"/>
  </r>
  <r>
    <s v="T1243"/>
    <s v="(16-Feb-25 - 22-Feb-25)"/>
    <s v="W16"/>
    <s v="BIJAY PAUL"/>
    <s v="Large Farmer"/>
    <s v="Amtala"/>
    <s v="Dezire"/>
    <s v="100gm"/>
    <n v="120"/>
    <n v="8"/>
    <n v="80"/>
    <n v="960"/>
    <s v="Winter"/>
    <s v="Herbicide"/>
  </r>
  <r>
    <s v="T1244"/>
    <s v="(16-Feb-25 - 22-Feb-25)"/>
    <s v="W16"/>
    <s v="PARTHA SARKAR"/>
    <s v="Retail"/>
    <s v="Usthi"/>
    <s v="E-Mate"/>
    <s v="10gm"/>
    <n v="30"/>
    <n v="8"/>
    <n v="24"/>
    <n v="240"/>
    <s v="Winter"/>
    <s v="Insecticide"/>
  </r>
  <r>
    <s v="T1245"/>
    <s v="(16-Feb-25 - 22-Feb-25)"/>
    <s v="W16"/>
    <s v="DILIP PAL"/>
    <s v="Retail"/>
    <s v="Bishnupur"/>
    <s v="Tag Gun"/>
    <s v="160gm (20gm x 8 pouches, per pouch: 55)"/>
    <n v="420"/>
    <n v="7"/>
    <n v="350"/>
    <n v="2940"/>
    <s v="Winter"/>
    <s v="Herbicide"/>
  </r>
  <r>
    <s v="T1088"/>
    <s v="(16-Feb-25 - 22-Feb-25)"/>
    <s v="W16"/>
    <s v="NIKHIL RANA"/>
    <s v="Large Farmer"/>
    <s v="Bishnupur"/>
    <s v="Isabion"/>
    <s v="100ml"/>
    <n v="140"/>
    <n v="9"/>
    <n v="162"/>
    <n v="1260"/>
    <s v="Winter"/>
    <s v="Plant Nutrition"/>
  </r>
  <r>
    <s v="T1089"/>
    <s v="(16-Feb-25 - 22-Feb-25)"/>
    <s v="W16"/>
    <s v="SUNIL HAZRA"/>
    <s v="Retail"/>
    <s v="Amtala"/>
    <s v="Starthine"/>
    <s v="100gm"/>
    <n v="100"/>
    <n v="7"/>
    <n v="154"/>
    <n v="700"/>
    <s v="Winter"/>
    <s v="Insecticide"/>
  </r>
  <r>
    <s v="T1090"/>
    <s v="(16-Feb-25 - 22-Feb-25)"/>
    <s v="W16"/>
    <s v="SUNIL HAZRA"/>
    <s v="Retail"/>
    <s v="Amtala"/>
    <s v="Systiva"/>
    <s v="200ml"/>
    <n v="1050"/>
    <n v="9"/>
    <n v="1530"/>
    <n v="9450"/>
    <s v="Winter"/>
    <s v="Fungicide"/>
  </r>
  <r>
    <s v="T1091"/>
    <s v="(16-Feb-25 - 22-Feb-25)"/>
    <s v="W16"/>
    <s v="RAMESH HALDER"/>
    <s v="Large Farmer"/>
    <s v="Bishnupur"/>
    <s v="Agil"/>
    <s v="100ml"/>
    <n v="210"/>
    <n v="8"/>
    <n v="400"/>
    <n v="1680"/>
    <s v="Winter"/>
    <s v="Herbicide"/>
  </r>
  <r>
    <s v="T1092"/>
    <s v="(16-Feb-25 - 22-Feb-25)"/>
    <s v="W16"/>
    <s v="RAMESH HALDER"/>
    <s v="Large Farmer"/>
    <s v="Bishnupur"/>
    <s v="Nativo"/>
    <s v="100gm"/>
    <n v="700"/>
    <n v="9"/>
    <n v="252"/>
    <n v="6300"/>
    <s v="Winter"/>
    <s v="Fungicide"/>
  </r>
  <r>
    <s v="T1093"/>
    <s v="(16-Feb-25 - 22-Feb-25)"/>
    <s v="W16"/>
    <s v="ADIN MOLLA"/>
    <s v="Large Farmer"/>
    <s v="Amtala"/>
    <s v="Indofil M45"/>
    <s v="1kg"/>
    <n v="370"/>
    <n v="9"/>
    <n v="450"/>
    <n v="3330"/>
    <s v="Winter"/>
    <s v="Fungicide"/>
  </r>
  <r>
    <s v="T1094"/>
    <s v="(16-Feb-25 - 22-Feb-25)"/>
    <s v="W16"/>
    <s v="BABLU MAITY"/>
    <s v="Retail"/>
    <s v="D.Harbour"/>
    <s v="Krizin"/>
    <s v="100gm"/>
    <n v="150"/>
    <n v="10"/>
    <n v="80"/>
    <n v="1500"/>
    <s v="Winter"/>
    <s v="Herbicide"/>
  </r>
  <r>
    <s v="T1095"/>
    <s v="(16-Feb-25 - 22-Feb-25)"/>
    <s v="W16"/>
    <s v="TANAY DEY"/>
    <s v="Retail"/>
    <s v="Falta"/>
    <s v="Samrat 70"/>
    <s v="2gm"/>
    <n v="20"/>
    <n v="10"/>
    <n v="70"/>
    <n v="200"/>
    <s v="Winter"/>
    <s v="Insecticide"/>
  </r>
  <r>
    <s v="T1096"/>
    <s v="(16-Feb-25 - 22-Feb-25)"/>
    <s v="W16"/>
    <s v="NILADRI SEN"/>
    <s v="Retail"/>
    <s v="Amtala"/>
    <s v="Tag Gun"/>
    <s v="160gm (20gm x 8 pouches, per pouch: 55)"/>
    <n v="420"/>
    <n v="11"/>
    <n v="550"/>
    <n v="4620"/>
    <s v="Winter"/>
    <s v="Herbicide"/>
  </r>
  <r>
    <s v="T1097"/>
    <s v="(16-Feb-25 - 22-Feb-25)"/>
    <s v="W16"/>
    <s v="NILADRI SEN"/>
    <s v="Retail"/>
    <s v="Amtala"/>
    <s v="Krizin"/>
    <s v="100gm"/>
    <n v="150"/>
    <n v="10"/>
    <n v="80"/>
    <n v="1500"/>
    <s v="Winter"/>
    <s v="Herbicide"/>
  </r>
  <r>
    <s v="T1098"/>
    <s v="(16-Feb-25 - 22-Feb-25)"/>
    <s v="W16"/>
    <s v="PRANAB HALDER"/>
    <s v="Retail"/>
    <s v="Bishnupur"/>
    <s v="V3"/>
    <s v="1L"/>
    <n v="550"/>
    <n v="9"/>
    <n v="450"/>
    <n v="4950"/>
    <s v="Winter"/>
    <s v="Fungicide"/>
  </r>
  <r>
    <s v="T1099"/>
    <s v="(16-Feb-25 - 22-Feb-25)"/>
    <s v="W16"/>
    <s v="SHYAMAL DAS"/>
    <s v="Large Farmer"/>
    <s v="D.Harbour"/>
    <s v="Boxer"/>
    <s v="100ml"/>
    <n v="800"/>
    <n v="10"/>
    <n v="500"/>
    <n v="8000"/>
    <s v="Winter"/>
    <s v="Insecticide"/>
  </r>
  <r>
    <s v="T1100"/>
    <s v="(16-Feb-25 - 22-Feb-25)"/>
    <s v="W16"/>
    <s v="ARUN GHOSH"/>
    <s v="Large Farmer"/>
    <s v="D.Harbour"/>
    <s v="Tagron"/>
    <s v="10gm"/>
    <n v="30"/>
    <n v="10"/>
    <n v="50"/>
    <n v="300"/>
    <s v="Winter"/>
    <s v="Fungicide"/>
  </r>
  <r>
    <s v="T1101"/>
    <s v="(16-Feb-25 - 22-Feb-25)"/>
    <s v="W16"/>
    <s v="KANAI GHOSH"/>
    <s v="Retail"/>
    <s v="Bishnupur"/>
    <s v="Double"/>
    <s v="200ml"/>
    <n v="890"/>
    <n v="8"/>
    <n v="384"/>
    <n v="7120"/>
    <s v="Winter"/>
    <s v="Plant Nutrition"/>
  </r>
  <r>
    <s v="T1102"/>
    <s v="(16-Feb-25 - 22-Feb-25)"/>
    <s v="W16"/>
    <s v="KANAI GHOSH"/>
    <s v="Retail"/>
    <s v="Bishnupur"/>
    <s v="Samrat 70"/>
    <s v="2gm"/>
    <n v="20"/>
    <n v="10"/>
    <n v="70"/>
    <n v="200"/>
    <s v="Winter"/>
    <s v="Insecticide"/>
  </r>
  <r>
    <s v="T1103"/>
    <s v="(16-Feb-25 - 22-Feb-25)"/>
    <s v="W16"/>
    <s v="RAMESH HALDER"/>
    <s v="Large Farmer"/>
    <s v="Bishnupur"/>
    <s v="Starthine"/>
    <s v="250gm"/>
    <n v="210"/>
    <n v="10"/>
    <n v="280"/>
    <n v="2100"/>
    <s v="Winter"/>
    <s v="Insecticide"/>
  </r>
  <r>
    <s v="T1104"/>
    <s v="(16-Feb-25 - 22-Feb-25)"/>
    <s v="W16"/>
    <s v="RAMESH HALDER"/>
    <s v="Large Farmer"/>
    <s v="Bishnupur"/>
    <s v="Hamla 550"/>
    <s v="100ml"/>
    <n v="75"/>
    <n v="9"/>
    <n v="45"/>
    <n v="675"/>
    <s v="Winter"/>
    <s v="Insecticide"/>
  </r>
  <r>
    <s v="T1105"/>
    <s v="(16-Feb-25 - 22-Feb-25)"/>
    <s v="W16"/>
    <s v="SHYAMAL DAS"/>
    <s v="Large Farmer"/>
    <s v="D.Harbour"/>
    <s v="Tropicona"/>
    <s v="100ml"/>
    <n v="70"/>
    <n v="10"/>
    <n v="80"/>
    <n v="700"/>
    <s v="Winter"/>
    <s v="Plant Nutrition"/>
  </r>
  <r>
    <s v="T1106"/>
    <s v="(16-Feb-25 - 22-Feb-25)"/>
    <s v="W16"/>
    <s v="SUBRATA NASKAR"/>
    <s v="Large Farmer"/>
    <s v="D.Harbour"/>
    <s v="Hamla 550"/>
    <s v="1L"/>
    <n v="910"/>
    <n v="8"/>
    <n v="360"/>
    <n v="7280"/>
    <s v="Winter"/>
    <s v="Insecticide"/>
  </r>
  <r>
    <s v="T1107"/>
    <s v="(16-Feb-25 - 22-Feb-25)"/>
    <s v="W16"/>
    <s v="GOPAL SILE"/>
    <s v="Retail"/>
    <s v="Usthi"/>
    <s v="Dursban"/>
    <s v="1L"/>
    <n v="350"/>
    <n v="8"/>
    <n v="320"/>
    <n v="2800"/>
    <s v="Winter"/>
    <s v="Insecticide"/>
  </r>
  <r>
    <s v="T1108"/>
    <s v="(16-Feb-25 - 22-Feb-25)"/>
    <s v="W16"/>
    <s v="AJOY KUMAR"/>
    <s v="Large Farmer"/>
    <s v="Amtala"/>
    <s v="Double"/>
    <s v="200ml"/>
    <n v="890"/>
    <n v="8"/>
    <n v="384"/>
    <n v="7120"/>
    <s v="Winter"/>
    <s v="Plant Nutrition"/>
  </r>
  <r>
    <s v="T1109"/>
    <s v="(23-Feb-25 - 01-Mar-25)"/>
    <s v="W17"/>
    <s v="BISWAJIT SINHA"/>
    <s v="Retail"/>
    <s v="Amtala"/>
    <s v="Amister Top"/>
    <s v="500ml"/>
    <n v="2200"/>
    <n v="8"/>
    <n v="1600"/>
    <n v="17600"/>
    <s v="Winter"/>
    <s v="Fungicide"/>
  </r>
  <r>
    <s v="T1110"/>
    <s v="(23-Feb-25 - 01-Mar-25)"/>
    <s v="W17"/>
    <s v="BISWAJIT SINHA"/>
    <s v="Retail"/>
    <s v="Amtala"/>
    <s v="Sprint"/>
    <s v="500gm"/>
    <n v="630"/>
    <n v="7"/>
    <n v="210"/>
    <n v="4410"/>
    <s v="Winter"/>
    <s v="Fungicide"/>
  </r>
  <r>
    <s v="T1111"/>
    <s v="(23-Feb-25 - 01-Mar-25)"/>
    <s v="W17"/>
    <s v="PARTHA SARKAR"/>
    <s v="Retail"/>
    <s v="Usthi"/>
    <s v="Isabion"/>
    <s v="500ml"/>
    <n v="650"/>
    <n v="7"/>
    <n v="196"/>
    <n v="4550"/>
    <s v="Winter"/>
    <s v="Plant Nutrition"/>
  </r>
  <r>
    <s v="T1112"/>
    <s v="(23-Feb-25 - 01-Mar-25)"/>
    <s v="W17"/>
    <s v="PARTHA SARKAR"/>
    <s v="Retail"/>
    <s v="Usthi"/>
    <s v="Indofil M45"/>
    <s v="1kg"/>
    <n v="340"/>
    <n v="9"/>
    <n v="180"/>
    <n v="3060"/>
    <s v="Winter"/>
    <s v="Fungicide"/>
  </r>
  <r>
    <s v="T1113"/>
    <s v="(23-Feb-25 - 01-Mar-25)"/>
    <s v="W17"/>
    <s v="RAMPRASAD SAHA"/>
    <s v="Large Farmer"/>
    <s v="Usthi"/>
    <s v="Saaf"/>
    <s v="100gm"/>
    <n v="80"/>
    <n v="7"/>
    <n v="28"/>
    <n v="560"/>
    <s v="Winter"/>
    <s v="Fungicide"/>
  </r>
  <r>
    <s v="T1114"/>
    <s v="(23-Feb-25 - 01-Mar-25)"/>
    <s v="W17"/>
    <s v="TAPAN KUMAR"/>
    <s v="Large Farmer"/>
    <s v="Usthi"/>
    <s v="2,4-D"/>
    <s v="500gm"/>
    <n v="220"/>
    <n v="7"/>
    <n v="175"/>
    <n v="1540"/>
    <s v="Winter"/>
    <s v="Herbicide"/>
  </r>
  <r>
    <s v="T1115"/>
    <s v="(23-Feb-25 - 01-Mar-25)"/>
    <s v="W17"/>
    <s v="SHYAMAL DAS"/>
    <s v="Large Farmer"/>
    <s v="D.Harbour"/>
    <s v="Profex Super"/>
    <s v="100ml"/>
    <n v="90"/>
    <n v="7"/>
    <n v="84"/>
    <n v="630"/>
    <s v="Winter"/>
    <s v="Insecticide"/>
  </r>
  <r>
    <s v="T1116"/>
    <s v="(23-Feb-25 - 01-Mar-25)"/>
    <s v="W17"/>
    <s v="RINKU MALLICK"/>
    <s v="Retail"/>
    <s v="Falta"/>
    <s v="Tag Dabang"/>
    <s v="160gm (20gm x 8 pouches, per pouch: 25)"/>
    <n v="190"/>
    <n v="8"/>
    <n v="120"/>
    <n v="1520"/>
    <s v="Winter"/>
    <s v="Herbicide"/>
  </r>
  <r>
    <s v="T1117"/>
    <s v="(23-Feb-25 - 01-Mar-25)"/>
    <s v="W17"/>
    <s v="GOPAL SILE"/>
    <s v="Retail"/>
    <s v="Usthi"/>
    <s v="Tag Gun"/>
    <s v="160gm (20gm x 8 pouches, per pouch: 55)"/>
    <n v="420"/>
    <n v="7"/>
    <n v="350"/>
    <n v="2940"/>
    <s v="Winter"/>
    <s v="Herbicide"/>
  </r>
  <r>
    <s v="T1118"/>
    <s v="(23-Feb-25 - 01-Mar-25)"/>
    <s v="W17"/>
    <s v="ARUP PATRA"/>
    <s v="Retail"/>
    <s v="Usthi"/>
    <s v="Systiva"/>
    <s v="200ml"/>
    <n v="1050"/>
    <n v="10"/>
    <n v="1700"/>
    <n v="10500"/>
    <s v="Winter"/>
    <s v="Fungicide"/>
  </r>
  <r>
    <s v="T1119"/>
    <s v="(23-Feb-25 - 01-Mar-25)"/>
    <s v="W17"/>
    <s v="DEBDAS CHOWDHURY"/>
    <s v="Large Farmer"/>
    <s v="Amtala"/>
    <s v="Baan"/>
    <s v="120gm"/>
    <n v="230"/>
    <n v="10"/>
    <n v="200"/>
    <n v="2300"/>
    <s v="Winter"/>
    <s v="Fungicide"/>
  </r>
  <r>
    <s v="T1120"/>
    <s v="(23-Feb-25 - 01-Mar-25)"/>
    <s v="W17"/>
    <s v="DEBDAS CHOWDHURY"/>
    <s v="Large Farmer"/>
    <s v="Amtala"/>
    <s v="V3"/>
    <s v="1L"/>
    <n v="550"/>
    <n v="9"/>
    <n v="450"/>
    <n v="4950"/>
    <s v="Winter"/>
    <s v="Fungicide"/>
  </r>
  <r>
    <s v="T1121"/>
    <s v="(23-Feb-25 - 01-Mar-25)"/>
    <s v="W17"/>
    <s v="BIKASH SARKAR"/>
    <s v="Large Farmer"/>
    <s v="Bishnupur"/>
    <s v="Double"/>
    <s v="200ml"/>
    <n v="890"/>
    <n v="11"/>
    <n v="528"/>
    <n v="9790"/>
    <s v="Winter"/>
    <s v="Plant Nutrition"/>
  </r>
  <r>
    <s v="T1122"/>
    <s v="(23-Feb-25 - 01-Mar-25)"/>
    <s v="W17"/>
    <s v="BIKASH SARKAR"/>
    <s v="Large Farmer"/>
    <s v="Bishnupur"/>
    <s v="Isabion"/>
    <s v="500ml"/>
    <n v="650"/>
    <n v="10"/>
    <n v="280"/>
    <n v="6500"/>
    <s v="Winter"/>
    <s v="Plant Nutrition"/>
  </r>
  <r>
    <s v="T1123"/>
    <s v="(23-Feb-25 - 01-Mar-25)"/>
    <s v="W17"/>
    <s v="RAMJAN MOLLA"/>
    <s v="Large Farmer"/>
    <s v="D.Harbour"/>
    <s v="Nasa"/>
    <s v="1kg"/>
    <n v="200"/>
    <n v="10"/>
    <n v="220"/>
    <n v="2000"/>
    <s v="Winter"/>
    <s v="Insecticide"/>
  </r>
  <r>
    <s v="T1124"/>
    <s v="(23-Feb-25 - 01-Mar-25)"/>
    <s v="W17"/>
    <s v="DINESH HALDER"/>
    <s v="Large Farmer"/>
    <s v="Amtala"/>
    <s v="Miraculan"/>
    <s v="100ml"/>
    <n v="50"/>
    <n v="8"/>
    <n v="48"/>
    <n v="400"/>
    <s v="Winter"/>
    <s v="Plant Nutrition"/>
  </r>
  <r>
    <s v="T1125"/>
    <s v="(23-Feb-25 - 01-Mar-25)"/>
    <s v="W17"/>
    <s v="SUBRATA NASKAR"/>
    <s v="Large Farmer"/>
    <s v="D.Harbour"/>
    <s v="Carbine"/>
    <s v="100ml"/>
    <n v="100"/>
    <n v="12"/>
    <n v="120"/>
    <n v="1200"/>
    <s v="Winter"/>
    <s v="Insecticide"/>
  </r>
  <r>
    <s v="T1126"/>
    <s v="(23-Feb-25 - 01-Mar-25)"/>
    <s v="W17"/>
    <s v="SHYAMAL DAS"/>
    <s v="Large Farmer"/>
    <s v="D.Harbour"/>
    <s v="Exponus"/>
    <s v="8.5ml"/>
    <n v="480"/>
    <n v="9"/>
    <n v="270"/>
    <n v="4320"/>
    <s v="Winter"/>
    <s v="Insecticide"/>
  </r>
  <r>
    <s v="T1127"/>
    <s v="(23-Feb-25 - 01-Mar-25)"/>
    <s v="W17"/>
    <s v="SEKH RAHAMAT"/>
    <s v="Large Farmer"/>
    <s v="Bishnupur"/>
    <s v="Lihocin"/>
    <s v="250ml"/>
    <n v="342"/>
    <n v="9"/>
    <n v="306"/>
    <n v="3078"/>
    <s v="Winter"/>
    <s v="Plant Nutrition"/>
  </r>
  <r>
    <s v="T1128"/>
    <s v="(23-Feb-25 - 01-Mar-25)"/>
    <s v="W17"/>
    <s v="SEKH RAHAMAT"/>
    <s v="Large Farmer"/>
    <s v="Bishnupur"/>
    <s v="Pegasus"/>
    <s v="10gm"/>
    <n v="100"/>
    <n v="11"/>
    <n v="132"/>
    <n v="1100"/>
    <s v="Winter"/>
    <s v="Insecticide"/>
  </r>
  <r>
    <s v="T1129"/>
    <s v="(23-Feb-25 - 01-Mar-25)"/>
    <s v="W17"/>
    <s v="ARUN DEY"/>
    <s v="Retail"/>
    <s v="Amtala"/>
    <s v="Amister Top"/>
    <s v="250ml"/>
    <n v="1150"/>
    <n v="12"/>
    <n v="3000"/>
    <n v="13800"/>
    <s v="Winter"/>
    <s v="Fungicide"/>
  </r>
  <r>
    <s v="T1130"/>
    <s v="(23-Feb-25 - 01-Mar-25)"/>
    <s v="W17"/>
    <s v="ARUN DEY"/>
    <s v="Retail"/>
    <s v="Amtala"/>
    <s v="Tropicona"/>
    <s v="500ml"/>
    <n v="330"/>
    <n v="11"/>
    <n v="330"/>
    <n v="3630"/>
    <s v="Winter"/>
    <s v="Plant Nutrition"/>
  </r>
  <r>
    <s v="T1131"/>
    <s v="(23-Feb-25 - 01-Mar-25)"/>
    <s v="W17"/>
    <s v="DEBASIS PAL"/>
    <s v="Retail"/>
    <s v="Bishnupur"/>
    <s v="Lihocin"/>
    <s v="500ml"/>
    <n v="672"/>
    <n v="10"/>
    <n v="600"/>
    <n v="6720"/>
    <s v="Winter"/>
    <s v="Plant Nutrition"/>
  </r>
  <r>
    <s v="T1132"/>
    <s v="(23-Feb-25 - 01-Mar-25)"/>
    <s v="W17"/>
    <s v="PRANABESH ROY"/>
    <s v="Retail"/>
    <s v="D.Harbour"/>
    <s v="Amister Top"/>
    <s v="250ml"/>
    <n v="1150"/>
    <n v="10"/>
    <n v="2500"/>
    <n v="11500"/>
    <s v="Winter"/>
    <s v="Fungicide"/>
  </r>
  <r>
    <s v="T1133"/>
    <s v="(23-Feb-25 - 01-Mar-25)"/>
    <s v="W17"/>
    <s v="SUMAN DASGUPTA"/>
    <s v="Retail"/>
    <s v="Amtala"/>
    <s v="Tag Gun"/>
    <s v="160gm (20gm x 8 pouches, per pouch: 55)"/>
    <n v="420"/>
    <n v="10"/>
    <n v="500"/>
    <n v="4200"/>
    <s v="Winter"/>
    <s v="Herbicide"/>
  </r>
  <r>
    <s v="T1134"/>
    <s v="(23-Feb-25 - 01-Mar-25)"/>
    <s v="W17"/>
    <s v="BABLU MAITY"/>
    <s v="Retail"/>
    <s v="D.Harbour"/>
    <s v="Xelora"/>
    <s v="200ml"/>
    <n v="950"/>
    <n v="10"/>
    <n v="760"/>
    <n v="9500"/>
    <s v="Winter"/>
    <s v="Fungicide"/>
  </r>
  <r>
    <s v="T1135"/>
    <s v="(23-Feb-25 - 01-Mar-25)"/>
    <s v="W17"/>
    <s v="GOPAL CHATTERJEE"/>
    <s v="Large Farmer"/>
    <s v="D.Harbour"/>
    <s v="Pegasus"/>
    <s v="10gm"/>
    <n v="100"/>
    <n v="10"/>
    <n v="120"/>
    <n v="1000"/>
    <s v="Winter"/>
    <s v="Insecticide"/>
  </r>
  <r>
    <s v="T1136"/>
    <s v="(23-Feb-25 - 01-Mar-25)"/>
    <s v="W17"/>
    <s v="TARUN BANERJEE"/>
    <s v="Retail"/>
    <s v="Falta"/>
    <s v="Lihocin"/>
    <s v="1L"/>
    <n v="1230"/>
    <n v="9"/>
    <n v="990"/>
    <n v="11070"/>
    <s v="Winter"/>
    <s v="Plant Nutrition"/>
  </r>
  <r>
    <s v="T1137"/>
    <s v="(23-Feb-25 - 01-Mar-25)"/>
    <s v="W17"/>
    <s v="TARUN BANERJEE"/>
    <s v="Retail"/>
    <s v="Falta"/>
    <s v="Nasa"/>
    <s v="1kg"/>
    <n v="200"/>
    <n v="9"/>
    <n v="198"/>
    <n v="1800"/>
    <s v="Winter"/>
    <s v="Insecticide"/>
  </r>
  <r>
    <s v="T1138"/>
    <s v="(23-Feb-25 - 01-Mar-25)"/>
    <s v="W17"/>
    <s v="SUDHAMOY BANERJEE"/>
    <s v="Retail"/>
    <s v="Falta"/>
    <s v="Sprint"/>
    <s v="500gm"/>
    <n v="630"/>
    <n v="8"/>
    <n v="240"/>
    <n v="5040"/>
    <s v="Winter"/>
    <s v="Fungicide"/>
  </r>
  <r>
    <s v="T1139"/>
    <s v="(23-Feb-25 - 01-Mar-25)"/>
    <s v="W17"/>
    <s v="SUDHAMOY BANERJEE"/>
    <s v="Retail"/>
    <s v="Falta"/>
    <s v="Pegasus"/>
    <s v="10gm"/>
    <n v="100"/>
    <n v="8"/>
    <n v="96"/>
    <n v="800"/>
    <s v="Winter"/>
    <s v="Insecticide"/>
  </r>
  <r>
    <s v="T1140"/>
    <s v="(23-Feb-25 - 01-Mar-25)"/>
    <s v="W17"/>
    <s v="ASIS IQBAL"/>
    <s v="Retail"/>
    <s v="D.Harbour"/>
    <s v="Profex Super"/>
    <s v="100ml"/>
    <n v="90"/>
    <n v="7"/>
    <n v="84"/>
    <n v="630"/>
    <s v="Winter"/>
    <s v="Insecticide"/>
  </r>
  <r>
    <s v="T1141"/>
    <s v="(23-Feb-25 - 01-Mar-25)"/>
    <s v="W17"/>
    <s v="BARUN PAL"/>
    <s v="Retail"/>
    <s v="D.Harbour"/>
    <s v="Nasa"/>
    <s v="1kg"/>
    <n v="200"/>
    <n v="8"/>
    <n v="176"/>
    <n v="1600"/>
    <s v="Winter"/>
    <s v="Insecticide"/>
  </r>
  <r>
    <s v="T1142"/>
    <s v="(23-Feb-25 - 01-Mar-25)"/>
    <s v="W17"/>
    <s v="RAJIB CHAKRABORTY"/>
    <s v="Retail"/>
    <s v="D.Harbour"/>
    <s v="Contaf Plus"/>
    <s v="500ml"/>
    <n v="290"/>
    <n v="8"/>
    <n v="144"/>
    <n v="2320"/>
    <s v="Winter"/>
    <s v="Fungicide"/>
  </r>
  <r>
    <s v="T1143"/>
    <s v="(23-Feb-25 - 01-Mar-25)"/>
    <s v="W17"/>
    <s v="JAGANNATH HALDER"/>
    <s v="Retail"/>
    <s v="Falta"/>
    <s v="Sprint"/>
    <s v="250gm"/>
    <n v="330"/>
    <n v="7"/>
    <n v="266"/>
    <n v="2310"/>
    <s v="Winter"/>
    <s v="Fungicide"/>
  </r>
  <r>
    <s v="T1144"/>
    <s v="(23-Feb-25 - 01-Mar-25)"/>
    <s v="W17"/>
    <s v="RAM ROY"/>
    <s v="Large Farmer"/>
    <s v="D.Harbour"/>
    <s v="Saaf"/>
    <s v="250gm"/>
    <n v="182"/>
    <n v="8"/>
    <n v="272"/>
    <n v="1456"/>
    <s v="Winter"/>
    <s v="Fungicide"/>
  </r>
  <r>
    <s v="T1145"/>
    <s v="(23-Feb-25 - 01-Mar-25)"/>
    <s v="W17"/>
    <s v="RAM ROY"/>
    <s v="Large Farmer"/>
    <s v="D.Harbour"/>
    <s v="Dursban"/>
    <s v="1L"/>
    <n v="350"/>
    <n v="9"/>
    <n v="360"/>
    <n v="3150"/>
    <s v="Winter"/>
    <s v="Insecticide"/>
  </r>
  <r>
    <s v="T1146"/>
    <s v="(23-Feb-25 - 01-Mar-25)"/>
    <s v="W17"/>
    <s v="NARAYAN DE"/>
    <s v="Large Farmer"/>
    <s v="D.Harbour"/>
    <s v="Biozyme Vegetable"/>
    <s v="250ml"/>
    <n v="290"/>
    <n v="9"/>
    <n v="225"/>
    <n v="2610"/>
    <s v="Winter"/>
    <s v="Plant Nutrition"/>
  </r>
  <r>
    <s v="T1147"/>
    <s v="(23-Feb-25 - 01-Mar-25)"/>
    <s v="W17"/>
    <s v="NARAYAN DE"/>
    <s v="Large Farmer"/>
    <s v="D.Harbour"/>
    <s v="El++"/>
    <s v="100ml"/>
    <n v="70"/>
    <n v="8"/>
    <n v="64"/>
    <n v="560"/>
    <s v="Winter"/>
    <s v="Plant Nutrition"/>
  </r>
  <r>
    <s v="T1148"/>
    <s v="(23-Feb-25 - 01-Mar-25)"/>
    <s v="W17"/>
    <s v="JOY RANA"/>
    <s v="Retail"/>
    <s v="Falta"/>
    <s v="Saaf"/>
    <s v="250gm"/>
    <n v="200"/>
    <n v="8"/>
    <n v="416"/>
    <n v="1600"/>
    <s v="Winter"/>
    <s v="Fungicide"/>
  </r>
  <r>
    <s v="T1149"/>
    <s v="(23-Feb-25 - 01-Mar-25)"/>
    <s v="W17"/>
    <s v="BABLU MAITY"/>
    <s v="Retail"/>
    <s v="D.Harbour"/>
    <s v="Cultar"/>
    <s v="50ml"/>
    <n v="230"/>
    <n v="10"/>
    <n v="150"/>
    <n v="2300"/>
    <s v="Winter"/>
    <s v="Plant Nutrition"/>
  </r>
  <r>
    <s v="T1150"/>
    <s v="(23-Feb-25 - 01-Mar-25)"/>
    <s v="W17"/>
    <s v="SACHIN HALDER"/>
    <s v="Retail"/>
    <s v="Falta"/>
    <s v="Krizin"/>
    <s v="100gm"/>
    <n v="150"/>
    <n v="9"/>
    <n v="72"/>
    <n v="1350"/>
    <s v="Winter"/>
    <s v="Herbicide"/>
  </r>
  <r>
    <s v="T1151"/>
    <s v="(23-Feb-25 - 01-Mar-25)"/>
    <s v="W17"/>
    <s v="NIKHIL RANA"/>
    <s v="Large Farmer"/>
    <s v="Bishnupur"/>
    <s v="Sumi Max"/>
    <s v="10ml"/>
    <n v="120"/>
    <n v="9"/>
    <n v="180"/>
    <n v="1080"/>
    <s v="Winter"/>
    <s v="Herbicide"/>
  </r>
  <r>
    <s v="T1152"/>
    <s v="(23-Feb-25 - 01-Mar-25)"/>
    <s v="W17"/>
    <s v="BISWAJIT SINHA"/>
    <s v="Retail"/>
    <s v="Amtala"/>
    <s v="Iris"/>
    <s v="200ml"/>
    <n v="410"/>
    <n v="10"/>
    <n v="1320"/>
    <n v="4100"/>
    <s v="Winter"/>
    <s v="Herbicide"/>
  </r>
  <r>
    <s v="T1153"/>
    <s v="(23-Feb-25 - 01-Mar-25)"/>
    <s v="W17"/>
    <s v="JAYANTA SARKAR"/>
    <s v="Large Farmer"/>
    <s v="Bishnupur"/>
    <s v="Cultar"/>
    <s v="50ml"/>
    <n v="230"/>
    <n v="9"/>
    <n v="135"/>
    <n v="2070"/>
    <s v="Winter"/>
    <s v="Plant Nutrition"/>
  </r>
  <r>
    <s v="T1154"/>
    <s v="(23-Feb-25 - 01-Mar-25)"/>
    <s v="W17"/>
    <s v="ARUN ROY"/>
    <s v="Retail"/>
    <s v="D.Harbour"/>
    <s v="Krizin"/>
    <s v="100gm"/>
    <n v="150"/>
    <n v="10"/>
    <n v="80"/>
    <n v="1500"/>
    <s v="Winter"/>
    <s v="Herbicide"/>
  </r>
  <r>
    <s v="T1155"/>
    <s v="(23-Feb-25 - 01-Mar-25)"/>
    <s v="W17"/>
    <s v="ARUN ROY"/>
    <s v="Retail"/>
    <s v="D.Harbour"/>
    <s v="Double"/>
    <s v="20ml"/>
    <n v="140"/>
    <n v="9"/>
    <n v="216"/>
    <n v="1260"/>
    <s v="Winter"/>
    <s v="Plant Nutrition"/>
  </r>
  <r>
    <s v="T1156"/>
    <s v="(23-Feb-25 - 01-Mar-25)"/>
    <s v="W17"/>
    <s v="PRANAB HALDER"/>
    <s v="Retail"/>
    <s v="Bishnupur"/>
    <s v="Curzate"/>
    <s v="100gm"/>
    <n v="140"/>
    <n v="10"/>
    <n v="50"/>
    <n v="1400"/>
    <s v="Winter"/>
    <s v="Fungicide"/>
  </r>
  <r>
    <s v="T1157"/>
    <s v="(23-Feb-25 - 01-Mar-25)"/>
    <s v="W17"/>
    <s v="PRANAB HALDER"/>
    <s v="Retail"/>
    <s v="Bishnupur"/>
    <s v="Tag Dabang"/>
    <s v="160gm (20gm x 8 pouches, per pouch: 25)"/>
    <n v="190"/>
    <n v="11"/>
    <n v="165"/>
    <n v="2090"/>
    <s v="Winter"/>
    <s v="Herbicide"/>
  </r>
  <r>
    <s v="T1158"/>
    <s v="(23-Feb-25 - 01-Mar-25)"/>
    <s v="W17"/>
    <s v="SUNIL HAZRA"/>
    <s v="Retail"/>
    <s v="Amtala"/>
    <s v="Ridomil Gold"/>
    <s v="1kg (1 pouch: 80)"/>
    <n v="2300"/>
    <n v="9"/>
    <n v="9090"/>
    <n v="20700"/>
    <s v="Winter"/>
    <s v="Fungicide"/>
  </r>
  <r>
    <s v="T1159"/>
    <s v="(23-Feb-25 - 01-Mar-25)"/>
    <s v="W17"/>
    <s v="RAKIB MOLLA"/>
    <s v="Large Farmer"/>
    <s v="Amtala"/>
    <s v="Dursban"/>
    <s v="1L"/>
    <n v="350"/>
    <n v="11"/>
    <n v="440"/>
    <n v="3850"/>
    <s v="Winter"/>
    <s v="Insecticide"/>
  </r>
  <r>
    <s v="T1160"/>
    <s v="(23-Feb-25 - 01-Mar-25)"/>
    <s v="W17"/>
    <s v="RABINDRA NASKAR"/>
    <s v="Large Farmer"/>
    <s v="Usthi"/>
    <s v="Lihocin"/>
    <s v="500ml"/>
    <n v="672"/>
    <n v="10"/>
    <n v="600"/>
    <n v="6720"/>
    <s v="Winter"/>
    <s v="Plant Nutrition"/>
  </r>
  <r>
    <s v="T1161"/>
    <s v="(23-Feb-25 - 01-Mar-25)"/>
    <s v="W17"/>
    <s v="ANUPAM MAJUMDAR"/>
    <s v="Retail"/>
    <s v="Amtala"/>
    <s v="Agil"/>
    <s v="250ml"/>
    <n v="500"/>
    <n v="11"/>
    <n v="1210"/>
    <n v="5500"/>
    <s v="Winter"/>
    <s v="Herbicide"/>
  </r>
  <r>
    <s v="T1162"/>
    <s v="(23-Feb-25 - 01-Mar-25)"/>
    <s v="W17"/>
    <s v="SUBRATA DEY"/>
    <s v="Retail"/>
    <s v="Falta"/>
    <s v="Coragen"/>
    <s v="60ml"/>
    <n v="780"/>
    <n v="10"/>
    <n v="550"/>
    <n v="7800"/>
    <s v="Winter"/>
    <s v="Insecticide"/>
  </r>
  <r>
    <s v="T1163"/>
    <s v="(23-Feb-25 - 01-Mar-25)"/>
    <s v="W17"/>
    <s v="SOURAV CHOWDHURY"/>
    <s v="Large Farmer"/>
    <s v="D.Harbour"/>
    <s v="Simodis"/>
    <s v="240ml"/>
    <n v="2020"/>
    <n v="11"/>
    <n v="3905"/>
    <n v="22220"/>
    <s v="Growing"/>
    <s v="Insecticide"/>
  </r>
  <r>
    <s v="T1366"/>
    <s v="(23-Feb-25 - 01-Mar-25)"/>
    <s v="W17"/>
    <s v="GOPAL SILE"/>
    <s v="Retail"/>
    <s v="Usthi"/>
    <s v="Systiva"/>
    <s v="200ml"/>
    <n v="1050"/>
    <n v="10"/>
    <n v="1700"/>
    <n v="10500"/>
    <s v="Growing"/>
    <s v="Fungicide"/>
  </r>
  <r>
    <s v="T1367"/>
    <s v="(23-Feb-25 - 01-Mar-25)"/>
    <s v="W17"/>
    <s v="PARTHA SARKAR"/>
    <s v="Retail"/>
    <s v="Usthi"/>
    <s v="Indofil M45"/>
    <s v="1kg"/>
    <n v="370"/>
    <n v="9"/>
    <n v="450"/>
    <n v="3330"/>
    <s v="Growing"/>
    <s v="Fungicide"/>
  </r>
  <r>
    <s v="T1368"/>
    <s v="(23-Feb-25 - 01-Mar-25)"/>
    <s v="W17"/>
    <s v="AJOY KUMAR"/>
    <s v="Large Farmer"/>
    <s v="Amtala"/>
    <s v="Tag Gun"/>
    <s v="160gm (20gm x 8 pouches, per pouch: 55)"/>
    <n v="420"/>
    <n v="9"/>
    <n v="450"/>
    <n v="3780"/>
    <s v="Growing"/>
    <s v="Herbicide"/>
  </r>
  <r>
    <s v="T1369"/>
    <s v="(23-Feb-25 - 01-Mar-25)"/>
    <s v="W17"/>
    <s v="SURESH PAUL"/>
    <s v="Large Farmer"/>
    <s v="Bishnupur"/>
    <s v="Sumiprint"/>
    <s v="250ml"/>
    <n v="510"/>
    <n v="9"/>
    <n v="1305"/>
    <n v="4590"/>
    <s v="Growing"/>
    <s v="Insecticide"/>
  </r>
  <r>
    <s v="T1370"/>
    <s v="(23-Feb-25 - 01-Mar-25)"/>
    <s v="W17"/>
    <s v="SURESH PAUL"/>
    <s v="Large Farmer"/>
    <s v="Bishnupur"/>
    <s v="Deligate"/>
    <s v="25ml"/>
    <n v="270"/>
    <n v="9"/>
    <n v="198"/>
    <n v="2430"/>
    <s v="Growing"/>
    <s v="Insecticide"/>
  </r>
  <r>
    <s v="T1371"/>
    <s v="(23-Feb-25 - 01-Mar-25)"/>
    <s v="W17"/>
    <s v="ASIM PAUL"/>
    <s v="Large Farmer"/>
    <s v="Bishnupur"/>
    <s v="Ekka"/>
    <s v="20gm"/>
    <n v="30"/>
    <n v="9"/>
    <n v="45"/>
    <n v="270"/>
    <s v="Growing"/>
    <s v="Insecticide"/>
  </r>
  <r>
    <s v="T1372"/>
    <s v="(23-Feb-25 - 01-Mar-25)"/>
    <s v="W17"/>
    <s v="ASIM PAUL"/>
    <s v="Large Farmer"/>
    <s v="Bishnupur"/>
    <s v="Agil"/>
    <s v="100ml"/>
    <n v="210"/>
    <n v="8"/>
    <n v="400"/>
    <n v="1680"/>
    <s v="Growing"/>
    <s v="Herbicide"/>
  </r>
  <r>
    <s v="T1373"/>
    <s v="(23-Feb-25 - 01-Mar-25)"/>
    <s v="W17"/>
    <s v="KUSH GHOSH"/>
    <s v="Large Farmer"/>
    <s v="Amtala"/>
    <s v="Tag Gun"/>
    <s v="160gm (20gm x 8 pouches, per pouch: 55)"/>
    <n v="420"/>
    <n v="8"/>
    <n v="400"/>
    <n v="3360"/>
    <s v="Growing"/>
    <s v="Herbicide"/>
  </r>
  <r>
    <s v="T1374"/>
    <s v="(23-Feb-25 - 01-Mar-25)"/>
    <s v="W17"/>
    <s v="GOKUL KHAN"/>
    <s v="Large Farmer"/>
    <s v="D.Harbour"/>
    <s v="Exponus"/>
    <s v="8.5ml"/>
    <n v="480"/>
    <n v="7"/>
    <n v="210"/>
    <n v="3360"/>
    <s v="Growing"/>
    <s v="Insecticide"/>
  </r>
  <r>
    <s v="T1375"/>
    <s v="(23-Feb-25 - 01-Mar-25)"/>
    <s v="W17"/>
    <s v="SUNIL HAZRA"/>
    <s v="Retail"/>
    <s v="Amtala"/>
    <s v="Iris"/>
    <s v="200ml"/>
    <n v="410"/>
    <n v="9"/>
    <n v="1188"/>
    <n v="3690"/>
    <s v="Growing"/>
    <s v="Herbicide"/>
  </r>
  <r>
    <s v="T1376"/>
    <s v="(23-Feb-25 - 01-Mar-25)"/>
    <s v="W17"/>
    <s v="RAMESH HALDER"/>
    <s v="Large Farmer"/>
    <s v="Bishnupur"/>
    <s v="Miraculan"/>
    <s v="100ml"/>
    <n v="50"/>
    <n v="7"/>
    <n v="42"/>
    <n v="350"/>
    <s v="Growing"/>
    <s v="Plant Nutrition"/>
  </r>
  <r>
    <s v="T1377"/>
    <s v="(23-Feb-25 - 01-Mar-25)"/>
    <s v="W17"/>
    <s v="TUSON SUMANTA"/>
    <s v="Large Farmer"/>
    <s v="Usthi"/>
    <s v="Nativo"/>
    <s v="100gm"/>
    <n v="700"/>
    <n v="8"/>
    <n v="224"/>
    <n v="5600"/>
    <s v="Growing"/>
    <s v="Fungicide"/>
  </r>
  <r>
    <s v="T1378"/>
    <s v="(23-Feb-25 - 01-Mar-25)"/>
    <s v="W17"/>
    <s v="MADHAB SENGUPTA"/>
    <s v="Retail"/>
    <s v="Usthi"/>
    <s v="Indofil M45"/>
    <s v="1kg"/>
    <n v="370"/>
    <n v="8"/>
    <n v="400"/>
    <n v="2960"/>
    <s v="Growing"/>
    <s v="Fungicide"/>
  </r>
  <r>
    <s v="T1164"/>
    <s v="(23-Feb-25 - 01-Mar-25)"/>
    <s v="W17"/>
    <s v="SOURAV CHOWDHURY"/>
    <s v="Large Farmer"/>
    <s v="D.Harbour"/>
    <s v="Saaf"/>
    <s v="100gm"/>
    <n v="80"/>
    <n v="9"/>
    <n v="36"/>
    <n v="720"/>
    <s v="Growing"/>
    <s v="Fungicide"/>
  </r>
  <r>
    <s v="T1165"/>
    <s v="(23-Feb-25 - 01-Mar-25)"/>
    <s v="W17"/>
    <s v="MANIK CHOWDHURY"/>
    <s v="Large Farmer"/>
    <s v="Usthi"/>
    <s v="Sumi Max"/>
    <s v="10ml"/>
    <n v="120"/>
    <n v="8"/>
    <n v="160"/>
    <n v="960"/>
    <s v="Growing"/>
    <s v="Herbicide"/>
  </r>
  <r>
    <s v="T1166"/>
    <s v="(23-Feb-25 - 01-Mar-25)"/>
    <s v="W17"/>
    <s v="MANIK CHOWDHURY"/>
    <s v="Large Farmer"/>
    <s v="Usthi"/>
    <s v="Ultimare"/>
    <s v="25ml"/>
    <n v="850"/>
    <n v="10"/>
    <n v="300"/>
    <n v="8500"/>
    <s v="Growing"/>
    <s v="Insecticide"/>
  </r>
  <r>
    <s v="T1167"/>
    <s v="(23-Feb-25 - 01-Mar-25)"/>
    <s v="W17"/>
    <s v="AMITAVA DAS"/>
    <s v="Retail"/>
    <s v="Falta"/>
    <s v="Dursban"/>
    <s v="500ml"/>
    <n v="190"/>
    <n v="9"/>
    <n v="162"/>
    <n v="1710"/>
    <s v="Growing"/>
    <s v="Insecticide"/>
  </r>
  <r>
    <s v="T1168"/>
    <s v="(23-Feb-25 - 01-Mar-25)"/>
    <s v="W17"/>
    <s v="RAMPRASAD SAHA"/>
    <s v="Large Farmer"/>
    <s v="Usthi"/>
    <s v="Systiva"/>
    <s v="200ml"/>
    <n v="1050"/>
    <n v="9"/>
    <n v="1530"/>
    <n v="9450"/>
    <s v="Growing"/>
    <s v="Fungicide"/>
  </r>
  <r>
    <s v="T1169"/>
    <s v="(23-Feb-25 - 01-Mar-25)"/>
    <s v="W17"/>
    <s v="SHANKAR MONDAL"/>
    <s v="Retail"/>
    <s v="Amtala"/>
    <s v="Pogo"/>
    <s v="500ml"/>
    <n v="150"/>
    <n v="9"/>
    <n v="315"/>
    <n v="1350"/>
    <s v="Growing"/>
    <s v="Herbicide"/>
  </r>
  <r>
    <s v="T1170"/>
    <s v="(23-Feb-25 - 01-Mar-25)"/>
    <s v="W17"/>
    <s v="SUSHANTA DAS"/>
    <s v="Retail"/>
    <s v="Amtala"/>
    <s v="Systiva"/>
    <s v="200ml"/>
    <n v="1050"/>
    <n v="11"/>
    <n v="1870"/>
    <n v="11550"/>
    <s v="Growing"/>
    <s v="Fungicide"/>
  </r>
  <r>
    <s v="T1171"/>
    <s v="(23-Feb-25 - 01-Mar-25)"/>
    <s v="W17"/>
    <s v="SUKUMAR BAGCHI"/>
    <s v="Retail"/>
    <s v="Falta"/>
    <s v="Ultimare"/>
    <s v="50ml"/>
    <n v="1640"/>
    <n v="9"/>
    <n v="1530"/>
    <n v="14760"/>
    <s v="Growing"/>
    <s v="Insecticide"/>
  </r>
  <r>
    <s v="T1172"/>
    <s v="(02-Mar-25 - 08-Mar-25)"/>
    <s v="W18"/>
    <s v="DEBASIS PAL"/>
    <s v="Retail"/>
    <s v="Bishnupur"/>
    <s v="Dursban"/>
    <s v="1L"/>
    <n v="350"/>
    <n v="10"/>
    <n v="400"/>
    <n v="3500"/>
    <s v="Growing"/>
    <s v="Insecticide"/>
  </r>
  <r>
    <s v="T1173"/>
    <s v="(02-Mar-25 - 08-Mar-25)"/>
    <s v="W18"/>
    <s v="DEBASIS PAL"/>
    <s v="Retail"/>
    <s v="Bishnupur"/>
    <s v="Agil"/>
    <s v="1L"/>
    <n v="2100"/>
    <n v="10"/>
    <n v="3500"/>
    <n v="21000"/>
    <s v="Growing"/>
    <s v="Herbicide"/>
  </r>
  <r>
    <s v="T1174"/>
    <s v="(02-Mar-25 - 08-Mar-25)"/>
    <s v="W18"/>
    <s v="RAJIB CHAKRABORTY"/>
    <s v="Retail"/>
    <s v="D.Harbour"/>
    <s v="Tag Gun"/>
    <s v="160gm (20gm x 8 pouches, per pouch: 55)"/>
    <n v="420"/>
    <n v="10"/>
    <n v="500"/>
    <n v="4200"/>
    <s v="Growing"/>
    <s v="Herbicide"/>
  </r>
  <r>
    <s v="T1175"/>
    <s v="(02-Mar-25 - 08-Mar-25)"/>
    <s v="W18"/>
    <s v="RAJIB CHAKRABORTY"/>
    <s v="Retail"/>
    <s v="D.Harbour"/>
    <s v="Safal 71"/>
    <s v="100gm"/>
    <n v="70"/>
    <n v="10"/>
    <n v="60"/>
    <n v="700"/>
    <s v="Growing"/>
    <s v="Herbicide"/>
  </r>
  <r>
    <s v="T1176"/>
    <s v="(02-Mar-25 - 08-Mar-25)"/>
    <s v="W18"/>
    <s v="ARUN DEY"/>
    <s v="Retail"/>
    <s v="Amtala"/>
    <s v="Tagron"/>
    <s v="10gm"/>
    <n v="30"/>
    <n v="10"/>
    <n v="50"/>
    <n v="300"/>
    <s v="Growing"/>
    <s v="Fungicide"/>
  </r>
  <r>
    <s v="T1177"/>
    <s v="(02-Mar-25 - 08-Mar-25)"/>
    <s v="W18"/>
    <s v="TUSON SUMANTA"/>
    <s v="Large Farmer"/>
    <s v="Usthi"/>
    <s v="Sumi Max"/>
    <s v="10ml"/>
    <n v="120"/>
    <n v="10"/>
    <n v="200"/>
    <n v="1200"/>
    <s v="Growing"/>
    <s v="Herbicide"/>
  </r>
  <r>
    <s v="T1178"/>
    <s v="(02-Mar-25 - 08-Mar-25)"/>
    <s v="W18"/>
    <s v="JAYANTA SARKAR"/>
    <s v="Large Farmer"/>
    <s v="Bishnupur"/>
    <s v="Poushak"/>
    <s v="1L"/>
    <n v="820"/>
    <n v="10"/>
    <n v="800"/>
    <n v="8200"/>
    <s v="Growing"/>
    <s v="Plant Nutrition"/>
  </r>
  <r>
    <s v="T1179"/>
    <s v="(02-Mar-25 - 08-Mar-25)"/>
    <s v="W18"/>
    <s v="TAPAS KUMAR"/>
    <s v="Retail"/>
    <s v="Falta"/>
    <s v="Tag Gun"/>
    <s v="160gm (20gm x 8 pouches, per pouch: 55)"/>
    <n v="420"/>
    <n v="10"/>
    <n v="500"/>
    <n v="4200"/>
    <s v="Growing"/>
    <s v="Herbicide"/>
  </r>
  <r>
    <s v="T1180"/>
    <s v="(02-Mar-25 - 08-Mar-25)"/>
    <s v="W18"/>
    <s v="DEBDAS CHOWDHURY"/>
    <s v="Large Farmer"/>
    <s v="Amtala"/>
    <s v="Sprint"/>
    <s v="500gm"/>
    <n v="630"/>
    <n v="11"/>
    <n v="330"/>
    <n v="6930"/>
    <s v="Growing"/>
    <s v="Fungicide"/>
  </r>
  <r>
    <s v="T1181"/>
    <s v="(02-Mar-25 - 08-Mar-25)"/>
    <s v="W18"/>
    <s v="ASIS IQBAL"/>
    <s v="Retail"/>
    <s v="D.Harbour"/>
    <s v="Agil"/>
    <s v="1L"/>
    <n v="2100"/>
    <n v="9"/>
    <n v="3150"/>
    <n v="18900"/>
    <s v="Growing"/>
    <s v="Herbicide"/>
  </r>
  <r>
    <s v="T1182"/>
    <s v="(02-Mar-25 - 08-Mar-25)"/>
    <s v="W18"/>
    <s v="ASIS IQBAL"/>
    <s v="Retail"/>
    <s v="D.Harbour"/>
    <s v="Profex Super"/>
    <s v="500ml"/>
    <n v="370"/>
    <n v="8"/>
    <n v="320"/>
    <n v="2960"/>
    <s v="Growing"/>
    <s v="Insecticide"/>
  </r>
  <r>
    <s v="T1183"/>
    <s v="(02-Mar-25 - 08-Mar-25)"/>
    <s v="W18"/>
    <s v="SEKH ANSARI"/>
    <s v="Retail"/>
    <s v="Usthi"/>
    <s v="Pegasus"/>
    <s v="10gm"/>
    <n v="100"/>
    <n v="9"/>
    <n v="108"/>
    <n v="900"/>
    <s v="Growing"/>
    <s v="Insecticide"/>
  </r>
  <r>
    <s v="T1184"/>
    <s v="(02-Mar-25 - 08-Mar-25)"/>
    <s v="W18"/>
    <s v="SEKH ANSARI"/>
    <s v="Retail"/>
    <s v="Usthi"/>
    <s v="Profex Super"/>
    <s v="250ml"/>
    <n v="190"/>
    <n v="10"/>
    <n v="260"/>
    <n v="1900"/>
    <s v="Growing"/>
    <s v="Insecticide"/>
  </r>
  <r>
    <s v="T1185"/>
    <s v="(02-Mar-25 - 08-Mar-25)"/>
    <s v="W18"/>
    <s v="PRANAB HALDER"/>
    <s v="Retail"/>
    <s v="Bishnupur"/>
    <s v="Nativo"/>
    <s v="100gm"/>
    <n v="700"/>
    <n v="8"/>
    <n v="224"/>
    <n v="5600"/>
    <s v="Growing"/>
    <s v="Fungicide"/>
  </r>
  <r>
    <s v="T1186"/>
    <s v="(02-Mar-25 - 08-Mar-25)"/>
    <s v="W18"/>
    <s v="BIKASH SARKAR"/>
    <s v="Large Farmer"/>
    <s v="Bishnupur"/>
    <s v="Tag Gun"/>
    <s v="160gm (20gm x 8 pouches, per pouch: 55)"/>
    <n v="420"/>
    <n v="9"/>
    <n v="450"/>
    <n v="3780"/>
    <s v="Growing"/>
    <s v="Herbicide"/>
  </r>
  <r>
    <s v="T1187"/>
    <s v="(02-Mar-25 - 08-Mar-25)"/>
    <s v="W18"/>
    <s v="BABLU MAITY"/>
    <s v="Retail"/>
    <s v="D.Harbour"/>
    <s v="Pogo"/>
    <s v="500ml"/>
    <n v="150"/>
    <n v="9"/>
    <n v="315"/>
    <n v="1350"/>
    <s v="Growing"/>
    <s v="Herbicide"/>
  </r>
  <r>
    <s v="T1188"/>
    <s v="(02-Mar-25 - 08-Mar-25)"/>
    <s v="W18"/>
    <s v="RABINDRA NASKAR"/>
    <s v="Large Farmer"/>
    <s v="Usthi"/>
    <s v="Safal 71"/>
    <s v="100gm"/>
    <n v="70"/>
    <n v="7"/>
    <n v="42"/>
    <n v="490"/>
    <s v="Growing"/>
    <s v="Herbicide"/>
  </r>
  <r>
    <s v="T1189"/>
    <s v="(02-Mar-25 - 08-Mar-25)"/>
    <s v="W18"/>
    <s v="BIMAL CHAKRABORTY"/>
    <s v="Large Farmer"/>
    <s v="Falta"/>
    <s v="Systiva"/>
    <s v="200ml"/>
    <n v="1050"/>
    <n v="8"/>
    <n v="1360"/>
    <n v="8400"/>
    <s v="Growing"/>
    <s v="Fungicide"/>
  </r>
  <r>
    <s v="T1190"/>
    <s v="(02-Mar-25 - 08-Mar-25)"/>
    <s v="W18"/>
    <s v="ASHOK BHATTACHARYA"/>
    <s v="Large Farmer"/>
    <s v="Bishnupur"/>
    <s v="Profex Super"/>
    <s v="100ml"/>
    <n v="90"/>
    <n v="9"/>
    <n v="108"/>
    <n v="810"/>
    <s v="Growing"/>
    <s v="Insecticide"/>
  </r>
  <r>
    <s v="T1191"/>
    <s v="(02-Mar-25 - 08-Mar-25)"/>
    <s v="W18"/>
    <s v="KARTICK MAITY"/>
    <s v="Retail"/>
    <s v="D.Harbour"/>
    <s v="2,4-D"/>
    <s v="500gm"/>
    <n v="220"/>
    <n v="7"/>
    <n v="175"/>
    <n v="1540"/>
    <s v="Growing"/>
    <s v="Herbicide"/>
  </r>
  <r>
    <s v="T1192"/>
    <s v="(02-Mar-25 - 08-Mar-25)"/>
    <s v="W18"/>
    <s v="TAPAS KUMAR"/>
    <s v="Retail"/>
    <s v="Falta"/>
    <s v="Nativo"/>
    <s v="100gm"/>
    <n v="700"/>
    <n v="7"/>
    <n v="196"/>
    <n v="4900"/>
    <s v="Growing"/>
    <s v="Fungicide"/>
  </r>
  <r>
    <s v="T1193"/>
    <s v="(02-Mar-25 - 08-Mar-25)"/>
    <s v="W18"/>
    <s v="TAPAS KUMAR"/>
    <s v="Retail"/>
    <s v="Falta"/>
    <s v="Carbine"/>
    <s v="100ml"/>
    <n v="100"/>
    <n v="7"/>
    <n v="70"/>
    <n v="700"/>
    <s v="Growing"/>
    <s v="Insecticide"/>
  </r>
  <r>
    <s v="T1194"/>
    <s v="(02-Mar-25 - 08-Mar-25)"/>
    <s v="W18"/>
    <s v="RAMJAN MOLLA"/>
    <s v="Large Farmer"/>
    <s v="D.Harbour"/>
    <s v="Dursban"/>
    <s v="1L"/>
    <n v="350"/>
    <n v="7"/>
    <n v="280"/>
    <n v="2450"/>
    <s v="Growing"/>
    <s v="Insecticide"/>
  </r>
  <r>
    <s v="T1195"/>
    <s v="(02-Mar-25 - 08-Mar-25)"/>
    <s v="W18"/>
    <s v="RAMJAN MOLLA"/>
    <s v="Large Farmer"/>
    <s v="D.Harbour"/>
    <s v="2,4-D"/>
    <s v="500gm"/>
    <n v="220"/>
    <n v="7"/>
    <n v="175"/>
    <n v="1540"/>
    <s v="Growing"/>
    <s v="Herbicide"/>
  </r>
  <r>
    <s v="T1196"/>
    <s v="(02-Mar-25 - 08-Mar-25)"/>
    <s v="W18"/>
    <s v="SUKUMAR BAGCHI"/>
    <s v="Retail"/>
    <s v="Falta"/>
    <s v="Sumiprint"/>
    <s v="500ml"/>
    <n v="1730"/>
    <n v="7"/>
    <n v="6398"/>
    <n v="12110"/>
    <s v="Growing"/>
    <s v="Insecticide"/>
  </r>
  <r>
    <s v="T1200"/>
    <s v="(02-Mar-25 - 08-Mar-25)"/>
    <s v="W18"/>
    <s v="DEBDAS CHOWDHURY"/>
    <s v="Large Farmer"/>
    <s v="Amtala"/>
    <s v="Biozyme Vegetable"/>
    <s v="100ml"/>
    <n v="130"/>
    <n v="8"/>
    <n v="160"/>
    <n v="1040"/>
    <s v="Growing"/>
    <s v="Plant Nutrition"/>
  </r>
  <r>
    <s v="T1201"/>
    <s v="(02-Mar-25 - 08-Mar-25)"/>
    <s v="W18"/>
    <s v="ARUP PATRA"/>
    <s v="Retail"/>
    <s v="Usthi"/>
    <s v="Sumiprint"/>
    <s v="250ml"/>
    <n v="510"/>
    <n v="8"/>
    <n v="1160"/>
    <n v="4080"/>
    <s v="Growing"/>
    <s v="Insecticide"/>
  </r>
  <r>
    <s v="T1202"/>
    <s v="(02-Mar-25 - 08-Mar-25)"/>
    <s v="W18"/>
    <s v="ARUP PATRA"/>
    <s v="Retail"/>
    <s v="Usthi"/>
    <s v="Tag Gun"/>
    <s v="160gm (20gm x 8 pouches, per pouch: 55)"/>
    <n v="420"/>
    <n v="9"/>
    <n v="450"/>
    <n v="3780"/>
    <s v="Growing"/>
    <s v="Herbicide"/>
  </r>
  <r>
    <s v="T1203"/>
    <s v="(02-Mar-25 - 08-Mar-25)"/>
    <s v="W18"/>
    <s v="NASIR GOYEN"/>
    <s v="Large Farmer"/>
    <s v="Bishnupur"/>
    <s v="Sumiprint"/>
    <s v="1L"/>
    <n v="1990"/>
    <n v="8"/>
    <n v="3360"/>
    <n v="15920"/>
    <s v="Growing"/>
    <s v="Insecticide"/>
  </r>
  <r>
    <s v="T1204"/>
    <s v="(02-Mar-25 - 08-Mar-25)"/>
    <s v="W18"/>
    <s v="NASIR GOYEN"/>
    <s v="Large Farmer"/>
    <s v="Bishnupur"/>
    <s v="Baan"/>
    <s v="120gm"/>
    <n v="230"/>
    <n v="9"/>
    <n v="180"/>
    <n v="2070"/>
    <s v="Growing"/>
    <s v="Fungicide"/>
  </r>
  <r>
    <s v="T1205"/>
    <s v="(02-Mar-25 - 08-Mar-25)"/>
    <s v="W18"/>
    <s v="BABLU MAITY"/>
    <s v="Retail"/>
    <s v="D.Harbour"/>
    <s v="Exponus"/>
    <s v="17ml"/>
    <n v="950"/>
    <n v="10"/>
    <n v="280"/>
    <n v="9500"/>
    <s v="Growing"/>
    <s v="Insecticide"/>
  </r>
  <r>
    <s v="T1206"/>
    <s v="(02-Mar-25 - 08-Mar-25)"/>
    <s v="W18"/>
    <s v="ANUPAM MAJUMDAR"/>
    <s v="Retail"/>
    <s v="Amtala"/>
    <s v="Isabion"/>
    <s v="100ml"/>
    <n v="140"/>
    <n v="8"/>
    <n v="144"/>
    <n v="1120"/>
    <s v="Growing"/>
    <s v="Plant Nutrition"/>
  </r>
  <r>
    <s v="T1207"/>
    <s v="(02-Mar-25 - 08-Mar-25)"/>
    <s v="W18"/>
    <s v="SUBRATA DEY"/>
    <s v="Retail"/>
    <s v="Falta"/>
    <s v="Saaf"/>
    <s v="250gm"/>
    <n v="200"/>
    <n v="9"/>
    <n v="468"/>
    <n v="1800"/>
    <s v="Growing"/>
    <s v="Fungicide"/>
  </r>
  <r>
    <s v="T1208"/>
    <s v="(02-Mar-25 - 08-Mar-25)"/>
    <s v="W18"/>
    <s v="TAPAS KUMAR"/>
    <s v="Retail"/>
    <s v="Falta"/>
    <s v="E-Mate"/>
    <s v="10gm"/>
    <n v="30"/>
    <n v="10"/>
    <n v="30"/>
    <n v="300"/>
    <s v="Growing"/>
    <s v="Insecticide"/>
  </r>
  <r>
    <s v="T1209"/>
    <s v="(02-Mar-25 - 08-Mar-25)"/>
    <s v="W18"/>
    <s v="SUBRATA NASKAR"/>
    <s v="Large Farmer"/>
    <s v="D.Harbour"/>
    <s v="Curzate"/>
    <s v="600gm"/>
    <n v="850"/>
    <n v="8"/>
    <n v="320"/>
    <n v="6800"/>
    <s v="Growing"/>
    <s v="Fungicide"/>
  </r>
  <r>
    <s v="T1210"/>
    <s v="(02-Mar-25 - 08-Mar-25)"/>
    <s v="W18"/>
    <s v="GOPAL SILE"/>
    <s v="Retail"/>
    <s v="Usthi"/>
    <s v="Biozyme Vegetable"/>
    <s v="250ml"/>
    <n v="290"/>
    <n v="10"/>
    <n v="250"/>
    <n v="2900"/>
    <s v="Growing"/>
    <s v="Plant Nutrition"/>
  </r>
  <r>
    <s v="T1211"/>
    <s v="(02-Mar-25 - 08-Mar-25)"/>
    <s v="W18"/>
    <s v="GOPAL SILE"/>
    <s v="Retail"/>
    <s v="Usthi"/>
    <s v="Dezire"/>
    <s v="100gm"/>
    <n v="120"/>
    <n v="9"/>
    <n v="90"/>
    <n v="1080"/>
    <s v="Growing"/>
    <s v="Herbicide"/>
  </r>
  <r>
    <s v="T1212"/>
    <s v="(02-Mar-25 - 08-Mar-25)"/>
    <s v="W18"/>
    <s v="ASIS IQBAL"/>
    <s v="Retail"/>
    <s v="D.Harbour"/>
    <s v="Cultar"/>
    <s v="50ml"/>
    <n v="230"/>
    <n v="8"/>
    <n v="120"/>
    <n v="1840"/>
    <s v="Growing"/>
    <s v="Plant Nutrition"/>
  </r>
  <r>
    <s v="T1213"/>
    <s v="(02-Mar-25 - 08-Mar-25)"/>
    <s v="W18"/>
    <s v="ASIS IQBAL"/>
    <s v="Retail"/>
    <s v="D.Harbour"/>
    <s v="Saaf"/>
    <s v="1kg"/>
    <n v="730"/>
    <n v="9"/>
    <n v="225"/>
    <n v="6570"/>
    <s v="Growing"/>
    <s v="Fungicide"/>
  </r>
  <r>
    <s v="T1214"/>
    <s v="(02-Mar-25 - 08-Mar-25)"/>
    <s v="W18"/>
    <s v="NARENDRA ROY"/>
    <s v="Large Farmer"/>
    <s v="Falta"/>
    <s v="Biozyme Vegetable"/>
    <s v="250ml"/>
    <n v="290"/>
    <n v="9"/>
    <n v="225"/>
    <n v="2610"/>
    <s v="Growing"/>
    <s v="Plant Nutrition"/>
  </r>
  <r>
    <s v="T1215"/>
    <s v="(02-Mar-25 - 08-Mar-25)"/>
    <s v="W18"/>
    <s v="NEPAL HATI"/>
    <s v="Retail"/>
    <s v="Usthi"/>
    <s v="Ekka"/>
    <s v="100gm"/>
    <n v="120"/>
    <n v="8"/>
    <n v="48"/>
    <n v="960"/>
    <s v="Growing"/>
    <s v="Insecticide"/>
  </r>
  <r>
    <s v="T1216"/>
    <s v="(02-Mar-25 - 08-Mar-25)"/>
    <s v="W18"/>
    <s v="BIJAY PAUL"/>
    <s v="Large Farmer"/>
    <s v="Amtala"/>
    <s v="Sumiprint"/>
    <s v="250ml"/>
    <n v="510"/>
    <n v="8"/>
    <n v="1160"/>
    <n v="4080"/>
    <s v="Growing"/>
    <s v="Insecticide"/>
  </r>
  <r>
    <s v="T1217"/>
    <s v="(02-Mar-25 - 08-Mar-25)"/>
    <s v="W18"/>
    <s v="KANAI GHOSH"/>
    <s v="Retail"/>
    <s v="Bishnupur"/>
    <s v="Pogo"/>
    <s v="250ml"/>
    <n v="90"/>
    <n v="7"/>
    <n v="70"/>
    <n v="630"/>
    <s v="Growing"/>
    <s v="Herbicide"/>
  </r>
  <r>
    <s v="T1218"/>
    <s v="(02-Mar-25 - 08-Mar-25)"/>
    <s v="W18"/>
    <s v="GOPAL CHATTERJEE"/>
    <s v="Large Farmer"/>
    <s v="D.Harbour"/>
    <s v="Carbine"/>
    <s v="100ml"/>
    <n v="100"/>
    <n v="8"/>
    <n v="80"/>
    <n v="800"/>
    <s v="Growing"/>
    <s v="Insecticide"/>
  </r>
  <r>
    <s v="T1219"/>
    <s v="(02-Mar-25 - 08-Mar-25)"/>
    <s v="W18"/>
    <s v="SHYAMAL BAG"/>
    <s v="Large Farmer"/>
    <s v="Bishnupur"/>
    <s v="Tag Dabang"/>
    <s v="160gm (20gm x 8 pouches, per pouch: 25)"/>
    <n v="190"/>
    <n v="6"/>
    <n v="90"/>
    <n v="1140"/>
    <s v="Growing"/>
    <s v="Herbicide"/>
  </r>
  <r>
    <s v="T1220"/>
    <s v="(02-Mar-25 - 08-Mar-25)"/>
    <s v="W18"/>
    <s v="BIMAL CHAKRABORTY"/>
    <s v="Large Farmer"/>
    <s v="Falta"/>
    <s v="Nativo"/>
    <s v="100gm"/>
    <n v="700"/>
    <n v="7"/>
    <n v="196"/>
    <n v="4900"/>
    <s v="Growing"/>
    <s v="Fungicide"/>
  </r>
  <r>
    <s v="T1221"/>
    <s v="(02-Mar-25 - 08-Mar-25)"/>
    <s v="W18"/>
    <s v="TUSON SUMANTA"/>
    <s v="Large Farmer"/>
    <s v="Usthi"/>
    <s v="Cultar"/>
    <s v="50ml"/>
    <n v="230"/>
    <n v="6"/>
    <n v="90"/>
    <n v="1380"/>
    <s v="Growing"/>
    <s v="Plant Nutrition"/>
  </r>
  <r>
    <s v="T1222"/>
    <s v="(02-Mar-25 - 08-Mar-25)"/>
    <s v="W18"/>
    <s v="JAYANTA SARKAR"/>
    <s v="Large Farmer"/>
    <s v="Bishnupur"/>
    <s v="El++"/>
    <s v="100ml"/>
    <n v="70"/>
    <n v="6"/>
    <n v="48"/>
    <n v="420"/>
    <s v="Growing"/>
    <s v="Plant Nutrition"/>
  </r>
  <r>
    <s v="T1223"/>
    <s v="(02-Mar-25 - 08-Mar-25)"/>
    <s v="W18"/>
    <s v="JAYANTA SARKAR"/>
    <s v="Large Farmer"/>
    <s v="Bishnupur"/>
    <s v="Iris"/>
    <s v="400ml"/>
    <n v="780"/>
    <n v="7"/>
    <n v="560"/>
    <n v="5460"/>
    <s v="Growing"/>
    <s v="Herbicide"/>
  </r>
  <r>
    <s v="T1224"/>
    <s v="(02-Mar-25 - 08-Mar-25)"/>
    <s v="W18"/>
    <s v="ANIL KUMAR"/>
    <s v="Retail"/>
    <s v="D.Harbour"/>
    <s v="Agil"/>
    <s v="250ml"/>
    <n v="500"/>
    <n v="7"/>
    <n v="770"/>
    <n v="3500"/>
    <s v="Growing"/>
    <s v="Herbicide"/>
  </r>
  <r>
    <s v="T1225"/>
    <s v="(02-Mar-25 - 08-Mar-25)"/>
    <s v="W18"/>
    <s v="ANIL KUMAR"/>
    <s v="Retail"/>
    <s v="D.Harbour"/>
    <s v="Ekka"/>
    <s v="20gm"/>
    <n v="30"/>
    <n v="7"/>
    <n v="35"/>
    <n v="210"/>
    <s v="Growing"/>
    <s v="Insecticide"/>
  </r>
  <r>
    <s v="T1226"/>
    <s v="(02-Mar-25 - 08-Mar-25)"/>
    <s v="W18"/>
    <s v="KANAI GHOSH"/>
    <s v="Retail"/>
    <s v="Bishnupur"/>
    <s v="Cultar"/>
    <s v="50ml"/>
    <n v="230"/>
    <n v="6"/>
    <n v="90"/>
    <n v="1380"/>
    <s v="Growing"/>
    <s v="Plant Nutrition"/>
  </r>
  <r>
    <s v="T1227"/>
    <s v="(02-Mar-25 - 08-Mar-25)"/>
    <s v="W18"/>
    <s v="SACHIN HALDER"/>
    <s v="Retail"/>
    <s v="Falta"/>
    <s v="Tag Dabang"/>
    <s v="160gm (20gm x 8 pouches, per pouch: 25)"/>
    <n v="190"/>
    <n v="6"/>
    <n v="90"/>
    <n v="1140"/>
    <s v="Growing"/>
    <s v="Herbicide"/>
  </r>
  <r>
    <s v="T1228"/>
    <s v="(02-Mar-25 - 08-Mar-25)"/>
    <s v="W18"/>
    <s v="AJOY KUMAR"/>
    <s v="Large Farmer"/>
    <s v="Amtala"/>
    <s v="Saaf"/>
    <s v="100gm"/>
    <n v="80"/>
    <n v="8"/>
    <n v="32"/>
    <n v="640"/>
    <s v="Growing"/>
    <s v="Fungicide"/>
  </r>
  <r>
    <s v="T1229"/>
    <s v="(02-Mar-25 - 08-Mar-25)"/>
    <s v="W18"/>
    <s v="GOPAL SILE"/>
    <s v="Retail"/>
    <s v="Usthi"/>
    <s v="Ultimare"/>
    <s v="25ml"/>
    <n v="850"/>
    <n v="7"/>
    <n v="210"/>
    <n v="5950"/>
    <s v="Growing"/>
    <s v="Insecticide"/>
  </r>
  <r>
    <s v="T1230"/>
    <s v="(02-Mar-25 - 08-Mar-25)"/>
    <s v="W18"/>
    <s v="MANIK CHOWDHURY"/>
    <s v="Large Farmer"/>
    <s v="Usthi"/>
    <s v="Cultar"/>
    <s v="50ml"/>
    <n v="230"/>
    <n v="9"/>
    <n v="135"/>
    <n v="2070"/>
    <s v="Growing"/>
    <s v="Plant Nutrition"/>
  </r>
  <r>
    <s v="T1231"/>
    <s v="(02-Mar-25 - 08-Mar-25)"/>
    <s v="W18"/>
    <s v="MANIK CHOWDHURY"/>
    <s v="Large Farmer"/>
    <s v="Usthi"/>
    <s v="Suspend"/>
    <s v="500gm"/>
    <n v="270"/>
    <n v="8"/>
    <n v="400"/>
    <n v="2160"/>
    <s v="Growing"/>
    <s v="Herbicide"/>
  </r>
  <r>
    <s v="T1232"/>
    <s v="(02-Mar-25 - 08-Mar-25)"/>
    <s v="W18"/>
    <s v="GOKUL KHAN"/>
    <s v="Large Farmer"/>
    <s v="D.Harbour"/>
    <s v="Baan"/>
    <s v="120gm"/>
    <n v="230"/>
    <n v="8"/>
    <n v="160"/>
    <n v="1840"/>
    <s v="Growing"/>
    <s v="Fungicide"/>
  </r>
  <r>
    <s v="T1233"/>
    <s v="(02-Mar-25 - 08-Mar-25)"/>
    <s v="W18"/>
    <s v="GOKUL KHAN"/>
    <s v="Large Farmer"/>
    <s v="D.Harbour"/>
    <s v="Tropicona"/>
    <s v="500ml"/>
    <n v="330"/>
    <n v="7"/>
    <n v="210"/>
    <n v="2310"/>
    <s v="Growing"/>
    <s v="Plant Nutrition"/>
  </r>
  <r>
    <s v="T1234"/>
    <s v="(02-Mar-25 - 08-Mar-25)"/>
    <s v="W18"/>
    <s v="GOURANGA DAS"/>
    <s v="Large Farmer"/>
    <s v="D.Harbour"/>
    <s v="Coragen"/>
    <s v="30ml"/>
    <n v="420"/>
    <n v="8"/>
    <n v="120"/>
    <n v="3360"/>
    <s v="Growing"/>
    <s v="Insecticide"/>
  </r>
  <r>
    <s v="T1235"/>
    <s v="(02-Mar-25 - 08-Mar-25)"/>
    <s v="W18"/>
    <s v="ADIN MOLLA"/>
    <s v="Large Farmer"/>
    <s v="Amtala"/>
    <s v="Lihocin"/>
    <s v="250ml"/>
    <n v="342"/>
    <n v="8"/>
    <n v="272"/>
    <n v="2736"/>
    <s v="Growing"/>
    <s v="Plant Nutrition"/>
  </r>
  <r>
    <s v="T1236"/>
    <s v="(02-Mar-25 - 08-Mar-25)"/>
    <s v="W18"/>
    <s v="BIKASH SARKAR"/>
    <s v="Large Farmer"/>
    <s v="Bishnupur"/>
    <s v="Iris"/>
    <s v="200ml"/>
    <n v="410"/>
    <n v="9"/>
    <n v="1188"/>
    <n v="3690"/>
    <s v="Growing"/>
    <s v="Herbicide"/>
  </r>
  <r>
    <s v="T1237"/>
    <s v="(02-Mar-25 - 08-Mar-25)"/>
    <s v="W18"/>
    <s v="PRASENJIT MANDAL"/>
    <s v="Large Farmer"/>
    <s v="Amtala"/>
    <s v="Starthine"/>
    <s v="250gm"/>
    <n v="210"/>
    <n v="9"/>
    <n v="252"/>
    <n v="1890"/>
    <s v="Growing"/>
    <s v="Insecticide"/>
  </r>
  <r>
    <s v="T1238"/>
    <s v="(02-Mar-25 - 08-Mar-25)"/>
    <s v="W18"/>
    <s v="SUBHAS CHATTERJEE"/>
    <s v="Large Farmer"/>
    <s v="D.Harbour"/>
    <s v="Dezire"/>
    <s v="100gm"/>
    <n v="120"/>
    <n v="8"/>
    <n v="80"/>
    <n v="960"/>
    <s v="Growing"/>
    <s v="Herbicide"/>
  </r>
  <r>
    <s v="T1239"/>
    <s v="(02-Mar-25 - 08-Mar-25)"/>
    <s v="W18"/>
    <s v="BIMAL CHAKRABORTY"/>
    <s v="Large Farmer"/>
    <s v="Falta"/>
    <s v="Sumiprint"/>
    <s v="100ml"/>
    <n v="190"/>
    <n v="7"/>
    <n v="280"/>
    <n v="1330"/>
    <s v="Growing"/>
    <s v="Insecticide"/>
  </r>
  <r>
    <s v="T1246"/>
    <s v="(02-Mar-25 - 08-Mar-25)"/>
    <s v="W18"/>
    <s v="TANAY DEY"/>
    <s v="Retail"/>
    <s v="Falta"/>
    <s v="Saaf"/>
    <s v="500gm"/>
    <n v="380"/>
    <n v="7"/>
    <n v="224"/>
    <n v="2660"/>
    <s v="Growing"/>
    <s v="Fungicide"/>
  </r>
  <r>
    <s v="T1247"/>
    <s v="(02-Mar-25 - 08-Mar-25)"/>
    <s v="W18"/>
    <s v="JOY RANA"/>
    <s v="Retail"/>
    <s v="Falta"/>
    <s v="Indofil M45"/>
    <s v="1kg"/>
    <n v="370"/>
    <n v="8"/>
    <n v="400"/>
    <n v="2960"/>
    <s v="Growing"/>
    <s v="Fungicide"/>
  </r>
  <r>
    <s v="T1248"/>
    <s v="(02-Mar-25 - 08-Mar-25)"/>
    <s v="W18"/>
    <s v="SUNIL HAZRA"/>
    <s v="Retail"/>
    <s v="Amtala"/>
    <s v="Pogo"/>
    <s v="1L"/>
    <n v="250"/>
    <n v="7"/>
    <n v="280"/>
    <n v="1750"/>
    <s v="Growing"/>
    <s v="Herbicide"/>
  </r>
  <r>
    <s v="T1249"/>
    <s v="(02-Mar-25 - 08-Mar-25)"/>
    <s v="W18"/>
    <s v="TUFUI DAS"/>
    <s v="Retail"/>
    <s v="Amtala"/>
    <s v="Samrat 70"/>
    <s v="2gm"/>
    <n v="20"/>
    <n v="6"/>
    <n v="42"/>
    <n v="120"/>
    <s v="Growing"/>
    <s v="Insecticide"/>
  </r>
  <r>
    <s v="T1250"/>
    <s v="(02-Mar-25 - 08-Mar-25)"/>
    <s v="W18"/>
    <s v="SEKH ANSARI"/>
    <s v="Retail"/>
    <s v="Usthi"/>
    <s v="Ultimare"/>
    <s v="25ml"/>
    <n v="850"/>
    <n v="8"/>
    <n v="240"/>
    <n v="6800"/>
    <s v="Growing"/>
    <s v="Insecticide"/>
  </r>
  <r>
    <s v="T1251"/>
    <s v="(02-Mar-25 - 08-Mar-25)"/>
    <s v="W18"/>
    <s v="SEKH ANSARI"/>
    <s v="Retail"/>
    <s v="Usthi"/>
    <s v="Indofil M45"/>
    <s v="500gm"/>
    <n v="200"/>
    <n v="9"/>
    <n v="198"/>
    <n v="1800"/>
    <s v="Growing"/>
    <s v="Fungicide"/>
  </r>
  <r>
    <s v="T1252"/>
    <s v="(02-Mar-25 - 08-Mar-25)"/>
    <s v="W18"/>
    <s v="MADHAB SENGUPTA"/>
    <s v="Retail"/>
    <s v="Usthi"/>
    <s v="Deligate"/>
    <s v="25ml"/>
    <n v="270"/>
    <n v="7"/>
    <n v="154"/>
    <n v="1890"/>
    <s v="Growing"/>
    <s v="Insecticide"/>
  </r>
  <r>
    <s v="T1253"/>
    <s v="(02-Mar-25 - 08-Mar-25)"/>
    <s v="W18"/>
    <s v="MADHAB SENGUPTA"/>
    <s v="Retail"/>
    <s v="Usthi"/>
    <s v="Dursban"/>
    <s v="1L"/>
    <n v="350"/>
    <n v="7"/>
    <n v="280"/>
    <n v="2450"/>
    <s v="Growing"/>
    <s v="Insecticide"/>
  </r>
  <r>
    <s v="T1254"/>
    <s v="(02-Mar-25 - 08-Mar-25)"/>
    <s v="W18"/>
    <s v="PRANAB SENGUPTA"/>
    <s v="Retail"/>
    <s v="D.Harbour"/>
    <s v="Poushak"/>
    <s v="100ml"/>
    <n v="100"/>
    <n v="6"/>
    <n v="48"/>
    <n v="600"/>
    <s v="Growing"/>
    <s v="Plant Nutrition"/>
  </r>
  <r>
    <s v="T1255"/>
    <s v="(02-Mar-25 - 08-Mar-25)"/>
    <s v="W18"/>
    <s v="PRANAB SENGUPTA"/>
    <s v="Retail"/>
    <s v="D.Harbour"/>
    <s v="Simodis"/>
    <s v="80ml"/>
    <n v="700"/>
    <n v="6"/>
    <n v="492"/>
    <n v="4200"/>
    <s v="Growing"/>
    <s v="Insecticide"/>
  </r>
  <r>
    <s v="T1256"/>
    <s v="(02-Mar-25 - 08-Mar-25)"/>
    <s v="W18"/>
    <s v="NEPAL HATI"/>
    <s v="Retail"/>
    <s v="Usthi"/>
    <s v="Safal 71"/>
    <s v="100gm"/>
    <n v="70"/>
    <n v="7"/>
    <n v="42"/>
    <n v="490"/>
    <s v="Growing"/>
    <s v="Herbicide"/>
  </r>
  <r>
    <s v="T1257"/>
    <s v="(02-Mar-25 - 08-Mar-25)"/>
    <s v="W18"/>
    <s v="KANAI GHOSH"/>
    <s v="Retail"/>
    <s v="Bishnupur"/>
    <s v="Miraculan"/>
    <s v="250ml"/>
    <n v="120"/>
    <n v="6"/>
    <n v="48"/>
    <n v="720"/>
    <s v="Growing"/>
    <s v="Plant Nutrition"/>
  </r>
  <r>
    <s v="T1258"/>
    <s v="(02-Mar-25 - 08-Mar-25)"/>
    <s v="W18"/>
    <s v="SOURAV CHOWDHURY"/>
    <s v="Large Farmer"/>
    <s v="D.Harbour"/>
    <s v="Iris"/>
    <s v="200ml"/>
    <n v="410"/>
    <n v="6"/>
    <n v="792"/>
    <n v="2460"/>
    <s v="Growing"/>
    <s v="Herbicide"/>
  </r>
  <r>
    <s v="T1259"/>
    <s v="(02-Mar-25 - 08-Mar-25)"/>
    <s v="W18"/>
    <s v="SUMAN DASGUPTA"/>
    <s v="Retail"/>
    <s v="Amtala"/>
    <s v="Ultimare"/>
    <s v="25ml"/>
    <n v="850"/>
    <n v="6"/>
    <n v="180"/>
    <n v="5100"/>
    <s v="Growing"/>
    <s v="Insecticide"/>
  </r>
  <r>
    <s v="T1260"/>
    <s v="(09-Mar-25 - 15-Mar-25)"/>
    <s v="W19"/>
    <s v="BARUN PAL"/>
    <s v="Retail"/>
    <s v="D.Harbour"/>
    <s v="Agil"/>
    <s v="100ml"/>
    <n v="210"/>
    <n v="2"/>
    <n v="100"/>
    <n v="420"/>
    <s v="Growing"/>
    <s v="Herbicide"/>
  </r>
  <r>
    <s v="T1261"/>
    <s v="(09-Mar-25 - 15-Mar-25)"/>
    <s v="W19"/>
    <s v="RAM ROY"/>
    <s v="Large Farmer"/>
    <s v="D.Harbour"/>
    <s v="Ekka"/>
    <s v="20gm"/>
    <n v="30"/>
    <n v="6"/>
    <n v="30"/>
    <n v="180"/>
    <s v="Growing"/>
    <s v="Insecticide"/>
  </r>
  <r>
    <s v="T1262"/>
    <s v="(09-Mar-25 - 15-Mar-25)"/>
    <s v="W19"/>
    <s v="DEBASHIS ROY"/>
    <s v="Retail"/>
    <s v="Bishnupur"/>
    <s v="Sumiprint"/>
    <s v="1L"/>
    <n v="1990"/>
    <n v="1"/>
    <n v="420"/>
    <n v="1990"/>
    <s v="Growing"/>
    <s v="Insecticide"/>
  </r>
  <r>
    <s v="T1263"/>
    <s v="(09-Mar-25 - 15-Mar-25)"/>
    <s v="W19"/>
    <s v="DEBASHIS ROY"/>
    <s v="Retail"/>
    <s v="Bishnupur"/>
    <s v="Krizin"/>
    <s v="100gm"/>
    <n v="150"/>
    <n v="5"/>
    <n v="40"/>
    <n v="750"/>
    <s v="Growing"/>
    <s v="Herbicide"/>
  </r>
  <r>
    <s v="T1264"/>
    <s v="(09-Mar-25 - 15-Mar-25)"/>
    <s v="W19"/>
    <s v="AMITAVA DAS"/>
    <s v="Retail"/>
    <s v="Falta"/>
    <s v="Saaf"/>
    <s v="100gm"/>
    <n v="80"/>
    <n v="6"/>
    <n v="24"/>
    <n v="480"/>
    <s v="Growing"/>
    <s v="Fungicide"/>
  </r>
  <r>
    <s v="T1265"/>
    <s v="(09-Mar-25 - 15-Mar-25)"/>
    <s v="W19"/>
    <s v="AMITAVA DAS"/>
    <s v="Retail"/>
    <s v="Falta"/>
    <s v="Samrat 70"/>
    <s v="2gm"/>
    <n v="20"/>
    <n v="5"/>
    <n v="35"/>
    <n v="100"/>
    <s v="Growing"/>
    <s v="Insecticide"/>
  </r>
  <r>
    <s v="T1266"/>
    <s v="(09-Mar-25 - 15-Mar-25)"/>
    <s v="W19"/>
    <s v="JAGANNATH HALDER"/>
    <s v="Retail"/>
    <s v="Falta"/>
    <s v="Indofil M45"/>
    <s v="500gm"/>
    <n v="205"/>
    <n v="6"/>
    <n v="162"/>
    <n v="1230"/>
    <s v="Growing"/>
    <s v="Fungicide"/>
  </r>
  <r>
    <s v="T1267"/>
    <s v="(09-Mar-25 - 15-Mar-25)"/>
    <s v="W19"/>
    <s v="DEBASIS PAL"/>
    <s v="Retail"/>
    <s v="Bishnupur"/>
    <s v="Poushak"/>
    <s v="500ml"/>
    <n v="420"/>
    <n v="6"/>
    <n v="240"/>
    <n v="2520"/>
    <s v="Growing"/>
    <s v="Plant Nutrition"/>
  </r>
  <r>
    <s v="T1268"/>
    <s v="(09-Mar-25 - 15-Mar-25)"/>
    <s v="W19"/>
    <s v="SEKH ANAMUL"/>
    <s v="Large Farmer"/>
    <s v="Bishnupur"/>
    <s v="Suspend"/>
    <s v="500gm"/>
    <n v="270"/>
    <n v="7"/>
    <n v="350"/>
    <n v="1890"/>
    <s v="Growing"/>
    <s v="Herbicide"/>
  </r>
  <r>
    <s v="T1269"/>
    <s v="(09-Mar-25 - 15-Mar-25)"/>
    <s v="W19"/>
    <s v="KUSH GHOSH"/>
    <s v="Large Farmer"/>
    <s v="Amtala"/>
    <s v="Pogo"/>
    <s v="500ml"/>
    <n v="150"/>
    <n v="7"/>
    <n v="245"/>
    <n v="1050"/>
    <s v="Growing"/>
    <s v="Herbicide"/>
  </r>
  <r>
    <s v="T1270"/>
    <s v="(09-Mar-25 - 15-Mar-25)"/>
    <s v="W19"/>
    <s v="BIJAY PAUL"/>
    <s v="Large Farmer"/>
    <s v="Amtala"/>
    <s v="Agil"/>
    <s v="100ml"/>
    <n v="210"/>
    <n v="7"/>
    <n v="350"/>
    <n v="1470"/>
    <s v="Growing"/>
    <s v="Herbicide"/>
  </r>
  <r>
    <s v="T1271"/>
    <s v="(09-Mar-25 - 15-Mar-25)"/>
    <s v="W19"/>
    <s v="MADHAB SENGUPTA"/>
    <s v="Retail"/>
    <s v="Usthi"/>
    <s v="Nativo"/>
    <s v="100gm"/>
    <n v="700"/>
    <n v="7"/>
    <n v="196"/>
    <n v="4900"/>
    <s v="Growing"/>
    <s v="Fungicide"/>
  </r>
  <r>
    <s v="T1272"/>
    <s v="(09-Mar-25 - 15-Mar-25)"/>
    <s v="W19"/>
    <s v="RANESH DEY"/>
    <s v="Large Farmer"/>
    <s v="Usthi"/>
    <s v="Cultar"/>
    <s v="50ml"/>
    <n v="230"/>
    <n v="8"/>
    <n v="120"/>
    <n v="1840"/>
    <s v="Growing"/>
    <s v="Plant Nutrition"/>
  </r>
  <r>
    <s v="T1273"/>
    <s v="(09-Mar-25 - 15-Mar-25)"/>
    <s v="W19"/>
    <s v="RANESH DEY"/>
    <s v="Large Farmer"/>
    <s v="Usthi"/>
    <s v="Samrat 70"/>
    <s v="2gm"/>
    <n v="20"/>
    <n v="7"/>
    <n v="49"/>
    <n v="140"/>
    <s v="Growing"/>
    <s v="Insecticide"/>
  </r>
  <r>
    <s v="T1274"/>
    <s v="(09-Mar-25 - 15-Mar-25)"/>
    <s v="W19"/>
    <s v="NASIR GOYEN"/>
    <s v="Large Farmer"/>
    <s v="Bishnupur"/>
    <s v="Exponus"/>
    <s v="25ml"/>
    <n v="1250"/>
    <n v="7"/>
    <n v="2590"/>
    <n v="8750"/>
    <s v="Growing"/>
    <s v="Insecticide"/>
  </r>
  <r>
    <s v="T1275"/>
    <s v="(09-Mar-25 - 15-Mar-25)"/>
    <s v="W19"/>
    <s v="NASIR GOYEN"/>
    <s v="Large Farmer"/>
    <s v="Bishnupur"/>
    <s v="Sumiprint"/>
    <s v="250ml"/>
    <n v="453"/>
    <n v="6"/>
    <n v="528"/>
    <n v="2718"/>
    <s v="Growing"/>
    <s v="Insecticide"/>
  </r>
  <r>
    <s v="T1276"/>
    <s v="(09-Mar-25 - 15-Mar-25)"/>
    <s v="W19"/>
    <s v="RAMPRASAD SAHA"/>
    <s v="Large Farmer"/>
    <s v="Usthi"/>
    <s v="Biozyme Vegetable"/>
    <s v="250ml"/>
    <n v="290"/>
    <n v="6"/>
    <n v="150"/>
    <n v="1740"/>
    <s v="Growing"/>
    <s v="Plant Nutrition"/>
  </r>
  <r>
    <s v="T1277"/>
    <s v="(09-Mar-25 - 15-Mar-25)"/>
    <s v="W19"/>
    <s v="ADIN MOLLA"/>
    <s v="Large Farmer"/>
    <s v="Amtala"/>
    <s v="Saaf"/>
    <s v="100gm"/>
    <n v="80"/>
    <n v="7"/>
    <n v="28"/>
    <n v="560"/>
    <s v="Growing"/>
    <s v="Fungicide"/>
  </r>
  <r>
    <s v="T1278"/>
    <s v="(09-Mar-25 - 15-Mar-25)"/>
    <s v="W19"/>
    <s v="BIKASH SARKAR"/>
    <s v="Large Farmer"/>
    <s v="Bishnupur"/>
    <s v="Agil"/>
    <s v="500ml"/>
    <n v="930"/>
    <n v="6"/>
    <n v="660"/>
    <n v="5580"/>
    <s v="Growing"/>
    <s v="Herbicide"/>
  </r>
  <r>
    <s v="T1279"/>
    <s v="(09-Mar-25 - 15-Mar-25)"/>
    <s v="W19"/>
    <s v="SANTOSH ROY"/>
    <s v="Large Farmer"/>
    <s v="Bishnupur"/>
    <s v="Poushak"/>
    <s v="250ml"/>
    <n v="220"/>
    <n v="7"/>
    <n v="140"/>
    <n v="1540"/>
    <s v="Growing"/>
    <s v="Plant Nutrition"/>
  </r>
  <r>
    <s v="T1280"/>
    <s v="(09-Mar-25 - 15-Mar-25)"/>
    <s v="W19"/>
    <s v="RABI GHOSH"/>
    <s v="Retail"/>
    <s v="Amtala"/>
    <s v="Dezire"/>
    <s v="100gm"/>
    <n v="120"/>
    <n v="7"/>
    <n v="70"/>
    <n v="840"/>
    <s v="Growing"/>
    <s v="Herbicide"/>
  </r>
  <r>
    <s v="T1281"/>
    <s v="(09-Mar-25 - 15-Mar-25)"/>
    <s v="W19"/>
    <s v="TAPAN KUMAR"/>
    <s v="Large Farmer"/>
    <s v="Usthi"/>
    <s v="Systiva"/>
    <s v="200ml"/>
    <n v="1050"/>
    <n v="7"/>
    <n v="1190"/>
    <n v="7350"/>
    <s v="Growing"/>
    <s v="Fungicide"/>
  </r>
  <r>
    <s v="T1282"/>
    <s v="(09-Mar-25 - 15-Mar-25)"/>
    <s v="W19"/>
    <s v="RAJIB CHAKRABORTY"/>
    <s v="Retail"/>
    <s v="D.Harbour"/>
    <s v="Agil"/>
    <s v="1L"/>
    <n v="2100"/>
    <n v="6"/>
    <n v="2100"/>
    <n v="12600"/>
    <s v="Growing"/>
    <s v="Herbicide"/>
  </r>
  <r>
    <s v="T1283"/>
    <s v="(09-Mar-25 - 15-Mar-25)"/>
    <s v="W19"/>
    <s v="KUNTAL JANA"/>
    <s v="Retail"/>
    <s v="Bishnupur"/>
    <s v="Nasa"/>
    <s v="1kg"/>
    <n v="200"/>
    <n v="6"/>
    <n v="132"/>
    <n v="1200"/>
    <s v="Growing"/>
    <s v="Insecticide"/>
  </r>
  <r>
    <s v="T1284"/>
    <s v="(09-Mar-25 - 15-Mar-25)"/>
    <s v="W19"/>
    <s v="ARUN DEY"/>
    <s v="Retail"/>
    <s v="Amtala"/>
    <s v="Poushak"/>
    <s v="100ml"/>
    <n v="100"/>
    <n v="6"/>
    <n v="48"/>
    <n v="600"/>
    <s v="Growing"/>
    <s v="Plant Nutrition"/>
  </r>
  <r>
    <s v="T1285"/>
    <s v="(09-Mar-25 - 15-Mar-25)"/>
    <s v="W19"/>
    <s v="ARUN DEY"/>
    <s v="Retail"/>
    <s v="Amtala"/>
    <s v="Miraculan"/>
    <s v="250ml"/>
    <n v="120"/>
    <n v="4"/>
    <n v="32"/>
    <n v="480"/>
    <s v="Growing"/>
    <s v="Plant Nutrition"/>
  </r>
  <r>
    <s v="T1286"/>
    <s v="(09-Mar-25 - 15-Mar-25)"/>
    <s v="W19"/>
    <s v="SHANKAR MONDAL"/>
    <s v="Retail"/>
    <s v="Amtala"/>
    <s v="Sumiprint"/>
    <s v="500ml"/>
    <n v="1730"/>
    <n v="4"/>
    <n v="3656"/>
    <n v="6920"/>
    <s v="Growing"/>
    <s v="Insecticide"/>
  </r>
  <r>
    <s v="T1287"/>
    <s v="(09-Mar-25 - 15-Mar-25)"/>
    <s v="W19"/>
    <s v="SHANKAR MONDAL"/>
    <s v="Retail"/>
    <s v="Amtala"/>
    <s v="Starthine"/>
    <s v="1kg"/>
    <n v="760"/>
    <n v="5"/>
    <n v="200"/>
    <n v="3800"/>
    <s v="Growing"/>
    <s v="Insecticide"/>
  </r>
  <r>
    <s v="T1288"/>
    <s v="(09-Mar-25 - 15-Mar-25)"/>
    <s v="W19"/>
    <s v="JAGANNATH HALDER"/>
    <s v="Retail"/>
    <s v="Falta"/>
    <s v="Sumiprint"/>
    <s v="1L"/>
    <n v="1990"/>
    <n v="4"/>
    <n v="1680"/>
    <n v="7960"/>
    <s v="Growing"/>
    <s v="Insecticide"/>
  </r>
  <r>
    <s v="T1289"/>
    <s v="(09-Mar-25 - 15-Mar-25)"/>
    <s v="W19"/>
    <s v="ANIL KUMAR"/>
    <s v="Retail"/>
    <s v="D.Harbour"/>
    <s v="Ekka"/>
    <s v="20gm"/>
    <n v="30"/>
    <n v="5"/>
    <n v="25"/>
    <n v="150"/>
    <s v="Growing"/>
    <s v="Insecticide"/>
  </r>
  <r>
    <s v="T1290"/>
    <s v="(09-Mar-25 - 15-Mar-25)"/>
    <s v="W19"/>
    <s v="SANTOSH ROY"/>
    <s v="Large Farmer"/>
    <s v="Bishnupur"/>
    <s v="Profex Super"/>
    <s v="100ml"/>
    <n v="90"/>
    <n v="6"/>
    <n v="72"/>
    <n v="540"/>
    <s v="Growing"/>
    <s v="Insecticide"/>
  </r>
  <r>
    <s v="T1291"/>
    <s v="(09-Mar-25 - 15-Mar-25)"/>
    <s v="W19"/>
    <s v="SEKH ANSARI"/>
    <s v="Retail"/>
    <s v="Usthi"/>
    <s v="Double"/>
    <s v="100ml"/>
    <n v="450"/>
    <n v="5"/>
    <n v="250"/>
    <n v="2250"/>
    <s v="Growing"/>
    <s v="Plant Nutrition"/>
  </r>
  <r>
    <s v="T1292"/>
    <s v="(09-Mar-25 - 15-Mar-25)"/>
    <s v="W19"/>
    <s v="SUDIP MANDAL"/>
    <s v="Retail"/>
    <s v="Usthi"/>
    <s v="Nativo"/>
    <s v="100gm"/>
    <n v="700"/>
    <n v="4"/>
    <n v="112"/>
    <n v="2800"/>
    <s v="Growing"/>
    <s v="Fungicide"/>
  </r>
  <r>
    <s v="T1293"/>
    <s v="(09-Mar-25 - 15-Mar-25)"/>
    <s v="W19"/>
    <s v="TANAY DEY"/>
    <s v="Retail"/>
    <s v="Falta"/>
    <s v="Baan"/>
    <s v="120gm"/>
    <n v="230"/>
    <n v="6"/>
    <n v="120"/>
    <n v="1380"/>
    <s v="Growing"/>
    <s v="Fungicide"/>
  </r>
  <r>
    <s v="T1294"/>
    <s v="(09-Mar-25 - 15-Mar-25)"/>
    <s v="W19"/>
    <s v="ANUPAM MAJUMDAR"/>
    <s v="Retail"/>
    <s v="Amtala"/>
    <s v="Pegasus"/>
    <s v="10gm"/>
    <n v="100"/>
    <n v="5"/>
    <n v="60"/>
    <n v="500"/>
    <s v="Growing"/>
    <s v="Insecticide"/>
  </r>
  <r>
    <s v="T1295"/>
    <s v="(09-Mar-25 - 15-Mar-25)"/>
    <s v="W19"/>
    <s v="ANUPAM MAJUMDAR"/>
    <s v="Retail"/>
    <s v="Amtala"/>
    <s v="E-Mate"/>
    <s v="10gm"/>
    <n v="30"/>
    <n v="5"/>
    <n v="15"/>
    <n v="150"/>
    <s v="Growing"/>
    <s v="Insecticide"/>
  </r>
  <r>
    <s v="T1296"/>
    <s v="(09-Mar-25 - 15-Mar-25)"/>
    <s v="W19"/>
    <s v="RINKU MALLICK"/>
    <s v="Retail"/>
    <s v="Falta"/>
    <s v="Dursban"/>
    <s v="1L"/>
    <n v="350"/>
    <n v="5"/>
    <n v="200"/>
    <n v="1750"/>
    <s v="Growing"/>
    <s v="Insecticide"/>
  </r>
  <r>
    <s v="T1297"/>
    <s v="(09-Mar-25 - 15-Mar-25)"/>
    <s v="W19"/>
    <s v="RINKU MALLICK"/>
    <s v="Retail"/>
    <s v="Falta"/>
    <s v="Profex Super"/>
    <s v="250ml"/>
    <n v="190"/>
    <n v="5"/>
    <n v="130"/>
    <n v="950"/>
    <s v="Growing"/>
    <s v="Insecticide"/>
  </r>
  <r>
    <s v="T1298"/>
    <s v="(09-Mar-25 - 15-Mar-25)"/>
    <s v="W19"/>
    <s v="SANJIB BISWAS"/>
    <s v="Large Farmer"/>
    <s v="Bishnupur"/>
    <s v="Sumi Max"/>
    <s v="10ml"/>
    <n v="120"/>
    <n v="5"/>
    <n v="100"/>
    <n v="600"/>
    <s v="Growing"/>
    <s v="Herbicide"/>
  </r>
  <r>
    <s v="T1299"/>
    <s v="(09-Mar-25 - 15-Mar-25)"/>
    <s v="W19"/>
    <s v="ARUN DEY"/>
    <s v="Retail"/>
    <s v="Amtala"/>
    <s v="Samrat 70"/>
    <s v="2gm"/>
    <n v="20"/>
    <n v="6"/>
    <n v="42"/>
    <n v="120"/>
    <s v="Growing"/>
    <s v="Insecticide"/>
  </r>
  <r>
    <s v="T1300"/>
    <s v="(09-Mar-25 - 15-Mar-25)"/>
    <s v="W19"/>
    <s v="DIPANKAR GHOSH"/>
    <s v="Retail"/>
    <s v="Falta"/>
    <s v="Isabion"/>
    <s v="500ml"/>
    <n v="650"/>
    <n v="6"/>
    <n v="168"/>
    <n v="3900"/>
    <s v="Growing"/>
    <s v="Plant Nutrition"/>
  </r>
  <r>
    <s v="T1301"/>
    <s v="(09-Mar-25 - 15-Mar-25)"/>
    <s v="W19"/>
    <s v="ANIL KUMAR"/>
    <s v="Retail"/>
    <s v="D.Harbour"/>
    <s v="Xelora"/>
    <s v="200ml"/>
    <n v="950"/>
    <n v="6"/>
    <n v="456"/>
    <n v="5700"/>
    <s v="Growing"/>
    <s v="Fungicide"/>
  </r>
  <r>
    <s v="T1302"/>
    <s v="(09-Mar-25 - 15-Mar-25)"/>
    <s v="W19"/>
    <s v="DEBDAS CHOWDHURY"/>
    <s v="Large Farmer"/>
    <s v="Amtala"/>
    <s v="Nasa"/>
    <s v="1kg"/>
    <n v="200"/>
    <n v="7"/>
    <n v="154"/>
    <n v="1400"/>
    <s v="Growing"/>
    <s v="Insecticide"/>
  </r>
  <r>
    <s v="T1303"/>
    <s v="(09-Mar-25 - 15-Mar-25)"/>
    <s v="W19"/>
    <s v="DEBDAS CHOWDHURY"/>
    <s v="Large Farmer"/>
    <s v="Amtala"/>
    <s v="Dezire"/>
    <s v="100gm"/>
    <n v="120"/>
    <n v="7"/>
    <n v="70"/>
    <n v="840"/>
    <s v="Growing"/>
    <s v="Herbicide"/>
  </r>
  <r>
    <s v="T1304"/>
    <s v="(09-Mar-25 - 15-Mar-25)"/>
    <s v="W19"/>
    <s v="RINKU MALLICK"/>
    <s v="Retail"/>
    <s v="Falta"/>
    <s v="Carbine"/>
    <s v="250ml"/>
    <n v="210"/>
    <n v="7"/>
    <n v="70"/>
    <n v="1470"/>
    <s v="Growing"/>
    <s v="Insecticide"/>
  </r>
  <r>
    <s v="T1305"/>
    <s v="(09-Mar-25 - 15-Mar-25)"/>
    <s v="W19"/>
    <s v="RINKU MALLICK"/>
    <s v="Retail"/>
    <s v="Falta"/>
    <s v="Dursban"/>
    <s v="500ml"/>
    <n v="190"/>
    <n v="5"/>
    <n v="90"/>
    <n v="950"/>
    <s v="Growing"/>
    <s v="Insecticide"/>
  </r>
  <r>
    <s v="T1309"/>
    <s v="(09-Mar-25 - 15-Mar-25)"/>
    <s v="W19"/>
    <s v="SHANKAR MONDAL"/>
    <s v="Retail"/>
    <s v="Amtala"/>
    <s v="Saaf"/>
    <s v="250gm"/>
    <n v="200"/>
    <n v="5"/>
    <n v="260"/>
    <n v="1000"/>
    <s v="Growing"/>
    <s v="Fungicide"/>
  </r>
  <r>
    <s v="T1310"/>
    <s v="(16-Mar-25 - 22-Mar-25)"/>
    <s v="W20"/>
    <s v="HOKSEN MOLLA"/>
    <s v="Retail"/>
    <s v="Falta"/>
    <s v="Ultimare"/>
    <s v="25ml"/>
    <n v="850"/>
    <n v="7"/>
    <n v="210"/>
    <n v="5950"/>
    <s v="Growing"/>
    <s v="Insecticide"/>
  </r>
  <r>
    <s v="T1311"/>
    <s v="(16-Mar-25 - 22-Mar-25)"/>
    <s v="W20"/>
    <s v="HOKSEN MOLLA"/>
    <s v="Retail"/>
    <s v="Falta"/>
    <s v="Suspend"/>
    <s v="500gm"/>
    <n v="270"/>
    <n v="5"/>
    <n v="250"/>
    <n v="1350"/>
    <s v="Growing"/>
    <s v="Herbicide"/>
  </r>
  <r>
    <s v="T1312"/>
    <s v="(16-Mar-25 - 22-Mar-25)"/>
    <s v="W20"/>
    <s v="SUBRATA NASKAR"/>
    <s v="Large Farmer"/>
    <s v="D.Harbour"/>
    <s v="E-Mate"/>
    <s v="10gm"/>
    <n v="30"/>
    <n v="6"/>
    <n v="18"/>
    <n v="180"/>
    <s v="Growing"/>
    <s v="Insecticide"/>
  </r>
  <r>
    <s v="T1313"/>
    <s v="(16-Mar-25 - 22-Mar-25)"/>
    <s v="W20"/>
    <s v="SUBRATA NASKAR"/>
    <s v="Large Farmer"/>
    <s v="D.Harbour"/>
    <s v="Tag Dabang"/>
    <s v="160gm (20gm x 8 pouches, per pouch: 25)"/>
    <n v="190"/>
    <n v="5"/>
    <n v="75"/>
    <n v="950"/>
    <s v="Growing"/>
    <s v="Herbicide"/>
  </r>
  <r>
    <s v="T1314"/>
    <s v="(16-Mar-25 - 22-Mar-25)"/>
    <s v="W20"/>
    <s v="ARUP PATRA"/>
    <s v="Retail"/>
    <s v="Usthi"/>
    <s v="Miraculan"/>
    <s v="500ml"/>
    <n v="230"/>
    <n v="5"/>
    <n v="100"/>
    <n v="1150"/>
    <s v="Growing"/>
    <s v="Plant Nutrition"/>
  </r>
  <r>
    <s v="T1315"/>
    <s v="(16-Mar-25 - 22-Mar-25)"/>
    <s v="W20"/>
    <s v="MADHAB SENGUPTA"/>
    <s v="Retail"/>
    <s v="Usthi"/>
    <s v="Nasa"/>
    <s v="1kg"/>
    <n v="200"/>
    <n v="6"/>
    <n v="132"/>
    <n v="1200"/>
    <s v="Growing"/>
    <s v="Insecticide"/>
  </r>
  <r>
    <s v="T1316"/>
    <s v="(16-Mar-25 - 22-Mar-25)"/>
    <s v="W20"/>
    <s v="SEKH ANAMUL"/>
    <s v="Large Farmer"/>
    <s v="Bishnupur"/>
    <s v="2,4-D"/>
    <s v="500gm"/>
    <n v="220"/>
    <n v="6"/>
    <n v="150"/>
    <n v="1320"/>
    <s v="Growing"/>
    <s v="Herbicide"/>
  </r>
  <r>
    <s v="T1317"/>
    <s v="(16-Mar-25 - 22-Mar-25)"/>
    <s v="W20"/>
    <s v="TUFUI DAS"/>
    <s v="Retail"/>
    <s v="Amtala"/>
    <s v="Agil"/>
    <s v="250ml"/>
    <n v="500"/>
    <n v="5"/>
    <n v="550"/>
    <n v="2500"/>
    <s v="Growing"/>
    <s v="Herbicide"/>
  </r>
  <r>
    <s v="T1318"/>
    <s v="(16-Mar-25 - 22-Mar-25)"/>
    <s v="W20"/>
    <s v="ANIL BISWAS"/>
    <s v="Retail"/>
    <s v="Bishnupur"/>
    <s v="Ultimare"/>
    <s v="50ml"/>
    <n v="1640"/>
    <n v="3"/>
    <n v="510"/>
    <n v="4920"/>
    <s v="Growing"/>
    <s v="Insecticide"/>
  </r>
  <r>
    <s v="T1319"/>
    <s v="(16-Mar-25 - 22-Mar-25)"/>
    <s v="W20"/>
    <s v="SURESH PAUL"/>
    <s v="Large Farmer"/>
    <s v="Bishnupur"/>
    <s v="Amister Top"/>
    <s v="500ml"/>
    <n v="2200"/>
    <n v="4"/>
    <n v="800"/>
    <n v="8800"/>
    <s v="Growing"/>
    <s v="Fungicide"/>
  </r>
  <r>
    <s v="T1320"/>
    <s v="(16-Mar-25 - 22-Mar-25)"/>
    <s v="W20"/>
    <s v="SURESH PAUL"/>
    <s v="Large Farmer"/>
    <s v="Bishnupur"/>
    <s v="E-Mate"/>
    <s v="10gm"/>
    <n v="30"/>
    <n v="5"/>
    <n v="15"/>
    <n v="150"/>
    <s v="Growing"/>
    <s v="Insecticide"/>
  </r>
  <r>
    <s v="T1321"/>
    <s v="(16-Mar-25 - 22-Mar-25)"/>
    <s v="W20"/>
    <s v="KARTICK MAITY"/>
    <s v="Retail"/>
    <s v="D.Harbour"/>
    <s v="Dursban"/>
    <s v="500ml"/>
    <n v="190"/>
    <n v="3"/>
    <n v="54"/>
    <n v="570"/>
    <s v="Growing"/>
    <s v="Insecticide"/>
  </r>
  <r>
    <s v="T1322"/>
    <s v="(16-Mar-25 - 22-Mar-25)"/>
    <s v="W20"/>
    <s v="KARTICK MAITY"/>
    <s v="Retail"/>
    <s v="D.Harbour"/>
    <s v="Deligate"/>
    <s v="25ml"/>
    <n v="270"/>
    <n v="4"/>
    <n v="88"/>
    <n v="1080"/>
    <s v="Growing"/>
    <s v="Insecticide"/>
  </r>
  <r>
    <s v="T1323"/>
    <s v="(16-Mar-25 - 22-Mar-25)"/>
    <s v="W20"/>
    <s v="SUBRATA DEY"/>
    <s v="Retail"/>
    <s v="Falta"/>
    <s v="Agil"/>
    <s v="100ml"/>
    <n v="210"/>
    <n v="4"/>
    <n v="200"/>
    <n v="840"/>
    <s v="Growing"/>
    <s v="Herbicide"/>
  </r>
  <r>
    <s v="T1324"/>
    <s v="(16-Mar-25 - 22-Mar-25)"/>
    <s v="W20"/>
    <s v="PRADIP MONDAL"/>
    <s v="Large Farmer"/>
    <s v="Bishnupur"/>
    <s v="2,4-D"/>
    <s v="500gm"/>
    <n v="220"/>
    <n v="5"/>
    <n v="125"/>
    <n v="1100"/>
    <s v="Growing"/>
    <s v="Herbicide"/>
  </r>
  <r>
    <s v="T1325"/>
    <s v="(16-Mar-25 - 22-Mar-25)"/>
    <s v="W20"/>
    <s v="NILADRI SEN"/>
    <s v="Retail"/>
    <s v="Amtala"/>
    <s v="Exponus"/>
    <s v="8.5ml"/>
    <n v="480"/>
    <n v="4"/>
    <n v="120"/>
    <n v="1920"/>
    <s v="Growing"/>
    <s v="Insecticide"/>
  </r>
  <r>
    <s v="T1326"/>
    <s v="(16-Mar-25 - 22-Mar-25)"/>
    <s v="W20"/>
    <s v="AMITAVA DAS"/>
    <s v="Retail"/>
    <s v="Falta"/>
    <s v="Ridomil Gold"/>
    <s v="1kg (1 pouch: 80)"/>
    <n v="2300"/>
    <n v="4"/>
    <n v="4040"/>
    <n v="9200"/>
    <s v="Growing"/>
    <s v="Fungicide"/>
  </r>
  <r>
    <s v="T1327"/>
    <s v="(16-Mar-25 - 22-Mar-25)"/>
    <s v="W20"/>
    <s v="JOY RANA"/>
    <s v="Retail"/>
    <s v="Falta"/>
    <s v="Cultar"/>
    <s v="50ml"/>
    <n v="230"/>
    <n v="5"/>
    <n v="75"/>
    <n v="1150"/>
    <s v="Growing"/>
    <s v="Plant Nutrition"/>
  </r>
  <r>
    <s v="T1328"/>
    <s v="(16-Mar-25 - 22-Mar-25)"/>
    <s v="W20"/>
    <s v="PARTHA SARKAR"/>
    <s v="Retail"/>
    <s v="Usthi"/>
    <s v="Safal 71"/>
    <s v="100gm"/>
    <n v="70"/>
    <n v="4"/>
    <n v="24"/>
    <n v="280"/>
    <s v="Growing"/>
    <s v="Herbicide"/>
  </r>
  <r>
    <s v="T1329"/>
    <s v="(16-Mar-25 - 22-Mar-25)"/>
    <s v="W20"/>
    <s v="KARTICK MAITY"/>
    <s v="Retail"/>
    <s v="D.Harbour"/>
    <s v="Saaf"/>
    <s v="1kg"/>
    <n v="730"/>
    <n v="5"/>
    <n v="125"/>
    <n v="3650"/>
    <s v="Growing"/>
    <s v="Fungicide"/>
  </r>
  <r>
    <s v="T1330"/>
    <s v="(16-Mar-25 - 22-Mar-25)"/>
    <s v="W20"/>
    <s v="KARTICK MAITY"/>
    <s v="Retail"/>
    <s v="D.Harbour"/>
    <s v="Profex Super"/>
    <s v="500ml"/>
    <n v="370"/>
    <n v="4"/>
    <n v="160"/>
    <n v="1480"/>
    <s v="Growing"/>
    <s v="Insecticide"/>
  </r>
  <r>
    <s v="T1331"/>
    <s v="(16-Mar-25 - 22-Mar-25)"/>
    <s v="W20"/>
    <s v="SUBHAS CHATTERJEE"/>
    <s v="Large Farmer"/>
    <s v="D.Harbour"/>
    <s v="Ultimare"/>
    <s v="25ml"/>
    <n v="850"/>
    <n v="5"/>
    <n v="150"/>
    <n v="4250"/>
    <s v="Growing"/>
    <s v="Insecticide"/>
  </r>
  <r>
    <s v="T1332"/>
    <s v="(16-Mar-25 - 22-Mar-25)"/>
    <s v="W20"/>
    <s v="SUBHAS CHATTERJEE"/>
    <s v="Large Farmer"/>
    <s v="D.Harbour"/>
    <s v="Sumiprint"/>
    <s v="100ml"/>
    <n v="190"/>
    <n v="5"/>
    <n v="200"/>
    <n v="950"/>
    <s v="Growing"/>
    <s v="Insecticide"/>
  </r>
  <r>
    <s v="T1333"/>
    <s v="(16-Mar-25 - 22-Mar-25)"/>
    <s v="W20"/>
    <s v="ADIN MOLLA"/>
    <s v="Large Farmer"/>
    <s v="Amtala"/>
    <s v="Iris"/>
    <s v="1L"/>
    <n v="2015"/>
    <n v="5"/>
    <n v="1375"/>
    <n v="10075"/>
    <s v="Growing"/>
    <s v="Herbicide"/>
  </r>
  <r>
    <s v="T1334"/>
    <s v="(16-Mar-25 - 22-Mar-25)"/>
    <s v="W20"/>
    <s v="SUBRATA NASKAR"/>
    <s v="Large Farmer"/>
    <s v="D.Harbour"/>
    <s v="Nasa"/>
    <s v="1kg"/>
    <n v="200"/>
    <n v="7"/>
    <n v="154"/>
    <n v="1400"/>
    <s v="Growing"/>
    <s v="Insecticide"/>
  </r>
  <r>
    <s v="T1335"/>
    <s v="(16-Mar-25 - 22-Mar-25)"/>
    <s v="W20"/>
    <s v="BARUN PAL"/>
    <s v="Retail"/>
    <s v="D.Harbour"/>
    <s v="Baan"/>
    <s v="120gm"/>
    <n v="230"/>
    <n v="5"/>
    <n v="100"/>
    <n v="1150"/>
    <s v="Growing"/>
    <s v="Fungicide"/>
  </r>
  <r>
    <s v="T1336"/>
    <s v="(16-Mar-25 - 22-Mar-25)"/>
    <s v="W20"/>
    <s v="KUNTAL JANA"/>
    <s v="Retail"/>
    <s v="Bishnupur"/>
    <s v="Dezire"/>
    <s v="100gm"/>
    <n v="120"/>
    <n v="5"/>
    <n v="50"/>
    <n v="600"/>
    <s v="Growing"/>
    <s v="Herbicide"/>
  </r>
  <r>
    <s v="T1337"/>
    <s v="(16-Mar-25 - 22-Mar-25)"/>
    <s v="W20"/>
    <s v="SUKUMAR BAGCHI"/>
    <s v="Retail"/>
    <s v="Falta"/>
    <s v="El++"/>
    <s v="100ml"/>
    <n v="70"/>
    <n v="7"/>
    <n v="56"/>
    <n v="490"/>
    <s v="Growing"/>
    <s v="Plant Nutrition"/>
  </r>
  <r>
    <s v="T1338"/>
    <s v="(16-Mar-25 - 22-Mar-25)"/>
    <s v="W20"/>
    <s v="DEBASIS PAL"/>
    <s v="Retail"/>
    <s v="Bishnupur"/>
    <s v="Tag Gun"/>
    <s v="160gm (20gm x 8 pouches, per pouch: 55)"/>
    <n v="420"/>
    <n v="6"/>
    <n v="300"/>
    <n v="2520"/>
    <s v="Growing"/>
    <s v="Herbicide"/>
  </r>
  <r>
    <s v="T1339"/>
    <s v="(16-Mar-25 - 22-Mar-25)"/>
    <s v="W20"/>
    <s v="DIPANKAR GHOSH"/>
    <s v="Retail"/>
    <s v="Falta"/>
    <s v="Profex Super"/>
    <s v="1L"/>
    <n v="750"/>
    <n v="6"/>
    <n v="228"/>
    <n v="4500"/>
    <s v="Growing"/>
    <s v="Insecticide"/>
  </r>
  <r>
    <s v="T1340"/>
    <s v="(16-Mar-25 - 22-Mar-25)"/>
    <s v="W20"/>
    <s v="DIPANKAR GHOSH"/>
    <s v="Retail"/>
    <s v="Falta"/>
    <s v="Miraculan"/>
    <s v="250ml"/>
    <n v="120"/>
    <n v="7"/>
    <n v="56"/>
    <n v="840"/>
    <s v="Growing"/>
    <s v="Plant Nutrition"/>
  </r>
  <r>
    <s v="T1341"/>
    <s v="(16-Mar-25 - 22-Mar-25)"/>
    <s v="W20"/>
    <s v="DEBDAS CHOWDHURY"/>
    <s v="Large Farmer"/>
    <s v="Amtala"/>
    <s v="Indofil M45"/>
    <s v="500gm"/>
    <n v="205"/>
    <n v="6"/>
    <n v="162"/>
    <n v="1230"/>
    <s v="Growing"/>
    <s v="Fungicide"/>
  </r>
  <r>
    <s v="T1342"/>
    <s v="(16-Mar-25 - 22-Mar-25)"/>
    <s v="W20"/>
    <s v="DEBDAS CHOWDHURY"/>
    <s v="Large Farmer"/>
    <s v="Amtala"/>
    <s v="Krizin"/>
    <s v="100gm"/>
    <n v="150"/>
    <n v="8"/>
    <n v="64"/>
    <n v="1200"/>
    <s v="Growing"/>
    <s v="Herbicide"/>
  </r>
  <r>
    <s v="T1343"/>
    <s v="(16-Mar-25 - 22-Mar-25)"/>
    <s v="W20"/>
    <s v="TAPAN GHOSH"/>
    <s v="Retail"/>
    <s v="Amtala"/>
    <s v="El++"/>
    <s v="100ml"/>
    <n v="70"/>
    <n v="7"/>
    <n v="56"/>
    <n v="490"/>
    <s v="Growing"/>
    <s v="Plant Nutrition"/>
  </r>
  <r>
    <s v="T1344"/>
    <s v="(16-Mar-25 - 22-Mar-25)"/>
    <s v="W20"/>
    <s v="ANIL BISWAS"/>
    <s v="Retail"/>
    <s v="Bishnupur"/>
    <s v="Contaf Plus"/>
    <s v="100ml"/>
    <n v="70"/>
    <n v="6"/>
    <n v="60"/>
    <n v="420"/>
    <s v="Growing"/>
    <s v="Fungicide"/>
  </r>
  <r>
    <s v="T1345"/>
    <s v="(16-Mar-25 - 22-Mar-25)"/>
    <s v="W20"/>
    <s v="ARUN DEY"/>
    <s v="Retail"/>
    <s v="Amtala"/>
    <s v="Xelora"/>
    <s v="200ml"/>
    <n v="950"/>
    <n v="7"/>
    <n v="532"/>
    <n v="6650"/>
    <s v="Growing"/>
    <s v="Fungicide"/>
  </r>
  <r>
    <s v="T1346"/>
    <s v="(16-Mar-25 - 22-Mar-25)"/>
    <s v="W20"/>
    <s v="SANJIB BISWAS"/>
    <s v="Large Farmer"/>
    <s v="Bishnupur"/>
    <s v="El++"/>
    <s v="500ml"/>
    <n v="320"/>
    <n v="5"/>
    <n v="120"/>
    <n v="1600"/>
    <s v="Growing"/>
    <s v="Plant Nutrition"/>
  </r>
  <r>
    <s v="T1347"/>
    <s v="(16-Mar-25 - 22-Mar-25)"/>
    <s v="W20"/>
    <s v="GOPAL CHATTERJEE"/>
    <s v="Large Farmer"/>
    <s v="D.Harbour"/>
    <s v="Iris"/>
    <s v="400ml"/>
    <n v="780"/>
    <n v="6"/>
    <n v="480"/>
    <n v="4680"/>
    <s v="Growing"/>
    <s v="Herbicide"/>
  </r>
  <r>
    <s v="T1348"/>
    <s v="(16-Mar-25 - 22-Mar-25)"/>
    <s v="W20"/>
    <s v="SUSHANTA DAS"/>
    <s v="Retail"/>
    <s v="Amtala"/>
    <s v="Tagron"/>
    <s v="10gm"/>
    <n v="30"/>
    <n v="5"/>
    <n v="25"/>
    <n v="150"/>
    <s v="Growing"/>
    <s v="Fungicide"/>
  </r>
  <r>
    <s v="T1349"/>
    <s v="(16-Mar-25 - 22-Mar-25)"/>
    <s v="W20"/>
    <s v="BIJAY PAUL"/>
    <s v="Large Farmer"/>
    <s v="Amtala"/>
    <s v="Ekka"/>
    <s v="100gm"/>
    <n v="120"/>
    <n v="6"/>
    <n v="36"/>
    <n v="720"/>
    <s v="Growing"/>
    <s v="Insecticide"/>
  </r>
  <r>
    <s v="T1350"/>
    <s v="(16-Mar-25 - 22-Mar-25)"/>
    <s v="W20"/>
    <s v="DIPAK BANERJEE"/>
    <s v="Retail"/>
    <s v="Amtala"/>
    <s v="Poushak"/>
    <s v="100ml"/>
    <n v="100"/>
    <n v="6"/>
    <n v="48"/>
    <n v="600"/>
    <s v="Growing"/>
    <s v="Plant Nutrition"/>
  </r>
  <r>
    <s v="T1351"/>
    <s v="(16-Mar-25 - 22-Mar-25)"/>
    <s v="W20"/>
    <s v="LALTU MIRI"/>
    <s v="Large Farmer"/>
    <s v="Amtala"/>
    <s v="Ultimare"/>
    <s v="50ml"/>
    <n v="1640"/>
    <n v="5"/>
    <n v="850"/>
    <n v="8200"/>
    <s v="Growing"/>
    <s v="Insecticide"/>
  </r>
  <r>
    <s v="T1352"/>
    <s v="(16-Mar-25 - 22-Mar-25)"/>
    <s v="W20"/>
    <s v="LALTU MIRI"/>
    <s v="Large Farmer"/>
    <s v="Amtala"/>
    <s v="Ekka"/>
    <s v="100gm"/>
    <n v="120"/>
    <n v="4"/>
    <n v="24"/>
    <n v="480"/>
    <s v="Growing"/>
    <s v="Insecticide"/>
  </r>
  <r>
    <s v="T1353"/>
    <s v="(16-Mar-25 - 22-Mar-25)"/>
    <s v="W20"/>
    <s v="BISWAJIT SINHA"/>
    <s v="Retail"/>
    <s v="Amtala"/>
    <s v="Nativo"/>
    <s v="100gm"/>
    <n v="700"/>
    <n v="5"/>
    <n v="140"/>
    <n v="3500"/>
    <s v="Growing"/>
    <s v="Fungicide"/>
  </r>
  <r>
    <s v="T1354"/>
    <s v="(16-Mar-25 - 22-Mar-25)"/>
    <s v="W20"/>
    <s v="BISWAJIT SINHA"/>
    <s v="Retail"/>
    <s v="Amtala"/>
    <s v="El++"/>
    <s v="250ml"/>
    <n v="170"/>
    <n v="4"/>
    <n v="72"/>
    <n v="680"/>
    <s v="Growing"/>
    <s v="Plant Nutrition"/>
  </r>
  <r>
    <s v="T1355"/>
    <s v="(16-Mar-25 - 22-Mar-25)"/>
    <s v="W20"/>
    <s v="RAKIB MOLLA"/>
    <s v="Large Farmer"/>
    <s v="Amtala"/>
    <s v="Saaf"/>
    <s v="100gm"/>
    <n v="80"/>
    <n v="6"/>
    <n v="24"/>
    <n v="480"/>
    <s v="Growing"/>
    <s v="Fungicide"/>
  </r>
  <r>
    <s v="T1356"/>
    <s v="(16-Mar-25 - 22-Mar-25)"/>
    <s v="W20"/>
    <s v="ADIN MOLLA"/>
    <s v="Large Farmer"/>
    <s v="Amtala"/>
    <s v="2,4-D"/>
    <s v="500gm"/>
    <n v="220"/>
    <n v="5"/>
    <n v="125"/>
    <n v="1100"/>
    <s v="Growing"/>
    <s v="Herbicide"/>
  </r>
  <r>
    <s v="T1357"/>
    <s v="(16-Mar-25 - 22-Mar-25)"/>
    <s v="W20"/>
    <s v="RAMPRASAD SAHA"/>
    <s v="Large Farmer"/>
    <s v="Usthi"/>
    <s v="Suspend"/>
    <s v="500gm"/>
    <n v="270"/>
    <n v="4"/>
    <n v="200"/>
    <n v="1080"/>
    <s v="Growing"/>
    <s v="Herbicide"/>
  </r>
  <r>
    <s v="T1358"/>
    <s v="(16-Mar-25 - 22-Mar-25)"/>
    <s v="W20"/>
    <s v="BIKRAM SARKAR"/>
    <s v="Large Farmer"/>
    <s v="Bishnupur"/>
    <s v="Sprint"/>
    <s v="100gm"/>
    <n v="130"/>
    <n v="5"/>
    <n v="60"/>
    <n v="650"/>
    <s v="Growing"/>
    <s v="Fungicide"/>
  </r>
  <r>
    <s v="T1359"/>
    <s v="(16-Mar-25 - 22-Mar-25)"/>
    <s v="W20"/>
    <s v="NARENDRA ROY"/>
    <s v="Large Farmer"/>
    <s v="Falta"/>
    <s v="Simodis"/>
    <s v="240ml"/>
    <n v="2020"/>
    <n v="4"/>
    <n v="1420"/>
    <n v="8080"/>
    <s v="Growing"/>
    <s v="Insecticide"/>
  </r>
  <r>
    <s v="T1360"/>
    <s v="(16-Mar-25 - 22-Mar-25)"/>
    <s v="W20"/>
    <s v="MADHAB SENGUPTA"/>
    <s v="Retail"/>
    <s v="Usthi"/>
    <s v="Simodis"/>
    <s v="240ml"/>
    <n v="2020"/>
    <n v="4"/>
    <n v="1420"/>
    <n v="8080"/>
    <s v="Growing"/>
    <s v="Insecticide"/>
  </r>
  <r>
    <s v="T1361"/>
    <s v="(16-Mar-25 - 22-Mar-25)"/>
    <s v="W20"/>
    <s v="MADHAB SENGUPTA"/>
    <s v="Retail"/>
    <s v="Usthi"/>
    <s v="Baan"/>
    <s v="120gm"/>
    <n v="230"/>
    <n v="6"/>
    <n v="120"/>
    <n v="1380"/>
    <s v="Growing"/>
    <s v="Fungicide"/>
  </r>
  <r>
    <s v="T1362"/>
    <s v="(16-Mar-25 - 22-Mar-25)"/>
    <s v="W20"/>
    <s v="MANIK CHOWDHURY"/>
    <s v="Large Farmer"/>
    <s v="Usthi"/>
    <s v="Ridomil Gold"/>
    <s v="1kg (1 pouch: 80)"/>
    <n v="2300"/>
    <n v="5"/>
    <n v="5050"/>
    <n v="11500"/>
    <s v="Growing"/>
    <s v="Fungicide"/>
  </r>
  <r>
    <s v="T1379"/>
    <s v="(23-Mar-25 - 29-Mar-25)"/>
    <s v="W21"/>
    <s v="DIPAK BANERJEE"/>
    <s v="Retail"/>
    <s v="Amtala"/>
    <s v="Nasa"/>
    <s v="1kg"/>
    <n v="200"/>
    <n v="5"/>
    <n v="110"/>
    <n v="1000"/>
    <s v="Growing"/>
    <s v="Insecticide"/>
  </r>
  <r>
    <s v="T1380"/>
    <s v="(23-Mar-25 - 29-Mar-25)"/>
    <s v="W21"/>
    <s v="DIPAK BANERJEE"/>
    <s v="Retail"/>
    <s v="Amtala"/>
    <s v="Poushak"/>
    <s v="1L"/>
    <n v="820"/>
    <n v="6"/>
    <n v="480"/>
    <n v="4920"/>
    <s v="Growing"/>
    <s v="Plant Nutrition"/>
  </r>
  <r>
    <s v="T1381"/>
    <s v="(23-Mar-25 - 29-Mar-25)"/>
    <s v="W21"/>
    <s v="TAPAN KUMAR"/>
    <s v="Large Farmer"/>
    <s v="Usthi"/>
    <s v="Dursban"/>
    <s v="500ml"/>
    <n v="190"/>
    <n v="7"/>
    <n v="126"/>
    <n v="1330"/>
    <s v="Growing"/>
    <s v="Insecticide"/>
  </r>
  <r>
    <s v="T1382"/>
    <s v="(23-Mar-25 - 29-Mar-25)"/>
    <s v="W21"/>
    <s v="TAPAN KUMAR"/>
    <s v="Large Farmer"/>
    <s v="Usthi"/>
    <s v="Tag Gun"/>
    <s v="160gm (20gm x 8 pouches, per pouch: 55)"/>
    <n v="420"/>
    <n v="7"/>
    <n v="350"/>
    <n v="2940"/>
    <s v="Growing"/>
    <s v="Herbicide"/>
  </r>
  <r>
    <s v="T1383"/>
    <s v="(23-Mar-25 - 29-Mar-25)"/>
    <s v="W21"/>
    <s v="NISHITH DOWI"/>
    <s v="Retail"/>
    <s v="Usthi"/>
    <s v="Krizin"/>
    <s v="100gm"/>
    <n v="150"/>
    <n v="7"/>
    <n v="56"/>
    <n v="1050"/>
    <s v="Growing"/>
    <s v="Herbicide"/>
  </r>
  <r>
    <s v="T1384"/>
    <s v="(23-Mar-25 - 29-Mar-25)"/>
    <s v="W21"/>
    <s v="ASHOK BHATTACHARYA"/>
    <s v="Large Farmer"/>
    <s v="Bishnupur"/>
    <s v="Exponus"/>
    <s v="25ml"/>
    <n v="1250"/>
    <n v="6"/>
    <n v="2220"/>
    <n v="7500"/>
    <s v="Growing"/>
    <s v="Insecticide"/>
  </r>
  <r>
    <s v="T1385"/>
    <s v="(23-Mar-25 - 29-Mar-25)"/>
    <s v="W21"/>
    <s v="SACHIN HALDER"/>
    <s v="Retail"/>
    <s v="Falta"/>
    <s v="Dezire"/>
    <s v="100gm"/>
    <n v="120"/>
    <n v="6"/>
    <n v="60"/>
    <n v="720"/>
    <s v="Growing"/>
    <s v="Herbicide"/>
  </r>
  <r>
    <s v="T1386"/>
    <s v="(23-Mar-25 - 29-Mar-25)"/>
    <s v="W21"/>
    <s v="SUMAN DASGUPTA"/>
    <s v="Retail"/>
    <s v="Amtala"/>
    <s v="Simodis"/>
    <s v="120ml"/>
    <n v="1050"/>
    <n v="8"/>
    <n v="1552"/>
    <n v="8400"/>
    <s v="Growing"/>
    <s v="Insecticide"/>
  </r>
  <r>
    <s v="T1387"/>
    <s v="(23-Mar-25 - 29-Mar-25)"/>
    <s v="W21"/>
    <s v="BIKASH SARKAR"/>
    <s v="Large Farmer"/>
    <s v="Bishnupur"/>
    <s v="V3"/>
    <s v="250ml"/>
    <n v="130"/>
    <n v="7"/>
    <n v="140"/>
    <n v="910"/>
    <s v="Growing"/>
    <s v="Fungicide"/>
  </r>
  <r>
    <s v="T1388"/>
    <s v="(23-Mar-25 - 29-Mar-25)"/>
    <s v="W21"/>
    <s v="JOY RANA"/>
    <s v="Retail"/>
    <s v="Falta"/>
    <s v="Dursban"/>
    <s v="500ml"/>
    <n v="190"/>
    <n v="7"/>
    <n v="126"/>
    <n v="1330"/>
    <s v="Growing"/>
    <s v="Insecticide"/>
  </r>
  <r>
    <s v="T1389"/>
    <s v="(23-Mar-25 - 29-Mar-25)"/>
    <s v="W21"/>
    <s v="JOY RANA"/>
    <s v="Retail"/>
    <s v="Falta"/>
    <s v="Coragen"/>
    <s v="60ml"/>
    <n v="780"/>
    <n v="8"/>
    <n v="440"/>
    <n v="6240"/>
    <s v="Growing"/>
    <s v="Insecticide"/>
  </r>
  <r>
    <s v="T1390"/>
    <s v="(23-Mar-25 - 29-Mar-25)"/>
    <s v="W21"/>
    <s v="ANIL KUMAR"/>
    <s v="Retail"/>
    <s v="D.Harbour"/>
    <s v="Nativo"/>
    <s v="100gm"/>
    <n v="700"/>
    <n v="7"/>
    <n v="196"/>
    <n v="4900"/>
    <s v="Growing"/>
    <s v="Fungicide"/>
  </r>
  <r>
    <s v="T1391"/>
    <s v="(23-Mar-25 - 29-Mar-25)"/>
    <s v="W21"/>
    <s v="ANIL KUMAR"/>
    <s v="Retail"/>
    <s v="D.Harbour"/>
    <s v="Dursban"/>
    <s v="500ml"/>
    <n v="190"/>
    <n v="7"/>
    <n v="126"/>
    <n v="1330"/>
    <s v="Growing"/>
    <s v="Insecticide"/>
  </r>
  <r>
    <s v="T1392"/>
    <s v="(23-Mar-25 - 29-Mar-25)"/>
    <s v="W21"/>
    <s v="AMITAVA DAS"/>
    <s v="Retail"/>
    <s v="Falta"/>
    <s v="Double"/>
    <s v="200ml"/>
    <n v="890"/>
    <n v="8"/>
    <n v="384"/>
    <n v="7120"/>
    <s v="Growing"/>
    <s v="Plant Nutrition"/>
  </r>
  <r>
    <s v="T1393"/>
    <s v="(23-Mar-25 - 29-Mar-25)"/>
    <s v="W21"/>
    <s v="AMITAVA DAS"/>
    <s v="Retail"/>
    <s v="Falta"/>
    <s v="Saaf"/>
    <s v="1kg"/>
    <n v="730"/>
    <n v="6"/>
    <n v="150"/>
    <n v="4380"/>
    <s v="Growing"/>
    <s v="Fungicide"/>
  </r>
  <r>
    <s v="T1394"/>
    <s v="(23-Mar-25 - 29-Mar-25)"/>
    <s v="W21"/>
    <s v="NIKHIL RANA"/>
    <s v="Large Farmer"/>
    <s v="Bishnupur"/>
    <s v="Saaf"/>
    <s v="500gm"/>
    <n v="380"/>
    <n v="6"/>
    <n v="192"/>
    <n v="2280"/>
    <s v="Growing"/>
    <s v="Fungicide"/>
  </r>
  <r>
    <s v="T1395"/>
    <s v="(23-Mar-25 - 29-Mar-25)"/>
    <s v="W21"/>
    <s v="DIPAK BANERJEE"/>
    <s v="Retail"/>
    <s v="Amtala"/>
    <s v="Tag Dabang"/>
    <s v="160gm (20gm x 8 pouches, per pouch: 25)"/>
    <n v="190"/>
    <n v="6"/>
    <n v="90"/>
    <n v="1140"/>
    <s v="Growing"/>
    <s v="Herbicide"/>
  </r>
  <r>
    <s v="T1396"/>
    <s v="(23-Mar-25 - 29-Mar-25)"/>
    <s v="W21"/>
    <s v="NEPAL HATI"/>
    <s v="Retail"/>
    <s v="Usthi"/>
    <s v="Pogo"/>
    <s v="1L"/>
    <n v="250"/>
    <n v="6"/>
    <n v="240"/>
    <n v="1500"/>
    <s v="Growing"/>
    <s v="Herbicide"/>
  </r>
  <r>
    <s v="T1397"/>
    <s v="(23-Mar-25 - 29-Mar-25)"/>
    <s v="W21"/>
    <s v="RINKU MALLICK"/>
    <s v="Retail"/>
    <s v="Falta"/>
    <s v="Ekka"/>
    <s v="100gm"/>
    <n v="120"/>
    <n v="6"/>
    <n v="36"/>
    <n v="720"/>
    <s v="Growing"/>
    <s v="Insecticide"/>
  </r>
  <r>
    <s v="T1398"/>
    <s v="(23-Mar-25 - 29-Mar-25)"/>
    <s v="W21"/>
    <s v="RINKU MALLICK"/>
    <s v="Retail"/>
    <s v="Falta"/>
    <s v="Tag Dabang"/>
    <s v="160gm (20gm x 8 pouches, per pouch: 25)"/>
    <n v="190"/>
    <n v="6"/>
    <n v="90"/>
    <n v="1140"/>
    <s v="Growing"/>
    <s v="Herbicide"/>
  </r>
  <r>
    <s v="T1399"/>
    <s v="(23-Mar-25 - 29-Mar-25)"/>
    <s v="W21"/>
    <s v="TAPAN KUMAR"/>
    <s v="Large Farmer"/>
    <s v="Usthi"/>
    <s v="Exponus"/>
    <s v="8.5ml"/>
    <n v="480"/>
    <n v="5"/>
    <n v="150"/>
    <n v="2400"/>
    <s v="Growing"/>
    <s v="Insecticide"/>
  </r>
  <r>
    <s v="T1400"/>
    <s v="(23-Mar-25 - 29-Mar-25)"/>
    <s v="W21"/>
    <s v="TAPAN KUMAR"/>
    <s v="Large Farmer"/>
    <s v="Usthi"/>
    <s v="Ridomil Gold"/>
    <s v="1kg (1 pouch: 80)"/>
    <n v="2300"/>
    <n v="6"/>
    <n v="6060"/>
    <n v="13800"/>
    <s v="Growing"/>
    <s v="Fungicide"/>
  </r>
  <r>
    <s v="T1401"/>
    <s v="(23-Mar-25 - 29-Mar-25)"/>
    <s v="W21"/>
    <s v="SANTOSH ROY"/>
    <s v="Large Farmer"/>
    <s v="Bishnupur"/>
    <s v="Exponus"/>
    <s v="8.5ml"/>
    <n v="480"/>
    <n v="5"/>
    <n v="150"/>
    <n v="2400"/>
    <s v="Growing"/>
    <s v="Insecticide"/>
  </r>
  <r>
    <s v="T1402"/>
    <s v="(23-Mar-25 - 29-Mar-25)"/>
    <s v="W21"/>
    <s v="DEBASIS PAL"/>
    <s v="Retail"/>
    <s v="Bishnupur"/>
    <s v="Lihocin"/>
    <s v="100ml"/>
    <n v="125"/>
    <n v="5"/>
    <n v="40"/>
    <n v="625"/>
    <s v="Growing"/>
    <s v="Plant Nutrition"/>
  </r>
  <r>
    <s v="T1403"/>
    <s v="(23-Mar-25 - 29-Mar-25)"/>
    <s v="W21"/>
    <s v="BISWAJIT SINHA"/>
    <s v="Retail"/>
    <s v="Amtala"/>
    <s v="Profex Super"/>
    <s v="250ml"/>
    <n v="190"/>
    <n v="4"/>
    <n v="104"/>
    <n v="760"/>
    <s v="Growing"/>
    <s v="Insecticide"/>
  </r>
  <r>
    <s v="T1404"/>
    <s v="(23-Mar-25 - 29-Mar-25)"/>
    <s v="W21"/>
    <s v="NISHITH DOWI"/>
    <s v="Retail"/>
    <s v="Usthi"/>
    <s v="Sprint"/>
    <s v="500gm"/>
    <n v="630"/>
    <n v="4"/>
    <n v="120"/>
    <n v="2520"/>
    <s v="Growing"/>
    <s v="Fungicide"/>
  </r>
  <r>
    <s v="T1405"/>
    <s v="(23-Mar-25 - 29-Mar-25)"/>
    <s v="W21"/>
    <s v="BIJAY PAUL"/>
    <s v="Large Farmer"/>
    <s v="Amtala"/>
    <s v="Suspend"/>
    <s v="500gm"/>
    <n v="270"/>
    <n v="7"/>
    <n v="350"/>
    <n v="1890"/>
    <s v="Growing"/>
    <s v="Herbicide"/>
  </r>
  <r>
    <s v="T1406"/>
    <s v="(23-Mar-25 - 29-Mar-25)"/>
    <s v="W21"/>
    <s v="RATHIN MUKHERJEE"/>
    <s v="Retail"/>
    <s v="D.Harbour"/>
    <s v="Tag Dabang"/>
    <s v="160gm (20gm x 8 pouches, per pouch: 25)"/>
    <n v="190"/>
    <n v="5"/>
    <n v="75"/>
    <n v="950"/>
    <s v="Growing"/>
    <s v="Herbicide"/>
  </r>
  <r>
    <s v="T1407"/>
    <s v="(23-Mar-25 - 29-Mar-25)"/>
    <s v="W21"/>
    <s v="ARUN GHOSH"/>
    <s v="Large Farmer"/>
    <s v="D.Harbour"/>
    <s v="Ridomil Gold"/>
    <s v="1kg (1 pouch: 80)"/>
    <n v="2300"/>
    <n v="6"/>
    <n v="6060"/>
    <n v="13800"/>
    <s v="Growing"/>
    <s v="Fungicide"/>
  </r>
  <r>
    <s v="T1408"/>
    <s v="(23-Mar-25 - 29-Mar-25)"/>
    <s v="W21"/>
    <s v="ANUPAM MAJUMDAR"/>
    <s v="Retail"/>
    <s v="Amtala"/>
    <s v="Poushak"/>
    <s v="250ml"/>
    <n v="220"/>
    <n v="6"/>
    <n v="120"/>
    <n v="1320"/>
    <s v="Growing"/>
    <s v="Plant Nutrition"/>
  </r>
  <r>
    <s v="T1409"/>
    <s v="(23-Mar-25 - 29-Mar-25)"/>
    <s v="W21"/>
    <s v="ANUPAM MAJUMDAR"/>
    <s v="Retail"/>
    <s v="Amtala"/>
    <s v="2,4-D"/>
    <s v="500gm"/>
    <n v="220"/>
    <n v="7"/>
    <n v="175"/>
    <n v="1540"/>
    <s v="Growing"/>
    <s v="Herbicide"/>
  </r>
  <r>
    <s v="T1410"/>
    <s v="(23-Mar-25 - 29-Mar-25)"/>
    <s v="W21"/>
    <s v="SHYAMAL BAG"/>
    <s v="Large Farmer"/>
    <s v="Bishnupur"/>
    <s v="Tag Dabang"/>
    <s v="160gm (20gm x 8 pouches, per pouch: 25)"/>
    <n v="190"/>
    <n v="7"/>
    <n v="105"/>
    <n v="1330"/>
    <s v="Growing"/>
    <s v="Herbicide"/>
  </r>
  <r>
    <s v="T1411"/>
    <s v="(23-Mar-25 - 29-Mar-25)"/>
    <s v="W21"/>
    <s v="SHYAMAL BAG"/>
    <s v="Large Farmer"/>
    <s v="Bishnupur"/>
    <s v="Coragen"/>
    <s v="10ml"/>
    <n v="160"/>
    <n v="8"/>
    <n v="40"/>
    <n v="1280"/>
    <s v="Growing"/>
    <s v="Insecticide"/>
  </r>
  <r>
    <s v="T1412"/>
    <s v="(23-Mar-25 - 29-Mar-25)"/>
    <s v="W21"/>
    <s v="MADHAB SENGUPTA"/>
    <s v="Retail"/>
    <s v="Usthi"/>
    <s v="Boxer"/>
    <s v="10ml"/>
    <n v="100"/>
    <n v="7"/>
    <n v="105"/>
    <n v="700"/>
    <s v="Growing"/>
    <s v="Insecticide"/>
  </r>
  <r>
    <s v="T1413"/>
    <s v="(23-Mar-25 - 29-Mar-25)"/>
    <s v="W21"/>
    <s v="SUBHAS CHATTERJEE"/>
    <s v="Large Farmer"/>
    <s v="D.Harbour"/>
    <s v="Profex Super"/>
    <s v="500ml"/>
    <n v="370"/>
    <n v="5"/>
    <n v="200"/>
    <n v="1850"/>
    <s v="Growing"/>
    <s v="Insecticide"/>
  </r>
  <r>
    <s v="T1414"/>
    <s v="(23-Mar-25 - 29-Mar-25)"/>
    <s v="W21"/>
    <s v="DEBASIS PAL"/>
    <s v="Retail"/>
    <s v="Bishnupur"/>
    <s v="Exponus"/>
    <s v="34ml"/>
    <n v="1600"/>
    <n v="8"/>
    <n v="5200"/>
    <n v="12800"/>
    <s v="Growing"/>
    <s v="Insecticide"/>
  </r>
  <r>
    <s v="T1415"/>
    <s v="(23-Mar-25 - 29-Mar-25)"/>
    <s v="W21"/>
    <s v="DIPANKAR GHOSH"/>
    <s v="Retail"/>
    <s v="Falta"/>
    <s v="Ekka"/>
    <s v="20gm"/>
    <n v="30"/>
    <n v="7"/>
    <n v="35"/>
    <n v="210"/>
    <s v="Growing"/>
    <s v="Insecticide"/>
  </r>
  <r>
    <s v="T1416"/>
    <s v="(23-Mar-25 - 29-Mar-25)"/>
    <s v="W21"/>
    <s v="SUKUMAR BAGCHI"/>
    <s v="Retail"/>
    <s v="Falta"/>
    <s v="Sprint"/>
    <s v="100gm"/>
    <n v="130"/>
    <n v="9"/>
    <n v="108"/>
    <n v="1170"/>
    <s v="Growing"/>
    <s v="Fungicide"/>
  </r>
  <r>
    <s v="T1417"/>
    <s v="(23-Mar-25 - 29-Mar-25)"/>
    <s v="W21"/>
    <s v="SUBRATA NASKAR"/>
    <s v="Large Farmer"/>
    <s v="D.Harbour"/>
    <s v="Pogo"/>
    <s v="500ml"/>
    <n v="150"/>
    <n v="8"/>
    <n v="280"/>
    <n v="1200"/>
    <s v="Growing"/>
    <s v="Herbicide"/>
  </r>
  <r>
    <s v="T1418"/>
    <s v="(23-Mar-25 - 29-Mar-25)"/>
    <s v="W21"/>
    <s v="SUBRATA NASKAR"/>
    <s v="Large Farmer"/>
    <s v="D.Harbour"/>
    <s v="Krizin"/>
    <s v="100gm"/>
    <n v="150"/>
    <n v="8"/>
    <n v="64"/>
    <n v="1200"/>
    <s v="Growing"/>
    <s v="Herbicide"/>
  </r>
  <r>
    <s v="T1419"/>
    <s v="(23-Mar-25 - 29-Mar-25)"/>
    <s v="W21"/>
    <s v="FARMAN"/>
    <s v="Retail"/>
    <s v="D.Harbour"/>
    <s v="Cultar"/>
    <s v="50ml"/>
    <n v="230"/>
    <n v="1"/>
    <n v="15"/>
    <n v="230"/>
    <s v="Growing"/>
    <s v="Plant Nutrition"/>
  </r>
  <r>
    <s v="T1420"/>
    <s v="(23-Mar-25 - 29-Mar-25)"/>
    <s v="W21"/>
    <s v="FARMAN"/>
    <s v="Retail"/>
    <s v="D.Harbour"/>
    <s v="Isabion"/>
    <s v="250ml"/>
    <n v="340"/>
    <n v="8"/>
    <n v="160"/>
    <n v="2720"/>
    <s v="Growing"/>
    <s v="Plant Nutrition"/>
  </r>
  <r>
    <s v="T1421"/>
    <s v="(23-Mar-25 - 29-Mar-25)"/>
    <s v="W21"/>
    <s v="RAM ROY"/>
    <s v="Large Farmer"/>
    <s v="D.Harbour"/>
    <s v="Simodis"/>
    <s v="80ml"/>
    <n v="700"/>
    <n v="8"/>
    <n v="656"/>
    <n v="5600"/>
    <s v="Growing"/>
    <s v="Insecticide"/>
  </r>
  <r>
    <s v="T1443"/>
    <s v="(23-Mar-25 - 29-Mar-25)"/>
    <s v="W21"/>
    <s v="JAYANTA SARKAR"/>
    <s v="Large Farmer"/>
    <s v="Bishnupur"/>
    <s v="Sumi Max"/>
    <s v="10ml"/>
    <n v="120"/>
    <n v="6"/>
    <n v="120"/>
    <n v="720"/>
    <s v="Growing"/>
    <s v="Herbicide"/>
  </r>
  <r>
    <s v="T1444"/>
    <s v="(23-Mar-25 - 29-Mar-25)"/>
    <s v="W21"/>
    <s v="RAMPRASAD SAHA"/>
    <s v="Large Farmer"/>
    <s v="Usthi"/>
    <s v="Xelora"/>
    <s v="200ml"/>
    <n v="950"/>
    <n v="7"/>
    <n v="532"/>
    <n v="6650"/>
    <s v="Growing"/>
    <s v="Fungicide"/>
  </r>
  <r>
    <s v="T1445"/>
    <s v="(23-Mar-25 - 29-Mar-25)"/>
    <s v="W21"/>
    <s v="PRASENJIT MANDAL"/>
    <s v="Large Farmer"/>
    <s v="Amtala"/>
    <s v="2,4-D"/>
    <s v="500gm"/>
    <n v="220"/>
    <n v="6"/>
    <n v="150"/>
    <n v="1320"/>
    <s v="Growing"/>
    <s v="Herbicide"/>
  </r>
  <r>
    <s v="T1446"/>
    <s v="(23-Mar-25 - 29-Mar-25)"/>
    <s v="W21"/>
    <s v="SANTOSH ROY"/>
    <s v="Large Farmer"/>
    <s v="Bishnupur"/>
    <s v="Tag Dabang"/>
    <s v="160gm (20gm x 8 pouches, per pouch: 25)"/>
    <n v="190"/>
    <n v="6"/>
    <n v="90"/>
    <n v="1140"/>
    <s v="Growing"/>
    <s v="Herbicide"/>
  </r>
  <r>
    <s v="T1447"/>
    <s v="(23-Mar-25 - 29-Mar-25)"/>
    <s v="W21"/>
    <s v="RAM ROY"/>
    <s v="Large Farmer"/>
    <s v="D.Harbour"/>
    <s v="Pegasus"/>
    <s v="10gm"/>
    <n v="100"/>
    <n v="7"/>
    <n v="84"/>
    <n v="700"/>
    <s v="Growing"/>
    <s v="Insecticide"/>
  </r>
  <r>
    <s v="T1448"/>
    <s v="(23-Mar-25 - 29-Mar-25)"/>
    <s v="W21"/>
    <s v="RAM ROY"/>
    <s v="Large Farmer"/>
    <s v="D.Harbour"/>
    <s v="Cultar"/>
    <s v="50ml"/>
    <n v="230"/>
    <n v="7"/>
    <n v="105"/>
    <n v="1610"/>
    <s v="Growing"/>
    <s v="Plant Nutrition"/>
  </r>
  <r>
    <s v="T1449"/>
    <s v="(23-Mar-25 - 29-Mar-25)"/>
    <s v="W21"/>
    <s v="FARMAN"/>
    <s v="Retail"/>
    <s v="D.Harbour"/>
    <s v="Starthine"/>
    <s v="500gm"/>
    <n v="410"/>
    <n v="6"/>
    <n v="210"/>
    <n v="2460"/>
    <s v="Growing"/>
    <s v="Insecticide"/>
  </r>
  <r>
    <s v="T1450"/>
    <s v="(30-Mar-25 - 05-Apr-25)"/>
    <s v="W22"/>
    <s v="FARMAN"/>
    <s v="Retail"/>
    <s v="D.Harbour"/>
    <s v="Agil"/>
    <s v="100ml"/>
    <n v="210"/>
    <n v="6"/>
    <n v="300"/>
    <n v="1260"/>
    <s v="Growing"/>
    <s v="Herbicide"/>
  </r>
  <r>
    <s v="T1451"/>
    <s v="(30-Mar-25 - 05-Apr-25)"/>
    <s v="W22"/>
    <s v="DILIP PAL"/>
    <s v="Retail"/>
    <s v="Bishnupur"/>
    <s v="Ultimare"/>
    <s v="25ml"/>
    <n v="850"/>
    <n v="7"/>
    <n v="210"/>
    <n v="5950"/>
    <s v="Growing"/>
    <s v="Insecticide"/>
  </r>
  <r>
    <s v="T1452"/>
    <s v="(30-Mar-25 - 05-Apr-25)"/>
    <s v="W22"/>
    <s v="SANTOSH ROY"/>
    <s v="Large Farmer"/>
    <s v="Bishnupur"/>
    <s v="Safal 71"/>
    <s v="100gm"/>
    <n v="70"/>
    <n v="6"/>
    <n v="36"/>
    <n v="420"/>
    <s v="Growing"/>
    <s v="Herbicide"/>
  </r>
  <r>
    <s v="T1453"/>
    <s v="(30-Mar-25 - 05-Apr-25)"/>
    <s v="W22"/>
    <s v="SUDIP MANDAL"/>
    <s v="Retail"/>
    <s v="Usthi"/>
    <s v="Sumi Max"/>
    <s v="10ml"/>
    <n v="120"/>
    <n v="8"/>
    <n v="160"/>
    <n v="960"/>
    <s v="Growing"/>
    <s v="Herbicide"/>
  </r>
  <r>
    <s v="T1454"/>
    <s v="(30-Mar-25 - 05-Apr-25)"/>
    <s v="W22"/>
    <s v="RABI GHOSH"/>
    <s v="Retail"/>
    <s v="Amtala"/>
    <s v="Pogo"/>
    <s v="500ml"/>
    <n v="150"/>
    <n v="7"/>
    <n v="245"/>
    <n v="1050"/>
    <s v="Growing"/>
    <s v="Herbicide"/>
  </r>
  <r>
    <s v="T1455"/>
    <s v="(30-Mar-25 - 05-Apr-25)"/>
    <s v="W22"/>
    <s v="ANUPAM MAJUMDAR"/>
    <s v="Retail"/>
    <s v="Amtala"/>
    <s v="Agil"/>
    <s v="500ml"/>
    <n v="930"/>
    <n v="5"/>
    <n v="550"/>
    <n v="4650"/>
    <s v="Growing"/>
    <s v="Herbicide"/>
  </r>
  <r>
    <s v="T1456"/>
    <s v="(30-Mar-25 - 05-Apr-25)"/>
    <s v="W22"/>
    <s v="ASIM PAUL"/>
    <s v="Large Farmer"/>
    <s v="Bishnupur"/>
    <s v="Tropicona"/>
    <s v="100ml"/>
    <n v="70"/>
    <n v="7"/>
    <n v="56"/>
    <n v="490"/>
    <s v="Growing"/>
    <s v="Plant Nutrition"/>
  </r>
  <r>
    <s v="T1457"/>
    <s v="(30-Mar-25 - 05-Apr-25)"/>
    <s v="W22"/>
    <s v="HOKSEN MOLLA"/>
    <s v="Retail"/>
    <s v="Falta"/>
    <s v="Agil"/>
    <s v="500ml"/>
    <n v="930"/>
    <n v="7"/>
    <n v="770"/>
    <n v="6510"/>
    <s v="Growing"/>
    <s v="Herbicide"/>
  </r>
  <r>
    <s v="T1458"/>
    <s v="(30-Mar-25 - 05-Apr-25)"/>
    <s v="W22"/>
    <s v="HOKSEN MOLLA"/>
    <s v="Retail"/>
    <s v="Falta"/>
    <s v="Double"/>
    <s v="100ml"/>
    <n v="450"/>
    <n v="3"/>
    <n v="150"/>
    <n v="1350"/>
    <s v="Growing"/>
    <s v="Plant Nutrition"/>
  </r>
  <r>
    <s v="T1459"/>
    <s v="(30-Mar-25 - 05-Apr-25)"/>
    <s v="W22"/>
    <s v="ADIN MOLLA"/>
    <s v="Large Farmer"/>
    <s v="Amtala"/>
    <s v="Sumi Max"/>
    <s v="10ml"/>
    <n v="120"/>
    <n v="8"/>
    <n v="160"/>
    <n v="960"/>
    <s v="Growing"/>
    <s v="Herbicide"/>
  </r>
  <r>
    <s v="T1460"/>
    <s v="(30-Mar-25 - 05-Apr-25)"/>
    <s v="W22"/>
    <s v="ADIN MOLLA"/>
    <s v="Large Farmer"/>
    <s v="Amtala"/>
    <s v="Tagron"/>
    <s v="10gm"/>
    <n v="30"/>
    <n v="7"/>
    <n v="35"/>
    <n v="210"/>
    <s v="Growing"/>
    <s v="Fungicide"/>
  </r>
  <r>
    <s v="T1461"/>
    <s v="(30-Mar-25 - 05-Apr-25)"/>
    <s v="W22"/>
    <s v="TANAY DEY"/>
    <s v="Retail"/>
    <s v="Falta"/>
    <s v="Ekka"/>
    <s v="20gm"/>
    <n v="30"/>
    <n v="7"/>
    <n v="35"/>
    <n v="210"/>
    <s v="Growing"/>
    <s v="Insecticide"/>
  </r>
  <r>
    <s v="T1462"/>
    <s v="(30-Mar-25 - 05-Apr-25)"/>
    <s v="W22"/>
    <s v="KARTICK MAITY"/>
    <s v="Retail"/>
    <s v="D.Harbour"/>
    <s v="Double"/>
    <s v="100ml"/>
    <n v="450"/>
    <n v="3"/>
    <n v="150"/>
    <n v="1350"/>
    <s v="Growing"/>
    <s v="Plant Nutrition"/>
  </r>
  <r>
    <s v="T1463"/>
    <s v="(30-Mar-25 - 05-Apr-25)"/>
    <s v="W22"/>
    <s v="DEBASIS PAL"/>
    <s v="Retail"/>
    <s v="Bishnupur"/>
    <s v="Ridomil Gold"/>
    <s v="1kg (1 pouch: 80)"/>
    <n v="2300"/>
    <n v="6"/>
    <n v="6060"/>
    <n v="13800"/>
    <s v="Growing"/>
    <s v="Fungicide"/>
  </r>
  <r>
    <s v="T1464"/>
    <s v="(30-Mar-25 - 05-Apr-25)"/>
    <s v="W22"/>
    <s v="KUNTAL JANA"/>
    <s v="Retail"/>
    <s v="Bishnupur"/>
    <s v="Pogo"/>
    <s v="250ml"/>
    <n v="90"/>
    <n v="7"/>
    <n v="70"/>
    <n v="630"/>
    <s v="Growing"/>
    <s v="Herbicide"/>
  </r>
  <r>
    <s v="T1465"/>
    <s v="(30-Mar-25 - 05-Apr-25)"/>
    <s v="W22"/>
    <s v="SUDIP MANDAL"/>
    <s v="Retail"/>
    <s v="Usthi"/>
    <s v="Sumiprint"/>
    <s v="1L"/>
    <n v="1990"/>
    <n v="7"/>
    <n v="2940"/>
    <n v="13930"/>
    <s v="Growing"/>
    <s v="Insecticide"/>
  </r>
  <r>
    <s v="T1466"/>
    <s v="(30-Mar-25 - 05-Apr-25)"/>
    <s v="W22"/>
    <s v="KARTICK MAITY"/>
    <s v="Retail"/>
    <s v="D.Harbour"/>
    <s v="Ultimare"/>
    <s v="25ml"/>
    <n v="850"/>
    <n v="6"/>
    <n v="180"/>
    <n v="5100"/>
    <s v="Growing"/>
    <s v="Insecticide"/>
  </r>
  <r>
    <s v="T1467"/>
    <s v="(30-Mar-25 - 05-Apr-25)"/>
    <s v="W22"/>
    <s v="SANTANU PAUL"/>
    <s v="Retail"/>
    <s v="Usthi"/>
    <s v="Samrat 70"/>
    <s v="2gm"/>
    <n v="20"/>
    <n v="6"/>
    <n v="42"/>
    <n v="120"/>
    <s v="Growing"/>
    <s v="Insecticide"/>
  </r>
  <r>
    <s v="T1468"/>
    <s v="(30-Mar-25 - 05-Apr-25)"/>
    <s v="W22"/>
    <s v="BIMAL CHAKRABORTY"/>
    <s v="Large Farmer"/>
    <s v="Falta"/>
    <s v="Indofil M45"/>
    <s v="500gm"/>
    <n v="200"/>
    <n v="7"/>
    <n v="154"/>
    <n v="1400"/>
    <s v="Growing"/>
    <s v="Fungicide"/>
  </r>
  <r>
    <s v="T1469"/>
    <s v="(30-Mar-25 - 05-Apr-25)"/>
    <s v="W22"/>
    <s v="ABHIJIT CHOWDHURY"/>
    <s v="Large Farmer"/>
    <s v="D.Harbour"/>
    <s v="Saaf"/>
    <s v="250gm"/>
    <n v="182"/>
    <n v="6"/>
    <n v="204"/>
    <n v="1092"/>
    <s v="Growing"/>
    <s v="Fungicide"/>
  </r>
  <r>
    <s v="T1470"/>
    <s v="(30-Mar-25 - 05-Apr-25)"/>
    <s v="W22"/>
    <s v="ABHIJIT CHOWDHURY"/>
    <s v="Large Farmer"/>
    <s v="D.Harbour"/>
    <s v="Isabion"/>
    <s v="1L"/>
    <n v="1280"/>
    <n v="8"/>
    <n v="1040"/>
    <n v="10240"/>
    <s v="Growing"/>
    <s v="Plant Nutrition"/>
  </r>
  <r>
    <s v="T1471"/>
    <s v="(30-Mar-25 - 05-Apr-25)"/>
    <s v="W22"/>
    <s v="NIKHIL RANA"/>
    <s v="Large Farmer"/>
    <s v="Bishnupur"/>
    <s v="Coragen"/>
    <s v="10ml"/>
    <n v="160"/>
    <n v="7"/>
    <n v="35"/>
    <n v="1120"/>
    <s v="Growing"/>
    <s v="Insecticide"/>
  </r>
  <r>
    <s v="T1472"/>
    <s v="(30-Mar-25 - 05-Apr-25)"/>
    <s v="W22"/>
    <s v="NIKHIL RANA"/>
    <s v="Large Farmer"/>
    <s v="Bishnupur"/>
    <s v="Agil"/>
    <s v="500ml"/>
    <n v="930"/>
    <n v="5"/>
    <n v="550"/>
    <n v="4650"/>
    <s v="Growing"/>
    <s v="Herbicide"/>
  </r>
  <r>
    <s v="T1473"/>
    <s v="(30-Mar-25 - 05-Apr-25)"/>
    <s v="W22"/>
    <s v="NARAYAN DE"/>
    <s v="Large Farmer"/>
    <s v="D.Harbour"/>
    <s v="Hamla 550"/>
    <s v="250ml"/>
    <n v="360"/>
    <n v="7"/>
    <n v="168"/>
    <n v="2520"/>
    <s v="Growing"/>
    <s v="Insecticide"/>
  </r>
  <r>
    <s v="T1474"/>
    <s v="(30-Mar-25 - 05-Apr-25)"/>
    <s v="W22"/>
    <s v="RAKIB MOLLA"/>
    <s v="Large Farmer"/>
    <s v="Amtala"/>
    <s v="Pogo"/>
    <s v="1L"/>
    <n v="250"/>
    <n v="7"/>
    <n v="280"/>
    <n v="1750"/>
    <s v="Growing"/>
    <s v="Herbicide"/>
  </r>
  <r>
    <s v="T1475"/>
    <s v="(30-Mar-25 - 05-Apr-25)"/>
    <s v="W22"/>
    <s v="SHYAMAL BAG"/>
    <s v="Large Farmer"/>
    <s v="Bishnupur"/>
    <s v="Hamla 550"/>
    <s v="1L"/>
    <n v="910"/>
    <n v="8"/>
    <n v="360"/>
    <n v="7280"/>
    <s v="Growing"/>
    <s v="Insecticide"/>
  </r>
  <r>
    <s v="T1476"/>
    <s v="(30-Mar-25 - 05-Apr-25)"/>
    <s v="W22"/>
    <s v="ASIM PAUL"/>
    <s v="Large Farmer"/>
    <s v="Bishnupur"/>
    <s v="Nasa"/>
    <s v="1kg"/>
    <n v="200"/>
    <n v="8"/>
    <n v="176"/>
    <n v="1600"/>
    <s v="Growing"/>
    <s v="Insecticide"/>
  </r>
  <r>
    <s v="T1477"/>
    <s v="(30-Mar-25 - 05-Apr-25)"/>
    <s v="W22"/>
    <s v="DIPAK BANERJEE"/>
    <s v="Retail"/>
    <s v="Amtala"/>
    <s v="Sumi Max"/>
    <s v="10ml"/>
    <n v="120"/>
    <n v="7"/>
    <n v="140"/>
    <n v="840"/>
    <s v="Growing"/>
    <s v="Herbicide"/>
  </r>
  <r>
    <s v="T1478"/>
    <s v="(30-Mar-25 - 05-Apr-25)"/>
    <s v="W22"/>
    <s v="DEBDAS CHOWDHURY"/>
    <s v="Large Farmer"/>
    <s v="Amtala"/>
    <s v="Starthine"/>
    <s v="100gm"/>
    <n v="100"/>
    <n v="3"/>
    <n v="66"/>
    <n v="300"/>
    <s v="Growing"/>
    <s v="Insecticide"/>
  </r>
  <r>
    <s v="T1479"/>
    <s v="(30-Mar-25 - 05-Apr-25)"/>
    <s v="W22"/>
    <s v="NANDINI ROY"/>
    <s v="NA"/>
    <s v="Bishnupur"/>
    <s v="Lihocin"/>
    <s v="100ml"/>
    <n v="125"/>
    <n v="1"/>
    <n v="8"/>
    <n v="125"/>
    <s v="Growing"/>
    <s v="Plant Nutrition"/>
  </r>
  <r>
    <s v="T1480"/>
    <s v="(30-Mar-25 - 05-Apr-25)"/>
    <s v="W22"/>
    <s v="DEBASHIS ROY"/>
    <s v="Retail"/>
    <s v="Bishnupur"/>
    <s v="Miraculan"/>
    <s v="500ml"/>
    <n v="230"/>
    <n v="2"/>
    <n v="40"/>
    <n v="460"/>
    <s v="Growing"/>
    <s v="Plant Nutrition"/>
  </r>
  <r>
    <s v="T1481"/>
    <s v="(30-Mar-25 - 05-Apr-25)"/>
    <s v="W22"/>
    <s v="RABINDRANATH DAS"/>
    <s v="Retail"/>
    <s v="Bishnupur"/>
    <s v="Ekka"/>
    <s v="20gm"/>
    <n v="30"/>
    <n v="6"/>
    <n v="30"/>
    <n v="180"/>
    <s v="Growing"/>
    <s v="Insecticide"/>
  </r>
  <r>
    <s v="T1482"/>
    <s v="(30-Mar-25 - 05-Apr-25)"/>
    <s v="W22"/>
    <s v="RABINDRANATH DAS"/>
    <s v="Retail"/>
    <s v="Bishnupur"/>
    <s v="Exponus"/>
    <s v="25ml"/>
    <n v="1250"/>
    <n v="1"/>
    <n v="370"/>
    <n v="1250"/>
    <s v="Growing"/>
    <s v="Insecticide"/>
  </r>
  <r>
    <s v="T1483"/>
    <s v="(30-Mar-25 - 05-Apr-25)"/>
    <s v="W22"/>
    <s v="KANAI GHOSH"/>
    <s v="Retail"/>
    <s v="Bishnupur"/>
    <s v="Xelora"/>
    <s v="200ml"/>
    <n v="950"/>
    <n v="1"/>
    <n v="76"/>
    <n v="950"/>
    <s v="Growing"/>
    <s v="Fungicide"/>
  </r>
  <r>
    <s v="T1484"/>
    <s v="(30-Mar-25 - 05-Apr-25)"/>
    <s v="W22"/>
    <s v="ADIN MOLLA"/>
    <s v="Large Farmer"/>
    <s v="Amtala"/>
    <s v="Nativo"/>
    <s v="100gm"/>
    <n v="700"/>
    <n v="2"/>
    <n v="56"/>
    <n v="1400"/>
    <s v="Growing"/>
    <s v="Fungicide"/>
  </r>
  <r>
    <s v="T1485"/>
    <s v="(30-Mar-25 - 05-Apr-25)"/>
    <s v="W22"/>
    <s v="TAPAS KUMAR"/>
    <s v="Retail"/>
    <s v="Falta"/>
    <s v="Iris"/>
    <s v="200ml"/>
    <n v="410"/>
    <n v="5"/>
    <n v="660"/>
    <n v="2050"/>
    <s v="Growing"/>
    <s v="Herbicide"/>
  </r>
  <r>
    <s v="T1486"/>
    <s v="(30-Mar-25 - 05-Apr-25)"/>
    <s v="W22"/>
    <s v="DEBDAS CHOWDHURY"/>
    <s v="Large Farmer"/>
    <s v="Amtala"/>
    <s v="Sumi Max"/>
    <s v="10ml"/>
    <n v="120"/>
    <n v="2"/>
    <n v="40"/>
    <n v="240"/>
    <s v="Growing"/>
    <s v="Herbicide"/>
  </r>
  <r>
    <s v="T1487"/>
    <s v="(30-Mar-25 - 05-Apr-25)"/>
    <s v="W22"/>
    <s v="TUFUI DAS"/>
    <s v="Retail"/>
    <s v="Amtala"/>
    <s v="Tropicona"/>
    <s v="1L"/>
    <n v="650"/>
    <n v="4"/>
    <n v="200"/>
    <n v="2600"/>
    <s v="Growing"/>
    <s v="Plant Nutrition"/>
  </r>
  <r>
    <s v="T1488"/>
    <s v="(30-Mar-25 - 05-Apr-25)"/>
    <s v="W22"/>
    <s v="SUBRATA DEY"/>
    <s v="Retail"/>
    <s v="Falta"/>
    <s v="Sprint"/>
    <s v="100gm"/>
    <n v="130"/>
    <n v="2"/>
    <n v="24"/>
    <n v="260"/>
    <s v="Growing"/>
    <s v="Fungicide"/>
  </r>
  <r>
    <s v="T1489"/>
    <s v="(30-Mar-25 - 05-Apr-25)"/>
    <s v="W22"/>
    <s v="MANIK CHOWDHURY"/>
    <s v="Large Farmer"/>
    <s v="Usthi"/>
    <s v="Xelora"/>
    <s v="400ml"/>
    <n v="1850"/>
    <n v="6"/>
    <n v="3630"/>
    <n v="11100"/>
    <s v="Growing"/>
    <s v="Fungicide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d v="2025-07-12T10:22:50"/>
    <s v="Jhilam Dey"/>
    <s v="Amtala"/>
    <x v="0"/>
    <s v="Better quality &amp; reasonable price for plant nutrition"/>
    <m/>
    <s v="Better quality, Reasonable price"/>
    <x v="0"/>
  </r>
  <r>
    <d v="2025-07-12T10:39:23"/>
    <s v="Udit Dixit "/>
    <s v="Budge Budge"/>
    <x v="1"/>
    <s v="Because I found online way easier to buy and more convenient "/>
    <s v=""/>
    <s v="Easier to buy"/>
    <x v="1"/>
  </r>
  <r>
    <d v="2025-07-28T14:40:59"/>
    <s v="Subhajit Roy"/>
    <s v="Behala, Kolkata"/>
    <x v="1"/>
    <s v="I can get the pesticides delivered to my place faster, and it's cheaper than at the offline store."/>
    <s v=""/>
    <s v="Faster delivery, Cheaper"/>
    <x v="2"/>
  </r>
  <r>
    <d v="2025-07-28T15:11:13"/>
    <s v="Laboni Manna"/>
    <s v="Kolkata"/>
    <x v="2"/>
    <s v="Better quality and budget friendly "/>
    <s v=""/>
    <s v="Better quality, Budget friendly"/>
    <x v="0"/>
  </r>
  <r>
    <d v="2025-07-28T15:58:04"/>
    <s v="Munna Jayswal"/>
    <s v="Kolkata"/>
    <x v="0"/>
    <s v="Bash product price low, not getting offers and discount which I am getting from other shops and online platform"/>
    <s v=""/>
    <s v="High price, No offers, No discount"/>
    <x v="3"/>
  </r>
  <r>
    <d v="2025-07-28T15:58:04"/>
    <s v="Subrata Dey"/>
    <s v="Kolkata"/>
    <x v="0"/>
    <s v="friendly and eminent shop"/>
    <m/>
    <s v="Budget friendly"/>
    <x v="3"/>
  </r>
  <r>
    <d v="2025-07-28T09:50:05"/>
    <s v="ASIS IQBAL"/>
    <s v="Amtala"/>
    <x v="2"/>
    <s v="1.The products  shows productive result_x000a_2.The price is less compared to online stores"/>
    <m/>
    <s v="Lower price"/>
    <x v="3"/>
  </r>
  <r>
    <d v="2025-07-29T12:35:31"/>
    <s v="RABINDRANATH DAS"/>
    <s v="Amtala"/>
    <x v="0"/>
    <s v="good and reputated shop at amtala , price less"/>
    <m/>
    <s v="Lower price"/>
    <x v="3"/>
  </r>
  <r>
    <d v="2025-07-29T14:36:49"/>
    <s v="RAMJAN MOLLA"/>
    <s v="Kolkata"/>
    <x v="1"/>
    <s v="at home delivery, and organic options available"/>
    <m/>
    <s v="Home delivery"/>
    <x v="2"/>
  </r>
  <r>
    <d v="2025-07-29T15:00:16"/>
    <s v="DEBASIS PAL"/>
    <s v="Bishnupur"/>
    <x v="2"/>
    <s v="doorstep delivery_x000a_"/>
    <m/>
    <s v="Home delivery"/>
    <x v="2"/>
  </r>
  <r>
    <d v="2025-07-30T17:38:20"/>
    <s v="SUBRATA NASKAR"/>
    <s v="Amtala"/>
    <x v="1"/>
    <s v="slightly more price but quality is better_x000a_dont have to go to the market"/>
    <m/>
    <s v="Home delivery"/>
    <x v="2"/>
  </r>
  <r>
    <d v="2025-07-30T10:39:51"/>
    <s v="SANTANU PAUL"/>
    <s v="Amtala"/>
    <x v="2"/>
    <s v="i dont trust online products specially,_x000a_price is lower as compared to online"/>
    <m/>
    <s v="Trust , Lower Price"/>
    <x v="3"/>
  </r>
  <r>
    <d v="2025-07-30T10:55:19"/>
    <s v="DIPAK BANERJEE"/>
    <s v="Usthi"/>
    <x v="2"/>
    <s v="near to my home so i go and take , daam bhi kam hein"/>
    <m/>
    <s v="Lower price"/>
    <x v="3"/>
  </r>
  <r>
    <d v="2025-08-01T12:40:33"/>
    <s v="MANOJ SAHA"/>
    <s v="Kolkata"/>
    <x v="1"/>
    <s v="loose options available"/>
    <m/>
    <s v="Quantity"/>
    <x v="0"/>
  </r>
  <r>
    <d v="2025-08-02T14:41:26"/>
    <s v="JAYANTA SARKAR"/>
    <s v="Kolkata"/>
    <x v="1"/>
    <s v="few products are not available offline - like non agro products,so i buy from online"/>
    <m/>
    <s v="Availability"/>
    <x v="4"/>
  </r>
  <r>
    <d v="2025-08-02T11:23:00"/>
    <s v="TAPAS KUMAR"/>
    <s v="Amtala"/>
    <x v="1"/>
    <s v="I get to gift bag and the shop is nearby."/>
    <m/>
    <s v="Offer"/>
    <x v="5"/>
  </r>
  <r>
    <d v="2025-08-03T10:26:00"/>
    <s v="Pallabi"/>
    <s v="Amtala"/>
    <x v="0"/>
    <s v="i dont trust online products._x000a_"/>
    <m/>
    <s v="Trust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23129-9C40-424F-AC41-12E78057BAE5}" name="PivotTable3" cacheId="1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2">
  <location ref="B3:H59" firstHeaderRow="0" firstDataRow="1" firstDataCol="1"/>
  <pivotFields count="8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dataSourceSort="1" defaultAttributeDrillState="1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</pivotFields>
  <rowFields count="2">
    <field x="6"/>
    <field x="7"/>
  </rowFields>
  <rowItems count="5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3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Total(Sale)" fld="0" baseField="0" baseItem="0"/>
    <dataField name="Average(Sale)" fld="1" subtotal="average" baseField="0" baseItem="0" numFmtId="2"/>
    <dataField name="Min(Sale)" fld="2" subtotal="min" baseField="0" baseItem="0"/>
    <dataField name="Max(Sale)" fld="3" subtotal="max" baseField="0" baseItem="0"/>
    <dataField name="StdDev(Sale)" fld="4" subtotal="stdDev" baseField="0" baseItem="0" numFmtId="2"/>
    <dataField name="Var(Sale)" fld="5" subtotal="var" baseField="0" baseItem="0" numFmtId="2"/>
  </dataFields>
  <formats count="35">
    <format dxfId="7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5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74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73">
      <pivotArea field="6" type="button" dataOnly="0" labelOnly="1" outline="0" axis="axisRow" fieldPosition="0"/>
    </format>
    <format dxfId="7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1">
      <pivotArea field="6" type="button" dataOnly="0" labelOnly="1" outline="0" axis="axisRow" fieldPosition="0"/>
    </format>
    <format dxfId="7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9">
      <pivotArea outline="0" collapsedLevelsAreSubtotals="1" fieldPosition="0"/>
    </format>
    <format dxfId="68">
      <pivotArea dataOnly="0" labelOnly="1" fieldPosition="0">
        <references count="1">
          <reference field="6" count="0"/>
        </references>
      </pivotArea>
    </format>
    <format dxfId="67">
      <pivotArea dataOnly="0" labelOnly="1" grandRow="1" outline="0" fieldPosition="0"/>
    </format>
    <format dxfId="66">
      <pivotArea dataOnly="0" labelOnly="1" fieldPosition="0">
        <references count="2">
          <reference field="6" count="1" selected="0">
            <x v="0"/>
          </reference>
          <reference field="7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65">
      <pivotArea dataOnly="0" labelOnly="1" fieldPosition="0">
        <references count="2">
          <reference field="6" count="1" selected="0">
            <x v="1"/>
          </reference>
          <reference field="7" count="12">
            <x v="10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64">
      <pivotArea dataOnly="0" labelOnly="1" fieldPosition="0">
        <references count="2">
          <reference field="6" count="1" selected="0">
            <x v="2"/>
          </reference>
          <reference field="7" count="17"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</references>
      </pivotArea>
    </format>
    <format dxfId="63">
      <pivotArea dataOnly="0" labelOnly="1" fieldPosition="0">
        <references count="2">
          <reference field="6" count="1" selected="0">
            <x v="3"/>
          </reference>
          <reference field="7" count="10"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62">
      <pivotArea outline="0" collapsedLevelsAreSubtotals="1" fieldPosition="0"/>
    </format>
    <format dxfId="61">
      <pivotArea dataOnly="0" labelOnly="1" fieldPosition="0">
        <references count="1">
          <reference field="6" count="0"/>
        </references>
      </pivotArea>
    </format>
    <format dxfId="60">
      <pivotArea dataOnly="0" labelOnly="1" grandRow="1" outline="0" fieldPosition="0"/>
    </format>
    <format dxfId="59">
      <pivotArea dataOnly="0" labelOnly="1" fieldPosition="0">
        <references count="2">
          <reference field="6" count="1" selected="0">
            <x v="0"/>
          </reference>
          <reference field="7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58">
      <pivotArea dataOnly="0" labelOnly="1" fieldPosition="0">
        <references count="2">
          <reference field="6" count="1" selected="0">
            <x v="1"/>
          </reference>
          <reference field="7" count="12">
            <x v="10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57">
      <pivotArea dataOnly="0" labelOnly="1" fieldPosition="0">
        <references count="2">
          <reference field="6" count="1" selected="0">
            <x v="2"/>
          </reference>
          <reference field="7" count="17"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</references>
      </pivotArea>
    </format>
    <format dxfId="56">
      <pivotArea dataOnly="0" labelOnly="1" fieldPosition="0">
        <references count="2">
          <reference field="6" count="1" selected="0">
            <x v="3"/>
          </reference>
          <reference field="7" count="10"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55">
      <pivotArea outline="0" collapsedLevelsAreSubtotals="1" fieldPosition="0"/>
    </format>
    <format dxfId="54">
      <pivotArea dataOnly="0" labelOnly="1" fieldPosition="0">
        <references count="1">
          <reference field="6" count="0"/>
        </references>
      </pivotArea>
    </format>
    <format dxfId="53">
      <pivotArea dataOnly="0" labelOnly="1" grandRow="1" outline="0" fieldPosition="0"/>
    </format>
    <format dxfId="52">
      <pivotArea dataOnly="0" labelOnly="1" fieldPosition="0">
        <references count="2">
          <reference field="6" count="1" selected="0">
            <x v="0"/>
          </reference>
          <reference field="7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51">
      <pivotArea dataOnly="0" labelOnly="1" fieldPosition="0">
        <references count="2">
          <reference field="6" count="1" selected="0">
            <x v="1"/>
          </reference>
          <reference field="7" count="12">
            <x v="10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50">
      <pivotArea dataOnly="0" labelOnly="1" fieldPosition="0">
        <references count="2">
          <reference field="6" count="1" selected="0">
            <x v="2"/>
          </reference>
          <reference field="7" count="17"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</references>
      </pivotArea>
    </format>
    <format dxfId="49">
      <pivotArea dataOnly="0" labelOnly="1" fieldPosition="0">
        <references count="2">
          <reference field="6" count="1" selected="0">
            <x v="3"/>
          </reference>
          <reference field="7" count="10"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48">
      <pivotArea field="6" type="button" dataOnly="0" labelOnly="1" outline="0" axis="axisRow" fieldPosition="0"/>
    </format>
    <format dxfId="4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6">
      <pivotArea field="6" type="button" dataOnly="0" labelOnly="1" outline="0" axis="axisRow" fieldPosition="0"/>
    </format>
    <format dxfId="4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4">
      <pivotArea field="6" type="button" dataOnly="0" labelOnly="1" outline="0" axis="axisRow" fieldPosition="0"/>
    </format>
    <format dxfId="4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2">
      <pivotArea outline="0" collapsedLevelsAreSubtotals="1" fieldPosition="0"/>
    </format>
  </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otal(Sale)"/>
    <pivotHierarchy dragToData="1" caption="Average(Sale)"/>
    <pivotHierarchy dragToData="1" caption="Min(Sale)"/>
    <pivotHierarchy dragToData="1" caption="Max(Sale)"/>
    <pivotHierarchy dragToData="1" caption="StdDev(Sale)"/>
    <pivotHierarchy dragToData="1" caption="Var(Sale)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3"/>
    <rowHierarchyUsage hierarchyUsage="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_Data!$B$7:$N$1497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EC3D8F-6518-488D-A4E2-DBE36EEC20D9}" name="PivotTable5" cacheId="0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>
  <location ref="AA3:AD59" firstHeaderRow="0" firstDataRow="1" firstDataCol="1"/>
  <pivotFields count="6">
    <pivotField axis="axisRow" allDrilled="1" subtotalTop="0" showAll="0" dataSourceSort="1" defaultSubtotal="0" defaultAttributeDrillState="1">
      <items count="51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2" e="0"/>
        <item x="23" e="0"/>
        <item x="24" e="0"/>
        <item x="25" e="0"/>
        <item x="26" e="0"/>
        <item x="27" e="0"/>
        <item x="28" e="0"/>
        <item x="29" e="0"/>
        <item x="30" e="0"/>
        <item x="31" e="0"/>
        <item x="32" e="0"/>
        <item x="33" e="0"/>
        <item x="34" e="0"/>
        <item x="35" e="0"/>
        <item x="36" e="0"/>
        <item x="37" e="0"/>
        <item x="38" e="0"/>
        <item x="39" e="0"/>
        <item x="40" e="0"/>
        <item x="41" e="0"/>
        <item x="42" e="0"/>
        <item x="43" e="0"/>
        <item x="44" e="0"/>
        <item x="45" e="0"/>
        <item x="46" e="0"/>
        <item x="47" e="0"/>
        <item x="48" e="0"/>
        <item x="49" e="0"/>
        <item x="50" e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</pivotFields>
  <rowFields count="3">
    <field x="3"/>
    <field x="0"/>
    <field x="1"/>
  </rowFields>
  <rowItems count="5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3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ofit" fld="5" baseField="0" baseItem="0"/>
    <dataField name="Per_Unit_Sale_Price" fld="4" subtotal="average" baseField="3" baseItem="0"/>
    <dataField name="Sum_Sale_Quantity" fld="2" baseField="0" baseItem="0"/>
  </dataFields>
  <formats count="42">
    <format dxfId="118">
      <pivotArea collapsedLevelsAreSubtotals="1" fieldPosition="0">
        <references count="3">
          <reference field="4294967294" count="1" selected="0">
            <x v="1"/>
          </reference>
          <reference field="0" count="1">
            <x v="41"/>
          </reference>
          <reference field="3" count="1" selected="0">
            <x v="3"/>
          </reference>
        </references>
      </pivotArea>
    </format>
    <format dxfId="117">
      <pivotArea collapsedLevelsAreSubtotals="1" fieldPosition="0">
        <references count="3">
          <reference field="4294967294" count="1" selected="0">
            <x v="1"/>
          </reference>
          <reference field="0" count="1">
            <x v="42"/>
          </reference>
          <reference field="3" count="1" selected="0">
            <x v="3"/>
          </reference>
        </references>
      </pivotArea>
    </format>
    <format dxfId="116">
      <pivotArea collapsedLevelsAreSubtotals="1" fieldPosition="0">
        <references count="3">
          <reference field="4294967294" count="1" selected="0">
            <x v="1"/>
          </reference>
          <reference field="0" count="1">
            <x v="43"/>
          </reference>
          <reference field="3" count="1" selected="0">
            <x v="3"/>
          </reference>
        </references>
      </pivotArea>
    </format>
    <format dxfId="115">
      <pivotArea collapsedLevelsAreSubtotals="1" fieldPosition="0">
        <references count="3">
          <reference field="4294967294" count="1" selected="0">
            <x v="1"/>
          </reference>
          <reference field="0" count="1">
            <x v="44"/>
          </reference>
          <reference field="3" count="1" selected="0">
            <x v="3"/>
          </reference>
        </references>
      </pivotArea>
    </format>
    <format dxfId="114">
      <pivotArea collapsedLevelsAreSubtotals="1" fieldPosition="0">
        <references count="3">
          <reference field="4294967294" count="1" selected="0">
            <x v="1"/>
          </reference>
          <reference field="0" count="1">
            <x v="45"/>
          </reference>
          <reference field="3" count="1" selected="0">
            <x v="3"/>
          </reference>
        </references>
      </pivotArea>
    </format>
    <format dxfId="113">
      <pivotArea collapsedLevelsAreSubtotals="1" fieldPosition="0">
        <references count="3">
          <reference field="4294967294" count="1" selected="0">
            <x v="1"/>
          </reference>
          <reference field="0" count="1">
            <x v="46"/>
          </reference>
          <reference field="3" count="1" selected="0">
            <x v="3"/>
          </reference>
        </references>
      </pivotArea>
    </format>
    <format dxfId="112">
      <pivotArea collapsedLevelsAreSubtotals="1" fieldPosition="0">
        <references count="3">
          <reference field="4294967294" count="1" selected="0">
            <x v="1"/>
          </reference>
          <reference field="0" count="1">
            <x v="47"/>
          </reference>
          <reference field="3" count="1" selected="0">
            <x v="3"/>
          </reference>
        </references>
      </pivotArea>
    </format>
    <format dxfId="111">
      <pivotArea collapsedLevelsAreSubtotals="1" fieldPosition="0">
        <references count="3">
          <reference field="4294967294" count="1" selected="0">
            <x v="1"/>
          </reference>
          <reference field="0" count="1">
            <x v="48"/>
          </reference>
          <reference field="3" count="1" selected="0">
            <x v="3"/>
          </reference>
        </references>
      </pivotArea>
    </format>
    <format dxfId="110">
      <pivotArea collapsedLevelsAreSubtotals="1" fieldPosition="0">
        <references count="3">
          <reference field="4294967294" count="1" selected="0">
            <x v="1"/>
          </reference>
          <reference field="0" count="1">
            <x v="49"/>
          </reference>
          <reference field="3" count="1" selected="0">
            <x v="3"/>
          </reference>
        </references>
      </pivotArea>
    </format>
    <format dxfId="109">
      <pivotArea collapsedLevelsAreSubtotals="1" fieldPosition="0">
        <references count="3">
          <reference field="4294967294" count="1" selected="0">
            <x v="1"/>
          </reference>
          <reference field="0" count="1">
            <x v="50"/>
          </reference>
          <reference field="3" count="1" selected="0">
            <x v="3"/>
          </reference>
        </references>
      </pivotArea>
    </format>
    <format dxfId="108">
      <pivotArea field="3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07">
      <pivotArea collapsedLevelsAreSubtotals="1" fieldPosition="0">
        <references count="3">
          <reference field="4294967294" count="1" selected="0">
            <x v="1"/>
          </reference>
          <reference field="0" count="1">
            <x v="24"/>
          </reference>
          <reference field="3" count="1" selected="0">
            <x v="2"/>
          </reference>
        </references>
      </pivotArea>
    </format>
    <format dxfId="106">
      <pivotArea collapsedLevelsAreSubtotals="1" fieldPosition="0">
        <references count="3">
          <reference field="4294967294" count="1" selected="0">
            <x v="1"/>
          </reference>
          <reference field="0" count="1">
            <x v="25"/>
          </reference>
          <reference field="3" count="1" selected="0">
            <x v="2"/>
          </reference>
        </references>
      </pivotArea>
    </format>
    <format dxfId="105">
      <pivotArea collapsedLevelsAreSubtotals="1" fieldPosition="0">
        <references count="3">
          <reference field="4294967294" count="1" selected="0">
            <x v="1"/>
          </reference>
          <reference field="0" count="1">
            <x v="26"/>
          </reference>
          <reference field="3" count="1" selected="0">
            <x v="2"/>
          </reference>
        </references>
      </pivotArea>
    </format>
    <format dxfId="104">
      <pivotArea collapsedLevelsAreSubtotals="1" fieldPosition="0">
        <references count="3">
          <reference field="4294967294" count="1" selected="0">
            <x v="1"/>
          </reference>
          <reference field="0" count="1">
            <x v="27"/>
          </reference>
          <reference field="3" count="1" selected="0">
            <x v="2"/>
          </reference>
        </references>
      </pivotArea>
    </format>
    <format dxfId="103">
      <pivotArea collapsedLevelsAreSubtotals="1" fieldPosition="0">
        <references count="3">
          <reference field="4294967294" count="1" selected="0">
            <x v="1"/>
          </reference>
          <reference field="0" count="1">
            <x v="28"/>
          </reference>
          <reference field="3" count="1" selected="0">
            <x v="2"/>
          </reference>
        </references>
      </pivotArea>
    </format>
    <format dxfId="102">
      <pivotArea collapsedLevelsAreSubtotals="1" fieldPosition="0">
        <references count="3">
          <reference field="4294967294" count="1" selected="0">
            <x v="1"/>
          </reference>
          <reference field="0" count="1">
            <x v="29"/>
          </reference>
          <reference field="3" count="1" selected="0">
            <x v="2"/>
          </reference>
        </references>
      </pivotArea>
    </format>
    <format dxfId="101">
      <pivotArea collapsedLevelsAreSubtotals="1" fieldPosition="0">
        <references count="3">
          <reference field="4294967294" count="1" selected="0">
            <x v="1"/>
          </reference>
          <reference field="0" count="1">
            <x v="30"/>
          </reference>
          <reference field="3" count="1" selected="0">
            <x v="2"/>
          </reference>
        </references>
      </pivotArea>
    </format>
    <format dxfId="100">
      <pivotArea collapsedLevelsAreSubtotals="1" fieldPosition="0">
        <references count="3">
          <reference field="4294967294" count="1" selected="0">
            <x v="1"/>
          </reference>
          <reference field="0" count="1">
            <x v="31"/>
          </reference>
          <reference field="3" count="1" selected="0">
            <x v="2"/>
          </reference>
        </references>
      </pivotArea>
    </format>
    <format dxfId="99">
      <pivotArea collapsedLevelsAreSubtotals="1" fieldPosition="0">
        <references count="3">
          <reference field="4294967294" count="1" selected="0">
            <x v="1"/>
          </reference>
          <reference field="0" count="1">
            <x v="32"/>
          </reference>
          <reference field="3" count="1" selected="0">
            <x v="2"/>
          </reference>
        </references>
      </pivotArea>
    </format>
    <format dxfId="98">
      <pivotArea collapsedLevelsAreSubtotals="1" fieldPosition="0">
        <references count="3">
          <reference field="4294967294" count="1" selected="0">
            <x v="1"/>
          </reference>
          <reference field="0" count="1">
            <x v="33"/>
          </reference>
          <reference field="3" count="1" selected="0">
            <x v="2"/>
          </reference>
        </references>
      </pivotArea>
    </format>
    <format dxfId="97">
      <pivotArea collapsedLevelsAreSubtotals="1" fieldPosition="0">
        <references count="3">
          <reference field="4294967294" count="1" selected="0">
            <x v="1"/>
          </reference>
          <reference field="0" count="1">
            <x v="34"/>
          </reference>
          <reference field="3" count="1" selected="0">
            <x v="2"/>
          </reference>
        </references>
      </pivotArea>
    </format>
    <format dxfId="96">
      <pivotArea collapsedLevelsAreSubtotals="1" fieldPosition="0">
        <references count="3">
          <reference field="4294967294" count="1" selected="0">
            <x v="1"/>
          </reference>
          <reference field="0" count="1">
            <x v="35"/>
          </reference>
          <reference field="3" count="1" selected="0">
            <x v="2"/>
          </reference>
        </references>
      </pivotArea>
    </format>
    <format dxfId="95">
      <pivotArea collapsedLevelsAreSubtotals="1" fieldPosition="0">
        <references count="3">
          <reference field="4294967294" count="1" selected="0">
            <x v="1"/>
          </reference>
          <reference field="0" count="1">
            <x v="36"/>
          </reference>
          <reference field="3" count="1" selected="0">
            <x v="2"/>
          </reference>
        </references>
      </pivotArea>
    </format>
    <format dxfId="94">
      <pivotArea collapsedLevelsAreSubtotals="1" fieldPosition="0">
        <references count="3">
          <reference field="4294967294" count="1" selected="0">
            <x v="1"/>
          </reference>
          <reference field="0" count="1">
            <x v="37"/>
          </reference>
          <reference field="3" count="1" selected="0">
            <x v="2"/>
          </reference>
        </references>
      </pivotArea>
    </format>
    <format dxfId="93">
      <pivotArea collapsedLevelsAreSubtotals="1" fieldPosition="0">
        <references count="3">
          <reference field="4294967294" count="1" selected="0">
            <x v="1"/>
          </reference>
          <reference field="0" count="1">
            <x v="38"/>
          </reference>
          <reference field="3" count="1" selected="0">
            <x v="2"/>
          </reference>
        </references>
      </pivotArea>
    </format>
    <format dxfId="92">
      <pivotArea collapsedLevelsAreSubtotals="1" fieldPosition="0">
        <references count="3">
          <reference field="4294967294" count="1" selected="0">
            <x v="1"/>
          </reference>
          <reference field="0" count="1">
            <x v="39"/>
          </reference>
          <reference field="3" count="1" selected="0">
            <x v="2"/>
          </reference>
        </references>
      </pivotArea>
    </format>
    <format dxfId="91">
      <pivotArea collapsedLevelsAreSubtotals="1" fieldPosition="0">
        <references count="3">
          <reference field="4294967294" count="1" selected="0">
            <x v="1"/>
          </reference>
          <reference field="0" count="1">
            <x v="40"/>
          </reference>
          <reference field="3" count="1" selected="0">
            <x v="2"/>
          </reference>
        </references>
      </pivotArea>
    </format>
    <format dxfId="90">
      <pivotArea collapsedLevelsAreSubtotals="1" fieldPosition="0">
        <references count="3">
          <reference field="4294967294" count="1" selected="0">
            <x v="1"/>
          </reference>
          <reference field="0" count="1">
            <x v="0"/>
          </reference>
          <reference field="3" count="1" selected="0">
            <x v="0"/>
          </reference>
        </references>
      </pivotArea>
    </format>
    <format dxfId="89">
      <pivotArea collapsedLevelsAreSubtotals="1" fieldPosition="0">
        <references count="3">
          <reference field="4294967294" count="1" selected="0">
            <x v="1"/>
          </reference>
          <reference field="0" count="1">
            <x v="1"/>
          </reference>
          <reference field="3" count="1" selected="0">
            <x v="0"/>
          </reference>
        </references>
      </pivotArea>
    </format>
    <format dxfId="88">
      <pivotArea collapsedLevelsAreSubtotals="1" fieldPosition="0">
        <references count="3">
          <reference field="4294967294" count="1" selected="0">
            <x v="1"/>
          </reference>
          <reference field="0" count="1">
            <x v="2"/>
          </reference>
          <reference field="3" count="1" selected="0">
            <x v="0"/>
          </reference>
        </references>
      </pivotArea>
    </format>
    <format dxfId="87">
      <pivotArea collapsedLevelsAreSubtotals="1" fieldPosition="0">
        <references count="3">
          <reference field="4294967294" count="1" selected="0">
            <x v="1"/>
          </reference>
          <reference field="0" count="1">
            <x v="3"/>
          </reference>
          <reference field="3" count="1" selected="0">
            <x v="0"/>
          </reference>
        </references>
      </pivotArea>
    </format>
    <format dxfId="86">
      <pivotArea collapsedLevelsAreSubtotals="1" fieldPosition="0">
        <references count="3">
          <reference field="4294967294" count="1" selected="0">
            <x v="1"/>
          </reference>
          <reference field="0" count="1">
            <x v="4"/>
          </reference>
          <reference field="3" count="1" selected="0">
            <x v="0"/>
          </reference>
        </references>
      </pivotArea>
    </format>
    <format dxfId="85">
      <pivotArea collapsedLevelsAreSubtotals="1" fieldPosition="0">
        <references count="3">
          <reference field="4294967294" count="1" selected="0">
            <x v="1"/>
          </reference>
          <reference field="0" count="1">
            <x v="5"/>
          </reference>
          <reference field="3" count="1" selected="0">
            <x v="0"/>
          </reference>
        </references>
      </pivotArea>
    </format>
    <format dxfId="84">
      <pivotArea collapsedLevelsAreSubtotals="1" fieldPosition="0">
        <references count="3">
          <reference field="4294967294" count="1" selected="0">
            <x v="1"/>
          </reference>
          <reference field="0" count="1">
            <x v="6"/>
          </reference>
          <reference field="3" count="1" selected="0">
            <x v="0"/>
          </reference>
        </references>
      </pivotArea>
    </format>
    <format dxfId="83">
      <pivotArea collapsedLevelsAreSubtotals="1" fieldPosition="0">
        <references count="3">
          <reference field="4294967294" count="1" selected="0">
            <x v="1"/>
          </reference>
          <reference field="0" count="1">
            <x v="7"/>
          </reference>
          <reference field="3" count="1" selected="0">
            <x v="0"/>
          </reference>
        </references>
      </pivotArea>
    </format>
    <format dxfId="82">
      <pivotArea collapsedLevelsAreSubtotals="1" fieldPosition="0">
        <references count="3">
          <reference field="4294967294" count="1" selected="0">
            <x v="1"/>
          </reference>
          <reference field="0" count="1">
            <x v="8"/>
          </reference>
          <reference field="3" count="1" selected="0">
            <x v="0"/>
          </reference>
        </references>
      </pivotArea>
    </format>
    <format dxfId="81">
      <pivotArea collapsedLevelsAreSubtotals="1" fieldPosition="0">
        <references count="3">
          <reference field="4294967294" count="1" selected="0">
            <x v="1"/>
          </reference>
          <reference field="0" count="1">
            <x v="9"/>
          </reference>
          <reference field="3" count="1" selected="0">
            <x v="0"/>
          </reference>
        </references>
      </pivotArea>
    </format>
    <format dxfId="80">
      <pivotArea collapsedLevelsAreSubtotals="1" fieldPosition="0">
        <references count="3">
          <reference field="4294967294" count="1" selected="0">
            <x v="1"/>
          </reference>
          <reference field="0" count="1">
            <x v="10"/>
          </reference>
          <reference field="3" count="1" selected="0">
            <x v="0"/>
          </reference>
        </references>
      </pivotArea>
    </format>
    <format dxfId="79">
      <pivotArea collapsedLevelsAreSubtotals="1" fieldPosition="0">
        <references count="3">
          <reference field="4294967294" count="1" selected="0">
            <x v="1"/>
          </reference>
          <reference field="0" count="1">
            <x v="11"/>
          </reference>
          <reference field="3" count="1" selected="0">
            <x v="0"/>
          </reference>
        </references>
      </pivotArea>
    </format>
    <format dxfId="78">
      <pivotArea collapsedLevelsAreSubtotals="1" fieldPosition="0">
        <references count="3">
          <reference field="4294967294" count="1" selected="0">
            <x v="1"/>
          </reference>
          <reference field="0" count="1">
            <x v="12"/>
          </reference>
          <reference field="3" count="1" selected="0">
            <x v="0"/>
          </reference>
        </references>
      </pivotArea>
    </format>
    <format dxfId="77">
      <pivotArea collapsedLevelsAreSubtotals="1" fieldPosition="0">
        <references count="2">
          <reference field="4294967294" count="1" selected="0">
            <x v="1"/>
          </reference>
          <reference field="3" count="1">
            <x v="1"/>
          </reference>
        </references>
      </pivotArea>
    </format>
  </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um_Sale_Quantity"/>
    <pivotHierarchy dragToData="1"/>
    <pivotHierarchy dragToData="1"/>
    <pivotHierarchy dragToData="1"/>
    <pivotHierarchy dragToData="1"/>
    <pivotHierarchy dragToData="1"/>
    <pivotHierarchy dragToData="1" caption="Sum of Sale_Price"/>
    <pivotHierarchy dragToData="1" caption="Count of Sale_Price"/>
    <pivotHierarchy dragToData="1" caption="Per_Unit_Sale_Price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13"/>
    <rowHierarchyUsage hierarchyUsage="6"/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7CD4F-C2B1-4B1C-939E-26B3E5A62BEB}" name="PivotTable4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U3:W20" firstHeaderRow="1" firstDataRow="1" firstDataCol="0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A4809-F767-48A0-A9F8-7E991229A0CC}" name="PivotTable77" cacheId="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0">
  <location ref="A3:D27" firstHeaderRow="0" firstDataRow="1" firstDataCol="1"/>
  <pivotFields count="5">
    <pivotField axis="axisRow" showAll="0" defaultSubtotal="0">
      <items count="4">
        <item x="0"/>
        <item x="2"/>
        <item x="1"/>
        <item x="3"/>
      </items>
    </pivotField>
    <pivotField axis="axisRow" showAll="0" defaultSubtotal="0">
      <items count="20">
        <item x="8"/>
        <item x="5"/>
        <item x="19"/>
        <item x="4"/>
        <item x="3"/>
        <item x="15"/>
        <item x="14"/>
        <item x="12"/>
        <item x="6"/>
        <item x="16"/>
        <item x="18"/>
        <item x="9"/>
        <item x="17"/>
        <item x="0"/>
        <item x="11"/>
        <item x="10"/>
        <item x="1"/>
        <item x="7"/>
        <item x="13"/>
        <item x="2"/>
      </items>
    </pivotField>
    <pivotField dataField="1" numFmtId="1" showAll="0" defaultSubtotal="0"/>
    <pivotField dataField="1" numFmtId="1" showAll="0" defaultSubtotal="0"/>
    <pivotField dataField="1" subtotalTop="0" dragToRow="0" dragToCol="0" dragToPage="0" showAll="0" defaultSubtotal="0"/>
  </pivotFields>
  <rowFields count="2">
    <field x="0"/>
    <field x="1"/>
  </rowFields>
  <rowItems count="24">
    <i>
      <x/>
    </i>
    <i r="1">
      <x v="3"/>
    </i>
    <i r="1">
      <x v="4"/>
    </i>
    <i r="1">
      <x v="13"/>
    </i>
    <i r="1">
      <x v="16"/>
    </i>
    <i r="1">
      <x v="19"/>
    </i>
    <i>
      <x v="1"/>
    </i>
    <i r="1">
      <x v="6"/>
    </i>
    <i r="1">
      <x v="7"/>
    </i>
    <i r="1">
      <x v="14"/>
    </i>
    <i r="1">
      <x v="15"/>
    </i>
    <i r="1">
      <x v="18"/>
    </i>
    <i>
      <x v="2"/>
    </i>
    <i r="1">
      <x/>
    </i>
    <i r="1">
      <x v="1"/>
    </i>
    <i r="1">
      <x v="8"/>
    </i>
    <i r="1">
      <x v="11"/>
    </i>
    <i r="1">
      <x v="17"/>
    </i>
    <i>
      <x v="3"/>
    </i>
    <i r="1">
      <x v="2"/>
    </i>
    <i r="1">
      <x v="5"/>
    </i>
    <i r="1">
      <x v="9"/>
    </i>
    <i r="1">
      <x v="10"/>
    </i>
    <i r="1">
      <x v="12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Revenue" fld="2" baseField="0" baseItem="0"/>
    <dataField name="Sum of Total Profit" fld="3" baseField="0" baseItem="0"/>
    <dataField name="Sum of Profit Margin" fld="4" baseField="0" baseItem="0" numFmtId="1"/>
  </dataFields>
  <formats count="14">
    <format dxfId="41">
      <pivotArea collapsedLevelsAreSubtotals="1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5">
            <x v="3"/>
            <x v="4"/>
            <x v="13"/>
            <x v="16"/>
            <x v="19"/>
          </reference>
        </references>
      </pivotArea>
    </format>
    <format dxfId="40">
      <pivotArea collapsedLevelsAreSubtotals="1" fieldPosition="0">
        <references count="2">
          <reference field="4294967294" count="1" selected="0">
            <x v="0"/>
          </reference>
          <reference field="0" count="1">
            <x v="1"/>
          </reference>
        </references>
      </pivotArea>
    </format>
    <format dxfId="39">
      <pivotArea collapsedLevelsAreSubtotals="1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5">
            <x v="6"/>
            <x v="7"/>
            <x v="14"/>
            <x v="15"/>
            <x v="18"/>
          </reference>
        </references>
      </pivotArea>
    </format>
    <format dxfId="38">
      <pivotArea collapsedLevelsAreSubtotals="1" fieldPosition="0">
        <references count="2">
          <reference field="4294967294" count="1" selected="0">
            <x v="0"/>
          </reference>
          <reference field="0" count="1">
            <x v="2"/>
          </reference>
        </references>
      </pivotArea>
    </format>
    <format dxfId="37">
      <pivotArea collapsedLevelsAreSubtotals="1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5">
            <x v="0"/>
            <x v="1"/>
            <x v="8"/>
            <x v="11"/>
            <x v="17"/>
          </reference>
        </references>
      </pivotArea>
    </format>
    <format dxfId="36">
      <pivotArea collapsedLevelsAreSubtotals="1" fieldPosition="0">
        <references count="2">
          <reference field="4294967294" count="1" selected="0">
            <x v="0"/>
          </reference>
          <reference field="0" count="1">
            <x v="3"/>
          </reference>
        </references>
      </pivotArea>
    </format>
    <format dxfId="35">
      <pivotArea collapsedLevelsAreSubtotals="1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5">
            <x v="2"/>
            <x v="5"/>
            <x v="9"/>
            <x v="10"/>
            <x v="12"/>
          </reference>
        </references>
      </pivotArea>
    </format>
    <format dxfId="34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1" count="5">
            <x v="3"/>
            <x v="4"/>
            <x v="13"/>
            <x v="16"/>
            <x v="19"/>
          </reference>
        </references>
      </pivotArea>
    </format>
    <format dxfId="33">
      <pivotArea collapsedLevelsAreSubtotals="1" fieldPosition="0">
        <references count="2">
          <reference field="4294967294" count="1" selected="0">
            <x v="2"/>
          </reference>
          <reference field="0" count="1">
            <x v="1"/>
          </reference>
        </references>
      </pivotArea>
    </format>
    <format dxfId="32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" count="5">
            <x v="6"/>
            <x v="7"/>
            <x v="14"/>
            <x v="15"/>
            <x v="18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2"/>
          </reference>
          <reference field="0" count="1">
            <x v="2"/>
          </reference>
        </references>
      </pivotArea>
    </format>
    <format dxfId="30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1" count="5">
            <x v="0"/>
            <x v="1"/>
            <x v="8"/>
            <x v="11"/>
            <x v="17"/>
          </reference>
        </references>
      </pivotArea>
    </format>
    <format dxfId="29">
      <pivotArea collapsedLevelsAreSubtotals="1" fieldPosition="0">
        <references count="2">
          <reference field="4294967294" count="1" selected="0">
            <x v="2"/>
          </reference>
          <reference field="0" count="1">
            <x v="3"/>
          </reference>
        </references>
      </pivotArea>
    </format>
    <format dxfId="28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3"/>
          </reference>
          <reference field="1" count="5">
            <x v="2"/>
            <x v="5"/>
            <x v="9"/>
            <x v="10"/>
            <x v="12"/>
          </reference>
        </references>
      </pivotArea>
    </format>
  </format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6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9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4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5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8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8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7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1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8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1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17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5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0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2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9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9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3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EAD87-BE44-49F5-9CBD-3DF068D2BA98}" name="PivotTable4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4:D27" firstHeaderRow="0" firstDataRow="1" firstDataCol="1"/>
  <pivotFields count="15"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ragToRow="0" dragToCol="0" dragToPage="0" showAll="0" defaultSubtota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Weekly Sales" fld="9" baseField="2" baseItem="0"/>
    <dataField name="Weekly Revenue" fld="11" baseField="2" baseItem="0"/>
  </dataFields>
  <chartFormats count="27"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2" count="1" selected="0">
            <x v="7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1"/>
          </reference>
          <reference field="2" count="1" selected="0">
            <x v="1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2" count="1" selected="0">
            <x v="16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2" count="1" selected="0">
            <x v="6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2" count="1" selected="0">
            <x v="8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2" count="1" selected="0">
            <x v="9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2" count="1" selected="0">
            <x v="10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2" count="1" selected="0">
            <x v="11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2" count="1" selected="0">
            <x v="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1"/>
          </reference>
          <reference field="2" count="1" selected="0">
            <x v="14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1"/>
          </reference>
          <reference field="2" count="1" selected="0">
            <x v="15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1"/>
          </reference>
          <reference field="2" count="1" selected="0">
            <x v="17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1"/>
          </reference>
          <reference field="2" count="1" selected="0">
            <x v="18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1"/>
          </reference>
          <reference field="2" count="1" selected="0">
            <x v="19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1"/>
          </reference>
          <reference field="2" count="1" selected="0">
            <x v="20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1"/>
          </reference>
          <reference field="2" count="1" selected="0">
            <x v="21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050100-0738-478A-ACB8-8898EA6D6BA6}" name="PivotTable6" cacheId="3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showHeaders="0" outline="1" outlineData="1" multipleFieldFilters="0" chartFormat="1">
  <location ref="B2:G25" firstHeaderRow="1" firstDataRow="2" firstDataCol="1"/>
  <pivotFields count="15">
    <pivotField showAll="0" defaultSubtotal="0"/>
    <pivotField showAll="0" defaultSubtotal="0"/>
    <pivotField axis="axisRow" showAll="0" defaultSubtota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axis="axisCol" showAll="0" defaultSubtotal="0">
      <items count="4">
        <item x="1"/>
        <item x="2"/>
        <item x="3"/>
        <item x="0"/>
      </items>
    </pivotField>
    <pivotField dragToRow="0" dragToCol="0" dragToPage="0" showAll="0" defaultSubtota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_Quantity" fld="9" baseField="0" baseItem="0"/>
  </dataFields>
  <formats count="6">
    <format dxfId="15">
      <pivotArea outline="0" collapsedLevelsAreSubtotals="1" fieldPosition="0"/>
    </format>
    <format dxfId="14">
      <pivotArea dataOnly="0" labelOnly="1" fieldPosition="0">
        <references count="1">
          <reference field="2" count="0"/>
        </references>
      </pivotArea>
    </format>
    <format dxfId="13">
      <pivotArea dataOnly="0" labelOnly="1" fieldPosition="0">
        <references count="1">
          <reference field="13" count="0"/>
        </references>
      </pivotArea>
    </format>
    <format dxfId="12">
      <pivotArea dataOnly="0" labelOnly="1" grandCol="1" outline="0" fieldPosition="0"/>
    </format>
    <format dxfId="11">
      <pivotArea dataOnly="0" labelOnly="1" fieldPosition="0">
        <references count="1">
          <reference field="13" count="0"/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FC4B33-EE55-4128-8AC4-B667E8B7C860}" name="PivotTable12" cacheId="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:D4" firstHeaderRow="1" firstDataRow="2" firstDataCol="1"/>
  <pivotFields count="8">
    <pivotField numFmtId="166" showAll="0" defaultSubtotal="0"/>
    <pivotField showAll="0" defaultSubtotal="0"/>
    <pivotField showAll="0" defaultSubtotal="0"/>
    <pivotField axis="axisCol" dataField="1" showAll="0" defaultSubtotal="0">
      <items count="3">
        <item x="0"/>
        <item x="1"/>
        <item x="2"/>
      </items>
    </pivotField>
    <pivotField showAll="0" defaultSubtotal="0"/>
    <pivotField showAll="0" defaultSubtotal="0"/>
    <pivotField showAll="0" defaultSubtotal="0"/>
    <pivotField showAll="0" defaultSubtotal="0"/>
  </pivotFields>
  <rowItems count="1">
    <i/>
  </rowItems>
  <colFields count="1">
    <field x="3"/>
  </colFields>
  <colItems count="3">
    <i>
      <x/>
    </i>
    <i>
      <x v="1"/>
    </i>
    <i>
      <x v="2"/>
    </i>
  </colItems>
  <dataFields count="1">
    <dataField name="Count of From where you like to purchase your pesticides need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CB7966-4174-4E8E-8B98-B805C472399D}" name="PivotTable13" cacheId="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">
  <location ref="I2:L10" firstHeaderRow="1" firstDataRow="2" firstDataCol="1"/>
  <pivotFields count="8">
    <pivotField numFmtId="166"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8">
        <item x="4"/>
        <item x="0"/>
        <item x="1"/>
        <item x="2"/>
        <item x="3"/>
        <item x="5"/>
        <item x="6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3"/>
  </colFields>
  <colItems count="3">
    <i>
      <x/>
    </i>
    <i>
      <x v="1"/>
    </i>
    <i>
      <x v="2"/>
    </i>
  </colItems>
  <dataFields count="1">
    <dataField name="Count of From where you like to purchase your pesticides needs" fld="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72A0D-BFB2-4C42-94A0-A6815826437D}" name="Table1" displayName="Table1" ref="B7:O1497" totalsRowShown="0" headerRowDxfId="136" dataDxfId="134" headerRowBorderDxfId="135" tableBorderDxfId="133">
  <autoFilter ref="B7:O1497" xr:uid="{B6A72A0D-BFB2-4C42-94A0-A6815826437D}"/>
  <tableColumns count="14">
    <tableColumn id="1" xr3:uid="{E78E6377-F086-4F91-8201-3084F4B0F34C}" name="Transaction_ID" dataDxfId="132"/>
    <tableColumn id="2" xr3:uid="{BA4FEDD1-717B-42EC-B08D-3A825DC0E337}" name="Sales_Date" dataDxfId="131"/>
    <tableColumn id="3" xr3:uid="{9A4C6FA5-24EE-4BD0-A3D4-53B87FD02B38}" name="Weeks" dataDxfId="130"/>
    <tableColumn id="4" xr3:uid="{1173F7FF-3BC7-45BF-ACF0-9DED0B458348}" name="Customer_Name" dataDxfId="129"/>
    <tableColumn id="5" xr3:uid="{9DBCD160-9589-42D2-B7D9-C38947D0997C}" name="Customer_Type" dataDxfId="128"/>
    <tableColumn id="6" xr3:uid="{ED212CD4-A08A-4F87-9979-A20DD7EF59CB}" name="Region" dataDxfId="127"/>
    <tableColumn id="7" xr3:uid="{490ACAAF-073B-4AD2-8729-B5F5D32C4B82}" name="Product_Name" dataDxfId="126"/>
    <tableColumn id="8" xr3:uid="{69561F35-057C-470A-BA87-418D0DDA8931}" name="Package_Quantity" dataDxfId="125"/>
    <tableColumn id="9" xr3:uid="{BB2F6A26-FAEA-4E99-AE36-A1C654288987}" name="Sale_Price" dataDxfId="124"/>
    <tableColumn id="10" xr3:uid="{77C4A861-7DCC-4599-89DD-B8BDBC1CFB6C}" name="Sale_Quantity" dataDxfId="123"/>
    <tableColumn id="11" xr3:uid="{3A608169-88D0-45CB-ADB8-722957ABE6EA}" name="Profit" dataDxfId="122">
      <calculatedColumnFormula array="1">K8*(J8-INDEX(Purchase_Data!$D$8:$D$138, MATCH(1, (TRIM(Purchase_Data!$B$8:$B$138)=TRIM(H8))*(TRIM(Purchase_Data!$C$8:$C$138)=TRIM(I8)), 0)))</calculatedColumnFormula>
    </tableColumn>
    <tableColumn id="13" xr3:uid="{96867E0E-33C8-44A3-9BFE-FB32901C33FF}" name="Revenue" dataDxfId="121">
      <calculatedColumnFormula>J8*K8</calculatedColumnFormula>
    </tableColumn>
    <tableColumn id="14" xr3:uid="{99EAEBEB-4D49-44CD-8A0A-818F4BE8D0E1}" name="Season" dataDxfId="120"/>
    <tableColumn id="15" xr3:uid="{08F0B729-100F-46D8-8829-E1D2FAAA7FD1}" name="Category" dataDxfId="1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17E0E7-DB6A-404D-882F-BC8BA1D81F9E}" name="Table4" displayName="Table4" ref="A1:E31" totalsRowShown="0">
  <autoFilter ref="A1:E31" xr:uid="{9A17E0E7-DB6A-404D-882F-BC8BA1D81F9E}"/>
  <tableColumns count="5">
    <tableColumn id="1" xr3:uid="{63A949B3-A83F-4D28-9909-F03642CEBA27}" name="Period"/>
    <tableColumn id="2" xr3:uid="{69F13ECC-D9BC-4014-8264-FB557698D370}" name="Fungicide"/>
    <tableColumn id="3" xr3:uid="{0EB8EF4D-8239-4FC0-B2D5-9EF411EC9EE9}" name="Forecast(Fungicide)">
      <calculatedColumnFormula>_xlfn.FORECAST.ETS(A2,$B$2:$B$23,$A$2:$A$23,1,1)</calculatedColumnFormula>
    </tableColumn>
    <tableColumn id="4" xr3:uid="{3E941CF0-A934-4B5D-8C48-04392E1DFF72}" name="Lower Bound" dataDxfId="27">
      <calculatedColumnFormula>C2-_xlfn.FORECAST.ETS.CONFINT(A2,$B$2:$B$23,$A$2:$A$23,0.95,1,1)</calculatedColumnFormula>
    </tableColumn>
    <tableColumn id="5" xr3:uid="{FE2F5C04-2B51-486A-B197-EBFC39AC1F7B}" name="Upper Bound" dataDxfId="26">
      <calculatedColumnFormula>C2+_xlfn.FORECAST.ETS.CONFINT(A2,$B$2:$B$23,$A$2:$A$23,0.95,1,1)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89E6AF-D331-45D6-85F5-02CBEAD48949}" name="Table5" displayName="Table5" ref="G1:H8" totalsRowShown="0">
  <autoFilter ref="G1:H8" xr:uid="{BA89E6AF-D331-45D6-85F5-02CBEAD48949}"/>
  <tableColumns count="2">
    <tableColumn id="1" xr3:uid="{2A46952A-5B2C-4BF4-A8CC-53CAB8B9B937}" name="Statistic"/>
    <tableColumn id="2" xr3:uid="{0927E0AF-1276-4C3A-A05E-3782FDE873AE}" name="Value" dataDxfId="2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1426E4-55AE-467E-856B-B4268712A8B8}" name="Table7" displayName="Table7" ref="A1:E31" totalsRowShown="0">
  <autoFilter ref="A1:E31" xr:uid="{251426E4-55AE-467E-856B-B4268712A8B8}"/>
  <tableColumns count="5">
    <tableColumn id="1" xr3:uid="{C6E9E48B-9F8E-4F95-8A90-8F29225FBEA5}" name="Period"/>
    <tableColumn id="2" xr3:uid="{58DF50F3-F04F-4F46-BD5C-815F3BD71494}" name="Herbicide"/>
    <tableColumn id="3" xr3:uid="{CE8A3512-5B70-4573-AE0B-5B7A1B24D002}" name="Forecast(Herbicide)">
      <calculatedColumnFormula>_xlfn.FORECAST.ETS(A2,$B$2:$B$23,$A$2:$A$23,1,1)</calculatedColumnFormula>
    </tableColumn>
    <tableColumn id="4" xr3:uid="{2A8A2744-0A52-49B1-A3C0-4AA8C832B439}" name="Lower Bound" dataDxfId="24">
      <calculatedColumnFormula>C2-_xlfn.FORECAST.ETS.CONFINT(A2,$B$2:$B$23,$A$2:$A$23,0.95,1,1)</calculatedColumnFormula>
    </tableColumn>
    <tableColumn id="5" xr3:uid="{92938FE4-CC63-44E1-88D3-1F428EB6556A}" name="Upper Bound" dataDxfId="23">
      <calculatedColumnFormula>C2+_xlfn.FORECAST.ETS.CONFINT(A2,$B$2:$B$23,$A$2:$A$23,0.95,1,1)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7A8870-CB4E-4FD5-BBDA-CDD58C3E1F9F}" name="Table512" displayName="Table512" ref="G1:H8" totalsRowShown="0">
  <autoFilter ref="G1:H8" xr:uid="{2E7A8870-CB4E-4FD5-BBDA-CDD58C3E1F9F}"/>
  <tableColumns count="2">
    <tableColumn id="1" xr3:uid="{E3CC530A-4D25-4142-A743-2523E485A4B8}" name="Statistic"/>
    <tableColumn id="2" xr3:uid="{5748034F-0AC7-41C0-B1E2-065667A571E4}" name="Value" dataDxfId="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5A7E06-0D8E-480E-AF5F-65D783CDE83A}" name="Table9" displayName="Table9" ref="A1:E31" totalsRowShown="0">
  <autoFilter ref="A1:E31" xr:uid="{345A7E06-0D8E-480E-AF5F-65D783CDE83A}"/>
  <tableColumns count="5">
    <tableColumn id="1" xr3:uid="{265C9BD7-E7C0-4EBF-A935-BDE4A7346A9D}" name="Period"/>
    <tableColumn id="2" xr3:uid="{22C41C7A-600B-4473-8FE4-C0758225FF96}" name="Insecticide"/>
    <tableColumn id="3" xr3:uid="{F956FD8B-8540-44B1-98DD-EC9B75DEEB6C}" name="Forecast(Insecticide)">
      <calculatedColumnFormula>_xlfn.FORECAST.ETS(A2,$B$2:$B$23,$A$2:$A$23,1,1)</calculatedColumnFormula>
    </tableColumn>
    <tableColumn id="4" xr3:uid="{017DB215-9774-44D0-AB9D-9D046C7A5944}" name="Lower Bound" dataDxfId="21">
      <calculatedColumnFormula>C2-_xlfn.FORECAST.ETS.CONFINT(A2,$B$2:$B$23,$A$2:$A$23,0.95,1,1)</calculatedColumnFormula>
    </tableColumn>
    <tableColumn id="5" xr3:uid="{A9AD4DF9-563F-437E-BE97-41F713F0BCBC}" name="Upper Bound" dataDxfId="20">
      <calculatedColumnFormula>C2+_xlfn.FORECAST.ETS.CONFINT(A2,$B$2:$B$23,$A$2:$A$23,0.95,1,1)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1DFF2B1-A8DC-41DD-8179-3D501A2CAD3D}" name="Table51213" displayName="Table51213" ref="G1:H8" totalsRowShown="0">
  <autoFilter ref="G1:H8" xr:uid="{01DFF2B1-A8DC-41DD-8179-3D501A2CAD3D}"/>
  <tableColumns count="2">
    <tableColumn id="1" xr3:uid="{958472C6-9FE3-489F-AD66-F3904840C67E}" name="Statistic"/>
    <tableColumn id="2" xr3:uid="{68DFB185-7120-4030-84CD-BEAEF6420390}" name="Value" dataDxfId="1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B4E7E9-B69E-43FE-9F78-86902D6A3BF1}" name="Table10" displayName="Table10" ref="A1:E31" totalsRowShown="0">
  <autoFilter ref="A1:E31" xr:uid="{62B4E7E9-B69E-43FE-9F78-86902D6A3BF1}"/>
  <tableColumns count="5">
    <tableColumn id="1" xr3:uid="{94A8E324-8DFC-4666-9FAE-2C77C71E068D}" name="Period"/>
    <tableColumn id="2" xr3:uid="{0E50D7E3-0FD8-434F-B0FD-6130C7D63875}" name="Plant_Nutrition"/>
    <tableColumn id="3" xr3:uid="{2EAB33EE-3ACA-4995-BAD4-82C8BB55FD82}" name="Forecast(Plant_Nutrition)">
      <calculatedColumnFormula>_xlfn.FORECAST.ETS(A2,$B$2:$B$23,$A$2:$A$23,1,1)</calculatedColumnFormula>
    </tableColumn>
    <tableColumn id="4" xr3:uid="{116A3CAD-933D-4667-A4BF-9CD954C2F6AB}" name="Lower Bound" dataDxfId="18">
      <calculatedColumnFormula>C2-_xlfn.FORECAST.ETS.CONFINT(A2,$B$2:$B$23,$A$2:$A$23,0.95,1,1)</calculatedColumnFormula>
    </tableColumn>
    <tableColumn id="5" xr3:uid="{386159E7-7342-4392-B5BF-0F6365F53B06}" name="Upper Bound" dataDxfId="17">
      <calculatedColumnFormula>C2+_xlfn.FORECAST.ETS.CONFINT(A2,$B$2:$B$23,$A$2:$A$23,0.95,1,1)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8B1F7F-38D3-419F-9F69-1B0FDA516EB0}" name="Table51214" displayName="Table51214" ref="G1:H8" totalsRowShown="0">
  <autoFilter ref="G1:H8" xr:uid="{E08B1F7F-38D3-419F-9F69-1B0FDA516EB0}"/>
  <tableColumns count="2">
    <tableColumn id="1" xr3:uid="{AAE5E013-A1D5-4710-BB23-42CD1C0F52DF}" name="Statistic"/>
    <tableColumn id="2" xr3:uid="{575EBEE1-F1ED-4145-B217-6DB44C27CE47}" name="Value" dataDxfId="1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02FB26-77FC-4EDE-8933-ADF1635C4E7D}" name="Table2" displayName="Table2" ref="A1:H18" totalsRowShown="0" headerRowDxfId="9" tableBorderDxfId="8" headerRowCellStyle="Normal 2">
  <autoFilter ref="A1:H18" xr:uid="{A602FB26-77FC-4EDE-8933-ADF1635C4E7D}">
    <filterColumn colId="3">
      <filters>
        <filter val="Other Store"/>
      </filters>
    </filterColumn>
  </autoFilter>
  <tableColumns count="8">
    <tableColumn id="1" xr3:uid="{C43D3E7A-B9C5-41DC-8A12-4037C9AC8C14}" name="Timestamp" dataDxfId="7" dataCellStyle="Normal 2"/>
    <tableColumn id="2" xr3:uid="{B30B00B5-EBB3-4D28-9BAE-505CE3600E20}" name="Your Name" dataDxfId="6" dataCellStyle="Normal 2"/>
    <tableColumn id="3" xr3:uid="{42F002D6-F242-4DA0-ABE7-0A1C2413C9B3}" name="Location" dataDxfId="5" dataCellStyle="Normal 2"/>
    <tableColumn id="4" xr3:uid="{F0EB7756-A927-4565-97A6-5AAFAAF86104}" name="From where you like to purchase your pesticides needs" dataDxfId="4" dataCellStyle="Normal 2"/>
    <tableColumn id="5" xr3:uid="{C5BF4732-E926-4266-9E21-33AD687571CB}" name="Any two reasons for your above choice.*" dataDxfId="3" dataCellStyle="Normal 2"/>
    <tableColumn id="6" xr3:uid="{60DE894A-9031-4446-9C57-86FBC65ED352}" name="Email Address" dataDxfId="2" dataCellStyle="Normal 2"/>
    <tableColumn id="7" xr3:uid="{C3E2835C-66B5-46A4-B34C-D9EFC12BF793}" name="Keys" dataDxfId="1" dataCellStyle="Normal 2"/>
    <tableColumn id="8" xr3:uid="{89107234-02DA-4ADD-83B0-E419442FD876}" name="Refined Keys" dataDxfId="0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497"/>
  <sheetViews>
    <sheetView showGridLines="0" topLeftCell="D1" workbookViewId="0">
      <selection activeCell="E33" sqref="E33:E42"/>
    </sheetView>
  </sheetViews>
  <sheetFormatPr defaultColWidth="16.44140625" defaultRowHeight="14.4"/>
  <cols>
    <col min="1" max="2" width="16.44140625" style="4"/>
    <col min="3" max="3" width="22.6640625" style="4" customWidth="1"/>
    <col min="4" max="4" width="11.5546875" style="4" customWidth="1"/>
    <col min="5" max="5" width="17" style="4" customWidth="1"/>
    <col min="6" max="8" width="16.44140625" style="4"/>
    <col min="9" max="9" width="18.21875" style="4" customWidth="1"/>
    <col min="10" max="16384" width="16.44140625" style="4"/>
  </cols>
  <sheetData>
    <row r="2" spans="2:15" ht="15.6" customHeight="1">
      <c r="F2" s="173" t="s">
        <v>1762</v>
      </c>
      <c r="G2" s="173"/>
      <c r="J2" s="32"/>
      <c r="K2" s="33"/>
    </row>
    <row r="3" spans="2:15" ht="15.6">
      <c r="E3" s="174" t="s">
        <v>1770</v>
      </c>
      <c r="F3" s="174"/>
      <c r="G3" s="174"/>
      <c r="H3" s="174"/>
      <c r="I3" s="174"/>
      <c r="J3" s="31"/>
      <c r="K3" s="31"/>
    </row>
    <row r="4" spans="2:15" ht="14.4" customHeight="1">
      <c r="F4" s="175" t="s">
        <v>1769</v>
      </c>
      <c r="G4" s="175"/>
    </row>
    <row r="5" spans="2:15" ht="14.4" customHeight="1">
      <c r="F5" s="175" t="s">
        <v>1763</v>
      </c>
      <c r="G5" s="175"/>
    </row>
    <row r="7" spans="2:15" ht="15" thickBot="1">
      <c r="B7" s="139" t="s">
        <v>8</v>
      </c>
      <c r="C7" s="140" t="s">
        <v>1759</v>
      </c>
      <c r="D7" s="139" t="s">
        <v>1</v>
      </c>
      <c r="E7" s="139" t="s">
        <v>2</v>
      </c>
      <c r="F7" s="139" t="s">
        <v>3</v>
      </c>
      <c r="G7" s="139" t="s">
        <v>4</v>
      </c>
      <c r="H7" s="139" t="s">
        <v>5</v>
      </c>
      <c r="I7" s="139" t="s">
        <v>6</v>
      </c>
      <c r="J7" s="140" t="s">
        <v>1764</v>
      </c>
      <c r="K7" s="140" t="s">
        <v>1766</v>
      </c>
      <c r="L7" s="139" t="s">
        <v>7</v>
      </c>
      <c r="M7" s="139" t="s">
        <v>1774</v>
      </c>
      <c r="N7" s="139" t="s">
        <v>9</v>
      </c>
      <c r="O7" s="139" t="s">
        <v>10</v>
      </c>
    </row>
    <row r="8" spans="2:15">
      <c r="B8" s="11" t="s">
        <v>18</v>
      </c>
      <c r="C8" s="11" t="s">
        <v>11</v>
      </c>
      <c r="D8" s="11" t="s">
        <v>1818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>
        <v>130</v>
      </c>
      <c r="K8" s="11">
        <v>2</v>
      </c>
      <c r="L8" s="11" cm="1">
        <f t="array" ref="L8">K8*(J8-INDEX(Purchase_Data!$D$8:$D$138, MATCH(1, (TRIM(Purchase_Data!$B$8:$B$138)=TRIM(H8))*(TRIM(Purchase_Data!$C$8:$C$138)=TRIM(I8)), 0)))</f>
        <v>40</v>
      </c>
      <c r="M8" s="11">
        <f>J8*K8</f>
        <v>260</v>
      </c>
      <c r="N8" s="11" t="s">
        <v>19</v>
      </c>
      <c r="O8" s="11" t="s">
        <v>20</v>
      </c>
    </row>
    <row r="9" spans="2:15">
      <c r="B9" s="11" t="s">
        <v>22</v>
      </c>
      <c r="C9" s="11" t="s">
        <v>11</v>
      </c>
      <c r="D9" s="11" t="s">
        <v>1818</v>
      </c>
      <c r="E9" s="11" t="s">
        <v>13</v>
      </c>
      <c r="F9" s="11" t="s">
        <v>14</v>
      </c>
      <c r="G9" s="11" t="s">
        <v>15</v>
      </c>
      <c r="H9" s="11" t="s">
        <v>21</v>
      </c>
      <c r="I9" s="11" t="s">
        <v>35</v>
      </c>
      <c r="J9" s="11">
        <v>200</v>
      </c>
      <c r="K9" s="11">
        <v>6</v>
      </c>
      <c r="L9" s="11" cm="1">
        <f t="array" ref="L9">K9*(J9-INDEX(Purchase_Data!$D$8:$D$138, MATCH(1, (TRIM(Purchase_Data!$B$8:$B$138)=TRIM(H9))*(TRIM(Purchase_Data!$C$8:$C$138)=TRIM(I9)), 0)))</f>
        <v>132</v>
      </c>
      <c r="M9" s="11">
        <f t="shared" ref="M9:M72" si="0">J9*K9</f>
        <v>1200</v>
      </c>
      <c r="N9" s="11" t="s">
        <v>19</v>
      </c>
      <c r="O9" s="11" t="s">
        <v>23</v>
      </c>
    </row>
    <row r="10" spans="2:15">
      <c r="B10" s="11" t="s">
        <v>28</v>
      </c>
      <c r="C10" s="11" t="s">
        <v>11</v>
      </c>
      <c r="D10" s="11" t="s">
        <v>1818</v>
      </c>
      <c r="E10" s="11" t="s">
        <v>24</v>
      </c>
      <c r="F10" s="11" t="s">
        <v>14</v>
      </c>
      <c r="G10" s="11" t="s">
        <v>25</v>
      </c>
      <c r="H10" s="11" t="s">
        <v>26</v>
      </c>
      <c r="I10" s="11" t="s">
        <v>27</v>
      </c>
      <c r="J10" s="11">
        <v>730</v>
      </c>
      <c r="K10" s="11">
        <v>4</v>
      </c>
      <c r="L10" s="11" cm="1">
        <f t="array" ref="L10">K10*(J10-INDEX(Purchase_Data!$D$8:$D$138, MATCH(1, (TRIM(Purchase_Data!$B$8:$B$138)=TRIM(H10))*(TRIM(Purchase_Data!$C$8:$C$138)=TRIM(I10)), 0)))</f>
        <v>100</v>
      </c>
      <c r="M10" s="11">
        <f t="shared" si="0"/>
        <v>2920</v>
      </c>
      <c r="N10" s="11" t="s">
        <v>19</v>
      </c>
      <c r="O10" s="11" t="s">
        <v>23</v>
      </c>
    </row>
    <row r="11" spans="2:15">
      <c r="B11" s="11" t="s">
        <v>30</v>
      </c>
      <c r="C11" s="11" t="s">
        <v>11</v>
      </c>
      <c r="D11" s="11" t="s">
        <v>1818</v>
      </c>
      <c r="E11" s="11" t="s">
        <v>24</v>
      </c>
      <c r="F11" s="11" t="s">
        <v>14</v>
      </c>
      <c r="G11" s="11" t="s">
        <v>25</v>
      </c>
      <c r="H11" s="11" t="s">
        <v>29</v>
      </c>
      <c r="I11" s="11" t="s">
        <v>17</v>
      </c>
      <c r="J11" s="11">
        <v>450</v>
      </c>
      <c r="K11" s="11">
        <v>2</v>
      </c>
      <c r="L11" s="11" cm="1">
        <f t="array" ref="L11">K11*(J11-INDEX(Purchase_Data!$D$8:$D$138, MATCH(1, (TRIM(Purchase_Data!$B$8:$B$138)=TRIM(H11))*(TRIM(Purchase_Data!$C$8:$C$138)=TRIM(I11)), 0)))</f>
        <v>100</v>
      </c>
      <c r="M11" s="11">
        <f t="shared" si="0"/>
        <v>900</v>
      </c>
      <c r="N11" s="11" t="s">
        <v>19</v>
      </c>
      <c r="O11" s="11" t="s">
        <v>20</v>
      </c>
    </row>
    <row r="12" spans="2:15">
      <c r="B12" s="11" t="s">
        <v>36</v>
      </c>
      <c r="C12" s="11" t="s">
        <v>11</v>
      </c>
      <c r="D12" s="11" t="s">
        <v>1818</v>
      </c>
      <c r="E12" s="11" t="s">
        <v>31</v>
      </c>
      <c r="F12" s="11" t="s">
        <v>32</v>
      </c>
      <c r="G12" s="11" t="s">
        <v>33</v>
      </c>
      <c r="H12" s="11" t="s">
        <v>34</v>
      </c>
      <c r="I12" s="11" t="s">
        <v>35</v>
      </c>
      <c r="J12" s="11">
        <v>270</v>
      </c>
      <c r="K12" s="11">
        <v>7</v>
      </c>
      <c r="L12" s="11" cm="1">
        <f t="array" ref="L12">K12*(J12-INDEX(Purchase_Data!$D$8:$D$138, MATCH(1, (TRIM(Purchase_Data!$B$8:$B$138)=TRIM(H12))*(TRIM(Purchase_Data!$C$8:$C$138)=TRIM(I12)), 0)))</f>
        <v>350</v>
      </c>
      <c r="M12" s="11">
        <f t="shared" si="0"/>
        <v>1890</v>
      </c>
      <c r="N12" s="11" t="s">
        <v>19</v>
      </c>
      <c r="O12" s="11" t="s">
        <v>37</v>
      </c>
    </row>
    <row r="13" spans="2:15">
      <c r="B13" s="11" t="s">
        <v>41</v>
      </c>
      <c r="C13" s="11" t="s">
        <v>11</v>
      </c>
      <c r="D13" s="11" t="s">
        <v>1818</v>
      </c>
      <c r="E13" s="11" t="s">
        <v>38</v>
      </c>
      <c r="F13" s="11" t="s">
        <v>32</v>
      </c>
      <c r="G13" s="11" t="s">
        <v>15</v>
      </c>
      <c r="H13" s="11" t="s">
        <v>39</v>
      </c>
      <c r="I13" s="11" t="s">
        <v>40</v>
      </c>
      <c r="J13" s="11">
        <v>30</v>
      </c>
      <c r="K13" s="11">
        <v>7</v>
      </c>
      <c r="L13" s="11" cm="1">
        <f t="array" ref="L13">K13*(J13-INDEX(Purchase_Data!$D$8:$D$138, MATCH(1, (TRIM(Purchase_Data!$B$8:$B$138)=TRIM(H13))*(TRIM(Purchase_Data!$C$8:$C$138)=TRIM(I13)), 0)))</f>
        <v>35</v>
      </c>
      <c r="M13" s="11">
        <f t="shared" si="0"/>
        <v>210</v>
      </c>
      <c r="N13" s="11" t="s">
        <v>19</v>
      </c>
      <c r="O13" s="11" t="s">
        <v>42</v>
      </c>
    </row>
    <row r="14" spans="2:15">
      <c r="B14" s="11" t="s">
        <v>47</v>
      </c>
      <c r="C14" s="11" t="s">
        <v>11</v>
      </c>
      <c r="D14" s="11" t="s">
        <v>1818</v>
      </c>
      <c r="E14" s="11" t="s">
        <v>43</v>
      </c>
      <c r="F14" s="11" t="s">
        <v>32</v>
      </c>
      <c r="G14" s="11" t="s">
        <v>44</v>
      </c>
      <c r="H14" s="11" t="s">
        <v>45</v>
      </c>
      <c r="I14" s="11" t="s">
        <v>46</v>
      </c>
      <c r="J14" s="11">
        <v>410</v>
      </c>
      <c r="K14" s="11">
        <v>9</v>
      </c>
      <c r="L14" s="11" cm="1">
        <f t="array" ref="L14">K14*(J14-INDEX(Purchase_Data!$D$8:$D$138, MATCH(1, (TRIM(Purchase_Data!$B$8:$B$138)=TRIM(H14))*(TRIM(Purchase_Data!$C$8:$C$138)=TRIM(I14)), 0)))</f>
        <v>1188</v>
      </c>
      <c r="M14" s="11">
        <f t="shared" si="0"/>
        <v>3690</v>
      </c>
      <c r="N14" s="11" t="s">
        <v>19</v>
      </c>
      <c r="O14" s="11" t="s">
        <v>37</v>
      </c>
    </row>
    <row r="15" spans="2:15">
      <c r="B15" s="11" t="s">
        <v>51</v>
      </c>
      <c r="C15" s="11" t="s">
        <v>11</v>
      </c>
      <c r="D15" s="11" t="s">
        <v>1818</v>
      </c>
      <c r="E15" s="11" t="s">
        <v>48</v>
      </c>
      <c r="F15" s="11" t="s">
        <v>14</v>
      </c>
      <c r="G15" s="11" t="s">
        <v>25</v>
      </c>
      <c r="H15" s="11" t="s">
        <v>49</v>
      </c>
      <c r="I15" s="11" t="s">
        <v>50</v>
      </c>
      <c r="J15" s="11">
        <v>420</v>
      </c>
      <c r="K15" s="11">
        <v>1</v>
      </c>
      <c r="L15" s="11" cm="1">
        <f t="array" ref="L15">K15*(J15-INDEX(Purchase_Data!$D$8:$D$138, MATCH(1, (TRIM(Purchase_Data!$B$8:$B$138)=TRIM(H15))*(TRIM(Purchase_Data!$C$8:$C$138)=TRIM(I15)), 0)))</f>
        <v>40</v>
      </c>
      <c r="M15" s="11">
        <f t="shared" si="0"/>
        <v>420</v>
      </c>
      <c r="N15" s="11" t="s">
        <v>19</v>
      </c>
      <c r="O15" s="11" t="s">
        <v>20</v>
      </c>
    </row>
    <row r="16" spans="2:15">
      <c r="B16" s="11" t="s">
        <v>56</v>
      </c>
      <c r="C16" s="11" t="s">
        <v>11</v>
      </c>
      <c r="D16" s="11" t="s">
        <v>1818</v>
      </c>
      <c r="E16" s="11" t="s">
        <v>52</v>
      </c>
      <c r="F16" s="11" t="s">
        <v>32</v>
      </c>
      <c r="G16" s="11" t="s">
        <v>53</v>
      </c>
      <c r="H16" s="11" t="s">
        <v>54</v>
      </c>
      <c r="I16" s="11" t="s">
        <v>55</v>
      </c>
      <c r="J16" s="11">
        <v>350</v>
      </c>
      <c r="K16" s="11">
        <v>7</v>
      </c>
      <c r="L16" s="11" cm="1">
        <f t="array" ref="L16">K16*(J16-INDEX(Purchase_Data!$D$8:$D$138, MATCH(1, (TRIM(Purchase_Data!$B$8:$B$138)=TRIM(H16))*(TRIM(Purchase_Data!$C$8:$C$138)=TRIM(I16)), 0)))</f>
        <v>280</v>
      </c>
      <c r="M16" s="11">
        <f t="shared" si="0"/>
        <v>2450</v>
      </c>
      <c r="N16" s="11" t="s">
        <v>19</v>
      </c>
      <c r="O16" s="11" t="s">
        <v>42</v>
      </c>
    </row>
    <row r="17" spans="2:15">
      <c r="B17" s="11" t="s">
        <v>60</v>
      </c>
      <c r="C17" s="11" t="s">
        <v>11</v>
      </c>
      <c r="D17" s="11" t="s">
        <v>1818</v>
      </c>
      <c r="E17" s="11" t="s">
        <v>57</v>
      </c>
      <c r="F17" s="11" t="s">
        <v>14</v>
      </c>
      <c r="G17" s="11" t="s">
        <v>44</v>
      </c>
      <c r="H17" s="11" t="s">
        <v>58</v>
      </c>
      <c r="I17" s="11" t="s">
        <v>59</v>
      </c>
      <c r="J17" s="11">
        <v>70</v>
      </c>
      <c r="K17" s="11">
        <v>3</v>
      </c>
      <c r="L17" s="11" cm="1">
        <f t="array" ref="L17">K17*(J17-INDEX(Purchase_Data!$D$8:$D$138, MATCH(1, (TRIM(Purchase_Data!$B$8:$B$138)=TRIM(H17))*(TRIM(Purchase_Data!$C$8:$C$138)=TRIM(I17)), 0)))</f>
        <v>18</v>
      </c>
      <c r="M17" s="11">
        <f t="shared" si="0"/>
        <v>210</v>
      </c>
      <c r="N17" s="11" t="s">
        <v>19</v>
      </c>
      <c r="O17" s="11" t="s">
        <v>37</v>
      </c>
    </row>
    <row r="18" spans="2:15">
      <c r="B18" s="11" t="s">
        <v>64</v>
      </c>
      <c r="C18" s="11" t="s">
        <v>11</v>
      </c>
      <c r="D18" s="11" t="s">
        <v>1818</v>
      </c>
      <c r="E18" s="11" t="s">
        <v>61</v>
      </c>
      <c r="F18" s="11" t="s">
        <v>32</v>
      </c>
      <c r="G18" s="11" t="s">
        <v>25</v>
      </c>
      <c r="H18" s="11" t="s">
        <v>62</v>
      </c>
      <c r="I18" s="11" t="s">
        <v>63</v>
      </c>
      <c r="J18" s="11">
        <v>30</v>
      </c>
      <c r="K18" s="11">
        <v>7</v>
      </c>
      <c r="L18" s="11" cm="1">
        <f t="array" ref="L18">K18*(J18-INDEX(Purchase_Data!$D$8:$D$138, MATCH(1, (TRIM(Purchase_Data!$B$8:$B$138)=TRIM(H18))*(TRIM(Purchase_Data!$C$8:$C$138)=TRIM(I18)), 0)))</f>
        <v>35</v>
      </c>
      <c r="M18" s="11">
        <f t="shared" si="0"/>
        <v>210</v>
      </c>
      <c r="N18" s="11" t="s">
        <v>19</v>
      </c>
      <c r="O18" s="11" t="s">
        <v>23</v>
      </c>
    </row>
    <row r="19" spans="2:15">
      <c r="B19" s="11" t="s">
        <v>67</v>
      </c>
      <c r="C19" s="11" t="s">
        <v>11</v>
      </c>
      <c r="D19" s="11" t="s">
        <v>1818</v>
      </c>
      <c r="E19" s="11" t="s">
        <v>61</v>
      </c>
      <c r="F19" s="11" t="s">
        <v>32</v>
      </c>
      <c r="G19" s="11" t="s">
        <v>25</v>
      </c>
      <c r="H19" s="11" t="s">
        <v>65</v>
      </c>
      <c r="I19" s="11" t="s">
        <v>66</v>
      </c>
      <c r="J19" s="11">
        <v>20</v>
      </c>
      <c r="K19" s="11">
        <v>7</v>
      </c>
      <c r="L19" s="11" cm="1">
        <f t="array" ref="L19">K19*(J19-INDEX(Purchase_Data!$D$8:$D$138, MATCH(1, (TRIM(Purchase_Data!$B$8:$B$138)=TRIM(H19))*(TRIM(Purchase_Data!$C$8:$C$138)=TRIM(I19)), 0)))</f>
        <v>49</v>
      </c>
      <c r="M19" s="11">
        <f t="shared" si="0"/>
        <v>140</v>
      </c>
      <c r="N19" s="11" t="s">
        <v>19</v>
      </c>
      <c r="O19" s="11" t="s">
        <v>42</v>
      </c>
    </row>
    <row r="20" spans="2:15">
      <c r="B20" s="11" t="s">
        <v>70</v>
      </c>
      <c r="C20" s="11" t="s">
        <v>11</v>
      </c>
      <c r="D20" s="11" t="s">
        <v>1818</v>
      </c>
      <c r="E20" s="11" t="s">
        <v>61</v>
      </c>
      <c r="F20" s="11" t="s">
        <v>32</v>
      </c>
      <c r="G20" s="11" t="s">
        <v>25</v>
      </c>
      <c r="H20" s="11" t="s">
        <v>69</v>
      </c>
      <c r="I20" s="11" t="s">
        <v>63</v>
      </c>
      <c r="J20" s="11">
        <v>100</v>
      </c>
      <c r="K20" s="11">
        <v>7</v>
      </c>
      <c r="L20" s="11" cm="1">
        <f t="array" ref="L20">K20*(J20-INDEX(Purchase_Data!$D$8:$D$138, MATCH(1, (TRIM(Purchase_Data!$B$8:$B$138)=TRIM(H20))*(TRIM(Purchase_Data!$C$8:$C$138)=TRIM(I20)), 0)))</f>
        <v>84</v>
      </c>
      <c r="M20" s="11">
        <f t="shared" si="0"/>
        <v>700</v>
      </c>
      <c r="N20" s="11" t="s">
        <v>19</v>
      </c>
      <c r="O20" s="11" t="s">
        <v>42</v>
      </c>
    </row>
    <row r="21" spans="2:15">
      <c r="B21" s="11" t="s">
        <v>72</v>
      </c>
      <c r="C21" s="11" t="s">
        <v>11</v>
      </c>
      <c r="D21" s="11" t="s">
        <v>1818</v>
      </c>
      <c r="E21" s="11" t="s">
        <v>61</v>
      </c>
      <c r="F21" s="11" t="s">
        <v>32</v>
      </c>
      <c r="G21" s="11" t="s">
        <v>25</v>
      </c>
      <c r="H21" s="11" t="s">
        <v>71</v>
      </c>
      <c r="I21" s="11" t="s">
        <v>17</v>
      </c>
      <c r="J21" s="11">
        <v>130</v>
      </c>
      <c r="K21" s="11">
        <v>5</v>
      </c>
      <c r="L21" s="11" cm="1">
        <f t="array" ref="L21">K21*(J21-INDEX(Purchase_Data!$D$8:$D$138, MATCH(1, (TRIM(Purchase_Data!$B$8:$B$138)=TRIM(H21))*(TRIM(Purchase_Data!$C$8:$C$138)=TRIM(I21)), 0)))</f>
        <v>100</v>
      </c>
      <c r="M21" s="11">
        <f t="shared" si="0"/>
        <v>650</v>
      </c>
      <c r="N21" s="11" t="s">
        <v>19</v>
      </c>
      <c r="O21" s="11" t="s">
        <v>20</v>
      </c>
    </row>
    <row r="22" spans="2:15">
      <c r="B22" s="11" t="s">
        <v>74</v>
      </c>
      <c r="C22" s="11" t="s">
        <v>11</v>
      </c>
      <c r="D22" s="11" t="s">
        <v>1818</v>
      </c>
      <c r="E22" s="11" t="s">
        <v>73</v>
      </c>
      <c r="F22" s="11" t="s">
        <v>32</v>
      </c>
      <c r="G22" s="11" t="s">
        <v>25</v>
      </c>
      <c r="H22" s="11" t="s">
        <v>65</v>
      </c>
      <c r="I22" s="11" t="s">
        <v>66</v>
      </c>
      <c r="J22" s="11">
        <v>20</v>
      </c>
      <c r="K22" s="11">
        <v>14</v>
      </c>
      <c r="L22" s="11" cm="1">
        <f t="array" ref="L22">K22*(J22-INDEX(Purchase_Data!$D$8:$D$138, MATCH(1, (TRIM(Purchase_Data!$B$8:$B$138)=TRIM(H22))*(TRIM(Purchase_Data!$C$8:$C$138)=TRIM(I22)), 0)))</f>
        <v>98</v>
      </c>
      <c r="M22" s="11">
        <f t="shared" si="0"/>
        <v>280</v>
      </c>
      <c r="N22" s="11" t="s">
        <v>19</v>
      </c>
      <c r="O22" s="11" t="s">
        <v>42</v>
      </c>
    </row>
    <row r="23" spans="2:15">
      <c r="B23" s="11" t="s">
        <v>78</v>
      </c>
      <c r="C23" s="11" t="s">
        <v>11</v>
      </c>
      <c r="D23" s="11" t="s">
        <v>1818</v>
      </c>
      <c r="E23" s="11" t="s">
        <v>75</v>
      </c>
      <c r="F23" s="11" t="s">
        <v>32</v>
      </c>
      <c r="G23" s="11" t="s">
        <v>44</v>
      </c>
      <c r="H23" s="11" t="s">
        <v>76</v>
      </c>
      <c r="I23" s="11" t="s">
        <v>77</v>
      </c>
      <c r="J23" s="11">
        <v>2300</v>
      </c>
      <c r="K23" s="11">
        <v>4</v>
      </c>
      <c r="L23" s="11" cm="1">
        <f t="array" ref="L23">K23*(J23-INDEX(Purchase_Data!$D$8:$D$138, MATCH(1, (TRIM(Purchase_Data!$B$8:$B$138)=TRIM(H23))*(TRIM(Purchase_Data!$C$8:$C$138)=TRIM(I23)), 0)))</f>
        <v>4040</v>
      </c>
      <c r="M23" s="11">
        <f t="shared" si="0"/>
        <v>9200</v>
      </c>
      <c r="N23" s="11" t="s">
        <v>19</v>
      </c>
      <c r="O23" s="11" t="s">
        <v>23</v>
      </c>
    </row>
    <row r="24" spans="2:15">
      <c r="B24" s="11" t="s">
        <v>80</v>
      </c>
      <c r="C24" s="11" t="s">
        <v>11</v>
      </c>
      <c r="D24" s="11" t="s">
        <v>1818</v>
      </c>
      <c r="E24" s="11" t="s">
        <v>79</v>
      </c>
      <c r="F24" s="11" t="s">
        <v>32</v>
      </c>
      <c r="G24" s="11" t="s">
        <v>53</v>
      </c>
      <c r="H24" s="11" t="s">
        <v>65</v>
      </c>
      <c r="I24" s="11" t="s">
        <v>66</v>
      </c>
      <c r="J24" s="11">
        <v>20</v>
      </c>
      <c r="K24" s="11">
        <v>22</v>
      </c>
      <c r="L24" s="11" cm="1">
        <f t="array" ref="L24">K24*(J24-INDEX(Purchase_Data!$D$8:$D$138, MATCH(1, (TRIM(Purchase_Data!$B$8:$B$138)=TRIM(H24))*(TRIM(Purchase_Data!$C$8:$C$138)=TRIM(I24)), 0)))</f>
        <v>154</v>
      </c>
      <c r="M24" s="11">
        <f t="shared" si="0"/>
        <v>440</v>
      </c>
      <c r="N24" s="11" t="s">
        <v>19</v>
      </c>
      <c r="O24" s="11" t="s">
        <v>42</v>
      </c>
    </row>
    <row r="25" spans="2:15">
      <c r="B25" s="11" t="s">
        <v>82</v>
      </c>
      <c r="C25" s="11" t="s">
        <v>11</v>
      </c>
      <c r="D25" s="11" t="s">
        <v>1818</v>
      </c>
      <c r="E25" s="11" t="s">
        <v>81</v>
      </c>
      <c r="F25" s="11" t="s">
        <v>14</v>
      </c>
      <c r="G25" s="11" t="s">
        <v>53</v>
      </c>
      <c r="H25" s="11" t="s">
        <v>26</v>
      </c>
      <c r="I25" s="11" t="s">
        <v>27</v>
      </c>
      <c r="J25" s="11">
        <v>730</v>
      </c>
      <c r="K25" s="11">
        <v>6</v>
      </c>
      <c r="L25" s="11" cm="1">
        <f t="array" ref="L25">K25*(J25-INDEX(Purchase_Data!$D$8:$D$138, MATCH(1, (TRIM(Purchase_Data!$B$8:$B$138)=TRIM(H25))*(TRIM(Purchase_Data!$C$8:$C$138)=TRIM(I25)), 0)))</f>
        <v>150</v>
      </c>
      <c r="M25" s="11">
        <f t="shared" si="0"/>
        <v>4380</v>
      </c>
      <c r="N25" s="11" t="s">
        <v>19</v>
      </c>
      <c r="O25" s="11" t="s">
        <v>23</v>
      </c>
    </row>
    <row r="26" spans="2:15">
      <c r="B26" s="11" t="s">
        <v>85</v>
      </c>
      <c r="C26" s="11" t="s">
        <v>11</v>
      </c>
      <c r="D26" s="11" t="s">
        <v>1818</v>
      </c>
      <c r="E26" s="11" t="s">
        <v>83</v>
      </c>
      <c r="F26" s="11" t="s">
        <v>14</v>
      </c>
      <c r="G26" s="11" t="s">
        <v>25</v>
      </c>
      <c r="H26" s="11" t="s">
        <v>84</v>
      </c>
      <c r="I26" s="11" t="s">
        <v>50</v>
      </c>
      <c r="J26" s="11">
        <v>290</v>
      </c>
      <c r="K26" s="11">
        <v>5</v>
      </c>
      <c r="L26" s="11" cm="1">
        <f t="array" ref="L26">K26*(J26-INDEX(Purchase_Data!$D$8:$D$138, MATCH(1, (TRIM(Purchase_Data!$B$8:$B$138)=TRIM(H26))*(TRIM(Purchase_Data!$C$8:$C$138)=TRIM(I26)), 0)))</f>
        <v>90</v>
      </c>
      <c r="M26" s="11">
        <f t="shared" si="0"/>
        <v>1450</v>
      </c>
      <c r="N26" s="11" t="s">
        <v>19</v>
      </c>
      <c r="O26" s="11" t="s">
        <v>23</v>
      </c>
    </row>
    <row r="27" spans="2:15">
      <c r="B27" s="11" t="s">
        <v>88</v>
      </c>
      <c r="C27" s="11" t="s">
        <v>11</v>
      </c>
      <c r="D27" s="11" t="s">
        <v>1818</v>
      </c>
      <c r="E27" s="11" t="s">
        <v>86</v>
      </c>
      <c r="F27" s="11" t="s">
        <v>14</v>
      </c>
      <c r="G27" s="11" t="s">
        <v>53</v>
      </c>
      <c r="H27" s="11" t="s">
        <v>1751</v>
      </c>
      <c r="I27" s="11" t="s">
        <v>27</v>
      </c>
      <c r="J27" s="11">
        <v>200</v>
      </c>
      <c r="K27" s="11">
        <v>5</v>
      </c>
      <c r="L27" s="11" cm="1">
        <f t="array" ref="L27">K27*(J27-INDEX(Purchase_Data!$D$8:$D$138, MATCH(1, (TRIM(Purchase_Data!$B$8:$B$138)=TRIM(H27))*(TRIM(Purchase_Data!$C$8:$C$138)=TRIM(I27)), 0)))</f>
        <v>110</v>
      </c>
      <c r="M27" s="11">
        <f t="shared" si="0"/>
        <v>1000</v>
      </c>
      <c r="N27" s="11" t="s">
        <v>19</v>
      </c>
      <c r="O27" s="11" t="s">
        <v>42</v>
      </c>
    </row>
    <row r="28" spans="2:15">
      <c r="B28" s="11" t="s">
        <v>90</v>
      </c>
      <c r="C28" s="11" t="s">
        <v>11</v>
      </c>
      <c r="D28" s="11" t="s">
        <v>1818</v>
      </c>
      <c r="E28" s="11" t="s">
        <v>89</v>
      </c>
      <c r="F28" s="11" t="s">
        <v>14</v>
      </c>
      <c r="G28" s="11" t="s">
        <v>44</v>
      </c>
      <c r="H28" s="11" t="s">
        <v>54</v>
      </c>
      <c r="I28" s="11" t="s">
        <v>50</v>
      </c>
      <c r="J28" s="11">
        <v>190</v>
      </c>
      <c r="K28" s="11">
        <v>10</v>
      </c>
      <c r="L28" s="11" cm="1">
        <f t="array" ref="L28">K28*(J28-INDEX(Purchase_Data!$D$8:$D$138, MATCH(1, (TRIM(Purchase_Data!$B$8:$B$138)=TRIM(H28))*(TRIM(Purchase_Data!$C$8:$C$138)=TRIM(I28)), 0)))</f>
        <v>180</v>
      </c>
      <c r="M28" s="11">
        <f t="shared" si="0"/>
        <v>1900</v>
      </c>
      <c r="N28" s="11" t="s">
        <v>19</v>
      </c>
      <c r="O28" s="11" t="s">
        <v>42</v>
      </c>
    </row>
    <row r="29" spans="2:15">
      <c r="B29" s="11" t="s">
        <v>92</v>
      </c>
      <c r="C29" s="11" t="s">
        <v>11</v>
      </c>
      <c r="D29" s="11" t="s">
        <v>1818</v>
      </c>
      <c r="E29" s="11" t="s">
        <v>52</v>
      </c>
      <c r="F29" s="11" t="s">
        <v>32</v>
      </c>
      <c r="G29" s="11" t="s">
        <v>53</v>
      </c>
      <c r="H29" s="11" t="s">
        <v>91</v>
      </c>
      <c r="I29" s="11" t="s">
        <v>59</v>
      </c>
      <c r="J29" s="11">
        <v>700</v>
      </c>
      <c r="K29" s="11">
        <v>6</v>
      </c>
      <c r="L29" s="11" cm="1">
        <f t="array" ref="L29">K29*(J29-INDEX(Purchase_Data!$D$8:$D$138, MATCH(1, (TRIM(Purchase_Data!$B$8:$B$138)=TRIM(H29))*(TRIM(Purchase_Data!$C$8:$C$138)=TRIM(I29)), 0)))</f>
        <v>168</v>
      </c>
      <c r="M29" s="11">
        <f t="shared" si="0"/>
        <v>4200</v>
      </c>
      <c r="N29" s="11" t="s">
        <v>19</v>
      </c>
      <c r="O29" s="11" t="s">
        <v>23</v>
      </c>
    </row>
    <row r="30" spans="2:15">
      <c r="B30" s="11" t="s">
        <v>93</v>
      </c>
      <c r="C30" s="11" t="s">
        <v>11</v>
      </c>
      <c r="D30" s="11" t="s">
        <v>1818</v>
      </c>
      <c r="E30" s="11" t="s">
        <v>61</v>
      </c>
      <c r="F30" s="11" t="s">
        <v>32</v>
      </c>
      <c r="G30" s="11" t="s">
        <v>25</v>
      </c>
      <c r="H30" s="11" t="s">
        <v>65</v>
      </c>
      <c r="I30" s="11" t="s">
        <v>66</v>
      </c>
      <c r="J30" s="11">
        <v>20</v>
      </c>
      <c r="K30" s="11">
        <v>6</v>
      </c>
      <c r="L30" s="11" cm="1">
        <f t="array" ref="L30">K30*(J30-INDEX(Purchase_Data!$D$8:$D$138, MATCH(1, (TRIM(Purchase_Data!$B$8:$B$138)=TRIM(H30))*(TRIM(Purchase_Data!$C$8:$C$138)=TRIM(I30)), 0)))</f>
        <v>42</v>
      </c>
      <c r="M30" s="11">
        <f t="shared" si="0"/>
        <v>120</v>
      </c>
      <c r="N30" s="11" t="s">
        <v>19</v>
      </c>
      <c r="O30" s="11" t="s">
        <v>42</v>
      </c>
    </row>
    <row r="31" spans="2:15">
      <c r="B31" s="11" t="s">
        <v>94</v>
      </c>
      <c r="C31" s="11" t="s">
        <v>11</v>
      </c>
      <c r="D31" s="11" t="s">
        <v>1818</v>
      </c>
      <c r="E31" s="11" t="s">
        <v>61</v>
      </c>
      <c r="F31" s="11" t="s">
        <v>32</v>
      </c>
      <c r="G31" s="11" t="s">
        <v>25</v>
      </c>
      <c r="H31" s="11" t="s">
        <v>39</v>
      </c>
      <c r="I31" s="11" t="s">
        <v>40</v>
      </c>
      <c r="J31" s="11">
        <v>30</v>
      </c>
      <c r="K31" s="11">
        <v>21</v>
      </c>
      <c r="L31" s="11" cm="1">
        <f t="array" ref="L31">K31*(J31-INDEX(Purchase_Data!$D$8:$D$138, MATCH(1, (TRIM(Purchase_Data!$B$8:$B$138)=TRIM(H31))*(TRIM(Purchase_Data!$C$8:$C$138)=TRIM(I31)), 0)))</f>
        <v>105</v>
      </c>
      <c r="M31" s="11">
        <f t="shared" si="0"/>
        <v>630</v>
      </c>
      <c r="N31" s="11" t="s">
        <v>19</v>
      </c>
      <c r="O31" s="11" t="s">
        <v>42</v>
      </c>
    </row>
    <row r="32" spans="2:15">
      <c r="B32" s="11" t="s">
        <v>95</v>
      </c>
      <c r="C32" s="11" t="s">
        <v>11</v>
      </c>
      <c r="D32" s="11" t="s">
        <v>1818</v>
      </c>
      <c r="E32" s="11" t="s">
        <v>86</v>
      </c>
      <c r="F32" s="11" t="s">
        <v>14</v>
      </c>
      <c r="G32" s="11" t="s">
        <v>53</v>
      </c>
      <c r="H32" s="11" t="s">
        <v>39</v>
      </c>
      <c r="I32" s="11" t="s">
        <v>40</v>
      </c>
      <c r="J32" s="11">
        <v>30</v>
      </c>
      <c r="K32" s="11">
        <v>18</v>
      </c>
      <c r="L32" s="11" cm="1">
        <f t="array" ref="L32">K32*(J32-INDEX(Purchase_Data!$D$8:$D$138, MATCH(1, (TRIM(Purchase_Data!$B$8:$B$138)=TRIM(H32))*(TRIM(Purchase_Data!$C$8:$C$138)=TRIM(I32)), 0)))</f>
        <v>90</v>
      </c>
      <c r="M32" s="11">
        <f t="shared" si="0"/>
        <v>540</v>
      </c>
      <c r="N32" s="11" t="s">
        <v>19</v>
      </c>
      <c r="O32" s="11" t="s">
        <v>42</v>
      </c>
    </row>
    <row r="33" spans="2:15">
      <c r="B33" s="11" t="s">
        <v>96</v>
      </c>
      <c r="C33" s="11" t="s">
        <v>11</v>
      </c>
      <c r="D33" s="11" t="s">
        <v>1818</v>
      </c>
      <c r="E33" s="11" t="s">
        <v>86</v>
      </c>
      <c r="F33" s="11" t="s">
        <v>14</v>
      </c>
      <c r="G33" s="11" t="s">
        <v>53</v>
      </c>
      <c r="H33" s="11" t="s">
        <v>65</v>
      </c>
      <c r="I33" s="11" t="s">
        <v>66</v>
      </c>
      <c r="J33" s="11">
        <v>20</v>
      </c>
      <c r="K33" s="11">
        <v>6</v>
      </c>
      <c r="L33" s="11" cm="1">
        <f t="array" ref="L33">K33*(J33-INDEX(Purchase_Data!$D$8:$D$138, MATCH(1, (TRIM(Purchase_Data!$B$8:$B$138)=TRIM(H33))*(TRIM(Purchase_Data!$C$8:$C$138)=TRIM(I33)), 0)))</f>
        <v>42</v>
      </c>
      <c r="M33" s="11">
        <f t="shared" si="0"/>
        <v>120</v>
      </c>
      <c r="N33" s="11" t="s">
        <v>19</v>
      </c>
      <c r="O33" s="11" t="s">
        <v>42</v>
      </c>
    </row>
    <row r="34" spans="2:15">
      <c r="B34" s="11" t="s">
        <v>99</v>
      </c>
      <c r="C34" s="11" t="s">
        <v>11</v>
      </c>
      <c r="D34" s="11" t="s">
        <v>1818</v>
      </c>
      <c r="E34" s="11" t="s">
        <v>97</v>
      </c>
      <c r="F34" s="11" t="s">
        <v>14</v>
      </c>
      <c r="G34" s="11" t="s">
        <v>44</v>
      </c>
      <c r="H34" s="11" t="s">
        <v>98</v>
      </c>
      <c r="I34" s="11" t="s">
        <v>17</v>
      </c>
      <c r="J34" s="11">
        <v>140</v>
      </c>
      <c r="K34" s="11">
        <v>6</v>
      </c>
      <c r="L34" s="11" cm="1">
        <f t="array" ref="L34">K34*(J34-INDEX(Purchase_Data!$D$8:$D$138, MATCH(1, (TRIM(Purchase_Data!$B$8:$B$138)=TRIM(H34))*(TRIM(Purchase_Data!$C$8:$C$138)=TRIM(I34)), 0)))</f>
        <v>108</v>
      </c>
      <c r="M34" s="11">
        <f t="shared" si="0"/>
        <v>840</v>
      </c>
      <c r="N34" s="11" t="s">
        <v>19</v>
      </c>
      <c r="O34" s="11" t="s">
        <v>20</v>
      </c>
    </row>
    <row r="35" spans="2:15">
      <c r="B35" s="11" t="s">
        <v>103</v>
      </c>
      <c r="C35" s="11" t="s">
        <v>11</v>
      </c>
      <c r="D35" s="11" t="s">
        <v>1818</v>
      </c>
      <c r="E35" s="11" t="s">
        <v>100</v>
      </c>
      <c r="F35" s="11" t="s">
        <v>32</v>
      </c>
      <c r="G35" s="11" t="s">
        <v>53</v>
      </c>
      <c r="H35" s="11" t="s">
        <v>101</v>
      </c>
      <c r="I35" s="11" t="s">
        <v>102</v>
      </c>
      <c r="J35" s="11">
        <v>2020</v>
      </c>
      <c r="K35" s="11">
        <v>7</v>
      </c>
      <c r="L35" s="11" cm="1">
        <f t="array" ref="L35">K35*(J35-INDEX(Purchase_Data!$D$8:$D$138, MATCH(1, (TRIM(Purchase_Data!$B$8:$B$138)=TRIM(H35))*(TRIM(Purchase_Data!$C$8:$C$138)=TRIM(I35)), 0)))</f>
        <v>2485</v>
      </c>
      <c r="M35" s="11">
        <f t="shared" si="0"/>
        <v>14140</v>
      </c>
      <c r="N35" s="11" t="s">
        <v>19</v>
      </c>
      <c r="O35" s="11" t="s">
        <v>42</v>
      </c>
    </row>
    <row r="36" spans="2:15">
      <c r="B36" s="11" t="s">
        <v>105</v>
      </c>
      <c r="C36" s="11" t="s">
        <v>11</v>
      </c>
      <c r="D36" s="11" t="s">
        <v>1818</v>
      </c>
      <c r="E36" s="11" t="s">
        <v>89</v>
      </c>
      <c r="F36" s="11" t="s">
        <v>14</v>
      </c>
      <c r="G36" s="11" t="s">
        <v>44</v>
      </c>
      <c r="H36" s="11" t="s">
        <v>104</v>
      </c>
      <c r="I36" s="11" t="s">
        <v>17</v>
      </c>
      <c r="J36" s="11">
        <v>210</v>
      </c>
      <c r="K36" s="11">
        <v>6</v>
      </c>
      <c r="L36" s="11" cm="1">
        <f t="array" ref="L36">K36*(J36-INDEX(Purchase_Data!$D$8:$D$138, MATCH(1, (TRIM(Purchase_Data!$B$8:$B$138)=TRIM(H36))*(TRIM(Purchase_Data!$C$8:$C$138)=TRIM(I36)), 0)))</f>
        <v>300</v>
      </c>
      <c r="M36" s="11">
        <f t="shared" si="0"/>
        <v>1260</v>
      </c>
      <c r="N36" s="11" t="s">
        <v>19</v>
      </c>
      <c r="O36" s="11" t="s">
        <v>37</v>
      </c>
    </row>
    <row r="37" spans="2:15">
      <c r="B37" s="11" t="s">
        <v>106</v>
      </c>
      <c r="C37" s="11" t="s">
        <v>11</v>
      </c>
      <c r="D37" s="11" t="s">
        <v>1818</v>
      </c>
      <c r="E37" s="11" t="s">
        <v>52</v>
      </c>
      <c r="F37" s="11" t="s">
        <v>32</v>
      </c>
      <c r="G37" s="11" t="s">
        <v>53</v>
      </c>
      <c r="H37" s="11" t="s">
        <v>21</v>
      </c>
      <c r="I37" s="11" t="s">
        <v>35</v>
      </c>
      <c r="J37" s="11">
        <v>200</v>
      </c>
      <c r="K37" s="11">
        <v>7</v>
      </c>
      <c r="L37" s="11" cm="1">
        <f t="array" ref="L37">K37*(J37-INDEX(Purchase_Data!$D$8:$D$138, MATCH(1, (TRIM(Purchase_Data!$B$8:$B$138)=TRIM(H37))*(TRIM(Purchase_Data!$C$8:$C$138)=TRIM(I37)), 0)))</f>
        <v>154</v>
      </c>
      <c r="M37" s="11">
        <f t="shared" si="0"/>
        <v>1400</v>
      </c>
      <c r="N37" s="11" t="s">
        <v>19</v>
      </c>
      <c r="O37" s="11" t="s">
        <v>23</v>
      </c>
    </row>
    <row r="38" spans="2:15">
      <c r="B38" s="11" t="s">
        <v>109</v>
      </c>
      <c r="C38" s="11" t="s">
        <v>11</v>
      </c>
      <c r="D38" s="11" t="s">
        <v>1818</v>
      </c>
      <c r="E38" s="11" t="s">
        <v>107</v>
      </c>
      <c r="F38" s="11" t="s">
        <v>14</v>
      </c>
      <c r="G38" s="11" t="s">
        <v>33</v>
      </c>
      <c r="H38" s="11" t="s">
        <v>108</v>
      </c>
      <c r="I38" s="11" t="s">
        <v>50</v>
      </c>
      <c r="J38" s="11">
        <v>320</v>
      </c>
      <c r="K38" s="11">
        <v>7</v>
      </c>
      <c r="L38" s="11" cm="1">
        <f t="array" ref="L38">K38*(J38-INDEX(Purchase_Data!$D$8:$D$138, MATCH(1, (TRIM(Purchase_Data!$B$8:$B$138)=TRIM(H38))*(TRIM(Purchase_Data!$C$8:$C$138)=TRIM(I38)), 0)))</f>
        <v>168</v>
      </c>
      <c r="M38" s="11">
        <f t="shared" si="0"/>
        <v>2240</v>
      </c>
      <c r="N38" s="11" t="s">
        <v>19</v>
      </c>
      <c r="O38" s="11" t="s">
        <v>20</v>
      </c>
    </row>
    <row r="39" spans="2:15">
      <c r="B39" s="11" t="s">
        <v>113</v>
      </c>
      <c r="C39" s="11" t="s">
        <v>11</v>
      </c>
      <c r="D39" s="11" t="s">
        <v>1818</v>
      </c>
      <c r="E39" s="11" t="s">
        <v>110</v>
      </c>
      <c r="F39" s="11" t="s">
        <v>14</v>
      </c>
      <c r="G39" s="11" t="s">
        <v>25</v>
      </c>
      <c r="H39" s="11" t="s">
        <v>111</v>
      </c>
      <c r="I39" s="11" t="s">
        <v>112</v>
      </c>
      <c r="J39" s="11">
        <v>230</v>
      </c>
      <c r="K39" s="11">
        <v>9</v>
      </c>
      <c r="L39" s="11" cm="1">
        <f t="array" ref="L39">K39*(J39-INDEX(Purchase_Data!$D$8:$D$138, MATCH(1, (TRIM(Purchase_Data!$B$8:$B$138)=TRIM(H39))*(TRIM(Purchase_Data!$C$8:$C$138)=TRIM(I39)), 0)))</f>
        <v>180</v>
      </c>
      <c r="M39" s="11">
        <f t="shared" si="0"/>
        <v>2070</v>
      </c>
      <c r="N39" s="11" t="s">
        <v>19</v>
      </c>
      <c r="O39" s="11" t="s">
        <v>23</v>
      </c>
    </row>
    <row r="40" spans="2:15">
      <c r="B40" s="11" t="s">
        <v>115</v>
      </c>
      <c r="C40" s="11" t="s">
        <v>11</v>
      </c>
      <c r="D40" s="11" t="s">
        <v>1818</v>
      </c>
      <c r="E40" s="11" t="s">
        <v>114</v>
      </c>
      <c r="F40" s="11" t="s">
        <v>14</v>
      </c>
      <c r="G40" s="11" t="s">
        <v>44</v>
      </c>
      <c r="H40" s="11" t="s">
        <v>1765</v>
      </c>
      <c r="I40" s="11" t="s">
        <v>35</v>
      </c>
      <c r="J40" s="11">
        <v>220</v>
      </c>
      <c r="K40" s="11">
        <v>8</v>
      </c>
      <c r="L40" s="11" cm="1">
        <f t="array" ref="L40">K40*(J40-INDEX(Purchase_Data!$D$8:$D$138, MATCH(1, (TRIM(Purchase_Data!$B$8:$B$138)=TRIM(H40))*(TRIM(Purchase_Data!$C$8:$C$138)=TRIM(I40)), 0)))</f>
        <v>200</v>
      </c>
      <c r="M40" s="11">
        <f t="shared" si="0"/>
        <v>1760</v>
      </c>
      <c r="N40" s="11" t="s">
        <v>19</v>
      </c>
      <c r="O40" s="11" t="s">
        <v>37</v>
      </c>
    </row>
    <row r="41" spans="2:15">
      <c r="B41" s="11" t="s">
        <v>116</v>
      </c>
      <c r="C41" s="11" t="s">
        <v>11</v>
      </c>
      <c r="D41" s="11" t="s">
        <v>1818</v>
      </c>
      <c r="E41" s="11" t="s">
        <v>75</v>
      </c>
      <c r="F41" s="11" t="s">
        <v>32</v>
      </c>
      <c r="G41" s="11" t="s">
        <v>44</v>
      </c>
      <c r="H41" s="11" t="s">
        <v>65</v>
      </c>
      <c r="I41" s="11" t="s">
        <v>66</v>
      </c>
      <c r="J41" s="11">
        <v>20</v>
      </c>
      <c r="K41" s="11">
        <v>7</v>
      </c>
      <c r="L41" s="11" cm="1">
        <f t="array" ref="L41">K41*(J41-INDEX(Purchase_Data!$D$8:$D$138, MATCH(1, (TRIM(Purchase_Data!$B$8:$B$138)=TRIM(H41))*(TRIM(Purchase_Data!$C$8:$C$138)=TRIM(I41)), 0)))</f>
        <v>49</v>
      </c>
      <c r="M41" s="11">
        <f t="shared" si="0"/>
        <v>140</v>
      </c>
      <c r="N41" s="11" t="s">
        <v>19</v>
      </c>
      <c r="O41" s="11" t="s">
        <v>42</v>
      </c>
    </row>
    <row r="42" spans="2:15">
      <c r="B42" s="11" t="s">
        <v>118</v>
      </c>
      <c r="C42" s="11" t="s">
        <v>11</v>
      </c>
      <c r="D42" s="11" t="s">
        <v>1818</v>
      </c>
      <c r="E42" s="11" t="s">
        <v>117</v>
      </c>
      <c r="F42" s="11" t="s">
        <v>14</v>
      </c>
      <c r="G42" s="11" t="s">
        <v>15</v>
      </c>
      <c r="H42" s="11" t="s">
        <v>76</v>
      </c>
      <c r="I42" s="11" t="s">
        <v>77</v>
      </c>
      <c r="J42" s="11">
        <v>2300</v>
      </c>
      <c r="K42" s="11">
        <v>9</v>
      </c>
      <c r="L42" s="11" cm="1">
        <f t="array" ref="L42">K42*(J42-INDEX(Purchase_Data!$D$8:$D$138, MATCH(1, (TRIM(Purchase_Data!$B$8:$B$138)=TRIM(H42))*(TRIM(Purchase_Data!$C$8:$C$138)=TRIM(I42)), 0)))</f>
        <v>9090</v>
      </c>
      <c r="M42" s="11">
        <f t="shared" si="0"/>
        <v>20700</v>
      </c>
      <c r="N42" s="11" t="s">
        <v>19</v>
      </c>
      <c r="O42" s="11" t="s">
        <v>23</v>
      </c>
    </row>
    <row r="43" spans="2:15">
      <c r="B43" s="11" t="s">
        <v>119</v>
      </c>
      <c r="C43" s="11" t="s">
        <v>11</v>
      </c>
      <c r="D43" s="11" t="s">
        <v>1818</v>
      </c>
      <c r="E43" s="11" t="s">
        <v>117</v>
      </c>
      <c r="F43" s="11" t="s">
        <v>14</v>
      </c>
      <c r="G43" s="11" t="s">
        <v>15</v>
      </c>
      <c r="H43" s="11" t="s">
        <v>108</v>
      </c>
      <c r="I43" s="11" t="s">
        <v>50</v>
      </c>
      <c r="J43" s="11">
        <v>320</v>
      </c>
      <c r="K43" s="11">
        <v>7</v>
      </c>
      <c r="L43" s="11" cm="1">
        <f t="array" ref="L43">K43*(J43-INDEX(Purchase_Data!$D$8:$D$138, MATCH(1, (TRIM(Purchase_Data!$B$8:$B$138)=TRIM(H43))*(TRIM(Purchase_Data!$C$8:$C$138)=TRIM(I43)), 0)))</f>
        <v>168</v>
      </c>
      <c r="M43" s="11">
        <f t="shared" si="0"/>
        <v>2240</v>
      </c>
      <c r="N43" s="11" t="s">
        <v>19</v>
      </c>
      <c r="O43" s="11" t="s">
        <v>20</v>
      </c>
    </row>
    <row r="44" spans="2:15">
      <c r="B44" s="11" t="s">
        <v>122</v>
      </c>
      <c r="C44" s="11" t="s">
        <v>11</v>
      </c>
      <c r="D44" s="11" t="s">
        <v>1818</v>
      </c>
      <c r="E44" s="11" t="s">
        <v>120</v>
      </c>
      <c r="F44" s="11" t="s">
        <v>32</v>
      </c>
      <c r="G44" s="11" t="s">
        <v>53</v>
      </c>
      <c r="H44" s="11" t="s">
        <v>121</v>
      </c>
      <c r="I44" s="11" t="s">
        <v>50</v>
      </c>
      <c r="J44" s="11">
        <v>370</v>
      </c>
      <c r="K44" s="11">
        <v>9</v>
      </c>
      <c r="L44" s="11" cm="1">
        <f t="array" ref="L44">K44*(J44-INDEX(Purchase_Data!$D$8:$D$138, MATCH(1, (TRIM(Purchase_Data!$B$8:$B$138)=TRIM(H44))*(TRIM(Purchase_Data!$C$8:$C$138)=TRIM(I44)), 0)))</f>
        <v>360</v>
      </c>
      <c r="M44" s="11">
        <f t="shared" si="0"/>
        <v>3330</v>
      </c>
      <c r="N44" s="11" t="s">
        <v>19</v>
      </c>
      <c r="O44" s="11" t="s">
        <v>42</v>
      </c>
    </row>
    <row r="45" spans="2:15">
      <c r="B45" s="11" t="s">
        <v>124</v>
      </c>
      <c r="C45" s="11" t="s">
        <v>11</v>
      </c>
      <c r="D45" s="11" t="s">
        <v>1818</v>
      </c>
      <c r="E45" s="11" t="s">
        <v>120</v>
      </c>
      <c r="F45" s="11" t="s">
        <v>32</v>
      </c>
      <c r="G45" s="11" t="s">
        <v>53</v>
      </c>
      <c r="H45" s="11" t="s">
        <v>123</v>
      </c>
      <c r="I45" s="11" t="s">
        <v>27</v>
      </c>
      <c r="J45" s="11">
        <v>1220</v>
      </c>
      <c r="K45" s="11">
        <v>7</v>
      </c>
      <c r="L45" s="11" cm="1">
        <f t="array" ref="L45">K45*(J45-INDEX(Purchase_Data!$D$8:$D$138, MATCH(1, (TRIM(Purchase_Data!$B$8:$B$138)=TRIM(H45))*(TRIM(Purchase_Data!$C$8:$C$138)=TRIM(I45)), 0)))</f>
        <v>140</v>
      </c>
      <c r="M45" s="11">
        <f t="shared" si="0"/>
        <v>8540</v>
      </c>
      <c r="N45" s="11" t="s">
        <v>19</v>
      </c>
      <c r="O45" s="11" t="s">
        <v>23</v>
      </c>
    </row>
    <row r="46" spans="2:15">
      <c r="B46" s="11" t="s">
        <v>126</v>
      </c>
      <c r="C46" s="11" t="s">
        <v>11</v>
      </c>
      <c r="D46" s="11" t="s">
        <v>1818</v>
      </c>
      <c r="E46" s="11" t="s">
        <v>125</v>
      </c>
      <c r="F46" s="11" t="s">
        <v>14</v>
      </c>
      <c r="G46" s="11" t="s">
        <v>53</v>
      </c>
      <c r="H46" s="11" t="s">
        <v>39</v>
      </c>
      <c r="I46" s="11" t="s">
        <v>59</v>
      </c>
      <c r="J46" s="11">
        <v>120</v>
      </c>
      <c r="K46" s="11">
        <v>8</v>
      </c>
      <c r="L46" s="11" cm="1">
        <f t="array" ref="L46">K46*(J46-INDEX(Purchase_Data!$D$8:$D$138, MATCH(1, (TRIM(Purchase_Data!$B$8:$B$138)=TRIM(H46))*(TRIM(Purchase_Data!$C$8:$C$138)=TRIM(I46)), 0)))</f>
        <v>48</v>
      </c>
      <c r="M46" s="11">
        <f t="shared" si="0"/>
        <v>960</v>
      </c>
      <c r="N46" s="11" t="s">
        <v>19</v>
      </c>
      <c r="O46" s="11" t="s">
        <v>42</v>
      </c>
    </row>
    <row r="47" spans="2:15">
      <c r="B47" s="11" t="s">
        <v>129</v>
      </c>
      <c r="C47" s="11" t="s">
        <v>11</v>
      </c>
      <c r="D47" s="11" t="s">
        <v>1818</v>
      </c>
      <c r="E47" s="11" t="s">
        <v>127</v>
      </c>
      <c r="F47" s="11" t="s">
        <v>32</v>
      </c>
      <c r="G47" s="11" t="s">
        <v>44</v>
      </c>
      <c r="H47" s="11" t="s">
        <v>128</v>
      </c>
      <c r="I47" s="11" t="s">
        <v>17</v>
      </c>
      <c r="J47" s="11">
        <v>70</v>
      </c>
      <c r="K47" s="11">
        <v>9</v>
      </c>
      <c r="L47" s="11" cm="1">
        <f t="array" ref="L47">K47*(J47-INDEX(Purchase_Data!$D$8:$D$138, MATCH(1, (TRIM(Purchase_Data!$B$8:$B$138)=TRIM(H47))*(TRIM(Purchase_Data!$C$8:$C$138)=TRIM(I47)), 0)))</f>
        <v>72</v>
      </c>
      <c r="M47" s="11">
        <f t="shared" si="0"/>
        <v>630</v>
      </c>
      <c r="N47" s="11" t="s">
        <v>19</v>
      </c>
      <c r="O47" s="11" t="s">
        <v>20</v>
      </c>
    </row>
    <row r="48" spans="2:15">
      <c r="B48" s="11" t="s">
        <v>133</v>
      </c>
      <c r="C48" s="11" t="s">
        <v>11</v>
      </c>
      <c r="D48" s="11" t="s">
        <v>1818</v>
      </c>
      <c r="E48" s="11" t="s">
        <v>130</v>
      </c>
      <c r="F48" s="11" t="s">
        <v>32</v>
      </c>
      <c r="G48" s="11" t="s">
        <v>44</v>
      </c>
      <c r="H48" s="11" t="s">
        <v>131</v>
      </c>
      <c r="I48" s="11" t="s">
        <v>132</v>
      </c>
      <c r="J48" s="11">
        <v>120</v>
      </c>
      <c r="K48" s="11">
        <v>9</v>
      </c>
      <c r="L48" s="11" cm="1">
        <f t="array" ref="L48">K48*(J48-INDEX(Purchase_Data!$D$8:$D$138, MATCH(1, (TRIM(Purchase_Data!$B$8:$B$138)=TRIM(H48))*(TRIM(Purchase_Data!$C$8:$C$138)=TRIM(I48)), 0)))</f>
        <v>180</v>
      </c>
      <c r="M48" s="11">
        <f t="shared" si="0"/>
        <v>1080</v>
      </c>
      <c r="N48" s="11" t="s">
        <v>19</v>
      </c>
      <c r="O48" s="11" t="s">
        <v>37</v>
      </c>
    </row>
    <row r="49" spans="2:15">
      <c r="B49" s="11" t="s">
        <v>135</v>
      </c>
      <c r="C49" s="11" t="s">
        <v>11</v>
      </c>
      <c r="D49" s="11" t="s">
        <v>1818</v>
      </c>
      <c r="E49" s="11" t="s">
        <v>134</v>
      </c>
      <c r="F49" s="11" t="s">
        <v>32</v>
      </c>
      <c r="G49" s="11" t="s">
        <v>44</v>
      </c>
      <c r="H49" s="11" t="s">
        <v>1765</v>
      </c>
      <c r="I49" s="11" t="s">
        <v>35</v>
      </c>
      <c r="J49" s="11">
        <v>220</v>
      </c>
      <c r="K49" s="11">
        <v>8</v>
      </c>
      <c r="L49" s="11" cm="1">
        <f t="array" ref="L49">K49*(J49-INDEX(Purchase_Data!$D$8:$D$138, MATCH(1, (TRIM(Purchase_Data!$B$8:$B$138)=TRIM(H49))*(TRIM(Purchase_Data!$C$8:$C$138)=TRIM(I49)), 0)))</f>
        <v>200</v>
      </c>
      <c r="M49" s="11">
        <f t="shared" si="0"/>
        <v>1760</v>
      </c>
      <c r="N49" s="11" t="s">
        <v>19</v>
      </c>
      <c r="O49" s="11" t="s">
        <v>37</v>
      </c>
    </row>
    <row r="50" spans="2:15">
      <c r="B50" s="11" t="s">
        <v>138</v>
      </c>
      <c r="C50" s="11" t="s">
        <v>11</v>
      </c>
      <c r="D50" s="11" t="s">
        <v>1818</v>
      </c>
      <c r="E50" s="11" t="s">
        <v>136</v>
      </c>
      <c r="F50" s="11" t="s">
        <v>14</v>
      </c>
      <c r="G50" s="11" t="s">
        <v>33</v>
      </c>
      <c r="H50" s="11" t="s">
        <v>26</v>
      </c>
      <c r="I50" s="11" t="s">
        <v>137</v>
      </c>
      <c r="J50" s="11">
        <v>200</v>
      </c>
      <c r="K50" s="11">
        <v>8</v>
      </c>
      <c r="L50" s="11" cm="1">
        <f t="array" ref="L50">K50*(J50-INDEX(Purchase_Data!$D$8:$D$138, MATCH(1, (TRIM(Purchase_Data!$B$8:$B$138)=TRIM(H50))*(TRIM(Purchase_Data!$C$8:$C$138)=TRIM(I50)), 0)))</f>
        <v>416</v>
      </c>
      <c r="M50" s="11">
        <f t="shared" si="0"/>
        <v>1600</v>
      </c>
      <c r="N50" s="11" t="s">
        <v>19</v>
      </c>
      <c r="O50" s="11" t="s">
        <v>23</v>
      </c>
    </row>
    <row r="51" spans="2:15">
      <c r="B51" s="11" t="s">
        <v>140</v>
      </c>
      <c r="C51" s="11" t="s">
        <v>11</v>
      </c>
      <c r="D51" s="11" t="s">
        <v>1818</v>
      </c>
      <c r="E51" s="11" t="s">
        <v>139</v>
      </c>
      <c r="F51" s="11" t="s">
        <v>32</v>
      </c>
      <c r="G51" s="11" t="s">
        <v>33</v>
      </c>
      <c r="H51" s="11" t="s">
        <v>39</v>
      </c>
      <c r="I51" s="11" t="s">
        <v>59</v>
      </c>
      <c r="J51" s="11">
        <v>120</v>
      </c>
      <c r="K51" s="11">
        <v>8</v>
      </c>
      <c r="L51" s="11" cm="1">
        <f t="array" ref="L51">K51*(J51-INDEX(Purchase_Data!$D$8:$D$138, MATCH(1, (TRIM(Purchase_Data!$B$8:$B$138)=TRIM(H51))*(TRIM(Purchase_Data!$C$8:$C$138)=TRIM(I51)), 0)))</f>
        <v>48</v>
      </c>
      <c r="M51" s="11">
        <f t="shared" si="0"/>
        <v>960</v>
      </c>
      <c r="N51" s="11" t="s">
        <v>19</v>
      </c>
      <c r="O51" s="11" t="s">
        <v>42</v>
      </c>
    </row>
    <row r="52" spans="2:15">
      <c r="B52" s="11" t="s">
        <v>141</v>
      </c>
      <c r="C52" s="11" t="s">
        <v>11</v>
      </c>
      <c r="D52" s="11" t="s">
        <v>1818</v>
      </c>
      <c r="E52" s="11" t="s">
        <v>130</v>
      </c>
      <c r="F52" s="11" t="s">
        <v>32</v>
      </c>
      <c r="G52" s="11" t="s">
        <v>44</v>
      </c>
      <c r="H52" s="11" t="s">
        <v>39</v>
      </c>
      <c r="I52" s="11" t="s">
        <v>40</v>
      </c>
      <c r="J52" s="11">
        <v>30</v>
      </c>
      <c r="K52" s="11">
        <v>7</v>
      </c>
      <c r="L52" s="11" cm="1">
        <f t="array" ref="L52">K52*(J52-INDEX(Purchase_Data!$D$8:$D$138, MATCH(1, (TRIM(Purchase_Data!$B$8:$B$138)=TRIM(H52))*(TRIM(Purchase_Data!$C$8:$C$138)=TRIM(I52)), 0)))</f>
        <v>35</v>
      </c>
      <c r="M52" s="11">
        <f t="shared" si="0"/>
        <v>210</v>
      </c>
      <c r="N52" s="11" t="s">
        <v>19</v>
      </c>
      <c r="O52" s="11" t="s">
        <v>42</v>
      </c>
    </row>
    <row r="53" spans="2:15">
      <c r="B53" s="11" t="s">
        <v>142</v>
      </c>
      <c r="C53" s="11" t="s">
        <v>11</v>
      </c>
      <c r="D53" s="11" t="s">
        <v>1818</v>
      </c>
      <c r="E53" s="11" t="s">
        <v>139</v>
      </c>
      <c r="F53" s="11" t="s">
        <v>32</v>
      </c>
      <c r="G53" s="11" t="s">
        <v>33</v>
      </c>
      <c r="H53" s="11" t="s">
        <v>39</v>
      </c>
      <c r="I53" s="11" t="s">
        <v>59</v>
      </c>
      <c r="J53" s="11">
        <v>120</v>
      </c>
      <c r="K53" s="11">
        <v>7</v>
      </c>
      <c r="L53" s="11" cm="1">
        <f t="array" ref="L53">K53*(J53-INDEX(Purchase_Data!$D$8:$D$138, MATCH(1, (TRIM(Purchase_Data!$B$8:$B$138)=TRIM(H53))*(TRIM(Purchase_Data!$C$8:$C$138)=TRIM(I53)), 0)))</f>
        <v>42</v>
      </c>
      <c r="M53" s="11">
        <f t="shared" si="0"/>
        <v>840</v>
      </c>
      <c r="N53" s="11" t="s">
        <v>19</v>
      </c>
      <c r="O53" s="11" t="s">
        <v>42</v>
      </c>
    </row>
    <row r="54" spans="2:15">
      <c r="B54" s="11" t="s">
        <v>143</v>
      </c>
      <c r="C54" s="11" t="s">
        <v>11</v>
      </c>
      <c r="D54" s="11" t="s">
        <v>1818</v>
      </c>
      <c r="E54" s="11" t="s">
        <v>139</v>
      </c>
      <c r="F54" s="11" t="s">
        <v>32</v>
      </c>
      <c r="G54" s="11" t="s">
        <v>33</v>
      </c>
      <c r="H54" s="11" t="s">
        <v>91</v>
      </c>
      <c r="I54" s="11" t="s">
        <v>59</v>
      </c>
      <c r="J54" s="11">
        <v>700</v>
      </c>
      <c r="K54" s="11">
        <v>7</v>
      </c>
      <c r="L54" s="11" cm="1">
        <f t="array" ref="L54">K54*(J54-INDEX(Purchase_Data!$D$8:$D$138, MATCH(1, (TRIM(Purchase_Data!$B$8:$B$138)=TRIM(H54))*(TRIM(Purchase_Data!$C$8:$C$138)=TRIM(I54)), 0)))</f>
        <v>196</v>
      </c>
      <c r="M54" s="11">
        <f t="shared" si="0"/>
        <v>4900</v>
      </c>
      <c r="N54" s="11" t="s">
        <v>19</v>
      </c>
      <c r="O54" s="11" t="s">
        <v>23</v>
      </c>
    </row>
    <row r="55" spans="2:15">
      <c r="B55" s="11" t="s">
        <v>145</v>
      </c>
      <c r="C55" s="11" t="s">
        <v>11</v>
      </c>
      <c r="D55" s="11" t="s">
        <v>1818</v>
      </c>
      <c r="E55" s="11" t="s">
        <v>144</v>
      </c>
      <c r="F55" s="11" t="s">
        <v>14</v>
      </c>
      <c r="G55" s="11" t="s">
        <v>44</v>
      </c>
      <c r="H55" s="11" t="s">
        <v>54</v>
      </c>
      <c r="I55" s="11" t="s">
        <v>55</v>
      </c>
      <c r="J55" s="11">
        <v>350</v>
      </c>
      <c r="K55" s="11">
        <v>8</v>
      </c>
      <c r="L55" s="11" cm="1">
        <f t="array" ref="L55">K55*(J55-INDEX(Purchase_Data!$D$8:$D$138, MATCH(1, (TRIM(Purchase_Data!$B$8:$B$138)=TRIM(H55))*(TRIM(Purchase_Data!$C$8:$C$138)=TRIM(I55)), 0)))</f>
        <v>320</v>
      </c>
      <c r="M55" s="11">
        <f t="shared" si="0"/>
        <v>2800</v>
      </c>
      <c r="N55" s="11" t="s">
        <v>19</v>
      </c>
      <c r="O55" s="11" t="s">
        <v>42</v>
      </c>
    </row>
    <row r="56" spans="2:15">
      <c r="B56" s="11" t="s">
        <v>146</v>
      </c>
      <c r="C56" s="11" t="s">
        <v>11</v>
      </c>
      <c r="D56" s="11" t="s">
        <v>1818</v>
      </c>
      <c r="E56" s="11" t="s">
        <v>144</v>
      </c>
      <c r="F56" s="11" t="s">
        <v>14</v>
      </c>
      <c r="G56" s="11" t="s">
        <v>44</v>
      </c>
      <c r="H56" s="11" t="s">
        <v>49</v>
      </c>
      <c r="I56" s="11" t="s">
        <v>55</v>
      </c>
      <c r="J56" s="11">
        <v>820</v>
      </c>
      <c r="K56" s="11">
        <v>7</v>
      </c>
      <c r="L56" s="11" cm="1">
        <f t="array" ref="L56">K56*(J56-INDEX(Purchase_Data!$D$8:$D$138, MATCH(1, (TRIM(Purchase_Data!$B$8:$B$138)=TRIM(H56))*(TRIM(Purchase_Data!$C$8:$C$138)=TRIM(I56)), 0)))</f>
        <v>560</v>
      </c>
      <c r="M56" s="11">
        <f t="shared" si="0"/>
        <v>5740</v>
      </c>
      <c r="N56" s="11" t="s">
        <v>19</v>
      </c>
      <c r="O56" s="11" t="s">
        <v>20</v>
      </c>
    </row>
    <row r="57" spans="2:15">
      <c r="B57" s="11" t="s">
        <v>148</v>
      </c>
      <c r="C57" s="11" t="s">
        <v>11</v>
      </c>
      <c r="D57" s="11" t="s">
        <v>1818</v>
      </c>
      <c r="E57" s="11" t="s">
        <v>147</v>
      </c>
      <c r="F57" s="11" t="s">
        <v>14</v>
      </c>
      <c r="G57" s="11" t="s">
        <v>25</v>
      </c>
      <c r="H57" s="11" t="s">
        <v>69</v>
      </c>
      <c r="I57" s="11" t="s">
        <v>63</v>
      </c>
      <c r="J57" s="11">
        <v>100</v>
      </c>
      <c r="K57" s="11">
        <v>6</v>
      </c>
      <c r="L57" s="11" cm="1">
        <f t="array" ref="L57">K57*(J57-INDEX(Purchase_Data!$D$8:$D$138, MATCH(1, (TRIM(Purchase_Data!$B$8:$B$138)=TRIM(H57))*(TRIM(Purchase_Data!$C$8:$C$138)=TRIM(I57)), 0)))</f>
        <v>72</v>
      </c>
      <c r="M57" s="11">
        <f t="shared" si="0"/>
        <v>600</v>
      </c>
      <c r="N57" s="11" t="s">
        <v>19</v>
      </c>
      <c r="O57" s="11" t="s">
        <v>42</v>
      </c>
    </row>
    <row r="58" spans="2:15">
      <c r="B58" s="11" t="s">
        <v>150</v>
      </c>
      <c r="C58" s="11" t="s">
        <v>11</v>
      </c>
      <c r="D58" s="11" t="s">
        <v>1818</v>
      </c>
      <c r="E58" s="11" t="s">
        <v>139</v>
      </c>
      <c r="F58" s="11" t="s">
        <v>32</v>
      </c>
      <c r="G58" s="11" t="s">
        <v>33</v>
      </c>
      <c r="H58" s="11" t="s">
        <v>29</v>
      </c>
      <c r="I58" s="11" t="s">
        <v>149</v>
      </c>
      <c r="J58" s="11">
        <v>240</v>
      </c>
      <c r="K58" s="11">
        <v>7</v>
      </c>
      <c r="L58" s="11" cm="1">
        <f t="array" ref="L58">K58*(J58-INDEX(Purchase_Data!$D$8:$D$138, MATCH(1, (TRIM(Purchase_Data!$B$8:$B$138)=TRIM(H58))*(TRIM(Purchase_Data!$C$8:$C$138)=TRIM(I58)), 0)))</f>
        <v>84</v>
      </c>
      <c r="M58" s="11">
        <f t="shared" si="0"/>
        <v>1680</v>
      </c>
      <c r="N58" s="11" t="s">
        <v>19</v>
      </c>
      <c r="O58" s="11" t="s">
        <v>20</v>
      </c>
    </row>
    <row r="59" spans="2:15">
      <c r="B59" s="11" t="s">
        <v>152</v>
      </c>
      <c r="C59" s="11" t="s">
        <v>11</v>
      </c>
      <c r="D59" s="11" t="s">
        <v>1818</v>
      </c>
      <c r="E59" s="11" t="s">
        <v>151</v>
      </c>
      <c r="F59" s="11" t="s">
        <v>14</v>
      </c>
      <c r="G59" s="11" t="s">
        <v>25</v>
      </c>
      <c r="H59" s="11" t="s">
        <v>62</v>
      </c>
      <c r="I59" s="11" t="s">
        <v>63</v>
      </c>
      <c r="J59" s="11">
        <v>30</v>
      </c>
      <c r="K59" s="11">
        <v>6</v>
      </c>
      <c r="L59" s="11" cm="1">
        <f t="array" ref="L59">K59*(J59-INDEX(Purchase_Data!$D$8:$D$138, MATCH(1, (TRIM(Purchase_Data!$B$8:$B$138)=TRIM(H59))*(TRIM(Purchase_Data!$C$8:$C$138)=TRIM(I59)), 0)))</f>
        <v>30</v>
      </c>
      <c r="M59" s="11">
        <f t="shared" si="0"/>
        <v>180</v>
      </c>
      <c r="N59" s="11" t="s">
        <v>19</v>
      </c>
      <c r="O59" s="11" t="s">
        <v>23</v>
      </c>
    </row>
    <row r="60" spans="2:15">
      <c r="B60" s="11" t="s">
        <v>155</v>
      </c>
      <c r="C60" s="11" t="s">
        <v>11</v>
      </c>
      <c r="D60" s="11" t="s">
        <v>1818</v>
      </c>
      <c r="E60" s="11" t="s">
        <v>153</v>
      </c>
      <c r="F60" s="11" t="s">
        <v>14</v>
      </c>
      <c r="G60" s="11" t="s">
        <v>15</v>
      </c>
      <c r="H60" s="11" t="s">
        <v>29</v>
      </c>
      <c r="I60" s="11" t="s">
        <v>154</v>
      </c>
      <c r="J60" s="11">
        <v>140</v>
      </c>
      <c r="K60" s="11">
        <v>6</v>
      </c>
      <c r="L60" s="11" cm="1">
        <f t="array" ref="L60">K60*(J60-INDEX(Purchase_Data!$D$8:$D$138, MATCH(1, (TRIM(Purchase_Data!$B$8:$B$138)=TRIM(H60))*(TRIM(Purchase_Data!$C$8:$C$138)=TRIM(I60)), 0)))</f>
        <v>144</v>
      </c>
      <c r="M60" s="11">
        <f t="shared" si="0"/>
        <v>840</v>
      </c>
      <c r="N60" s="11" t="s">
        <v>19</v>
      </c>
      <c r="O60" s="11" t="s">
        <v>20</v>
      </c>
    </row>
    <row r="61" spans="2:15">
      <c r="B61" s="11" t="s">
        <v>64</v>
      </c>
      <c r="C61" s="11" t="s">
        <v>11</v>
      </c>
      <c r="D61" s="11" t="s">
        <v>1818</v>
      </c>
      <c r="E61" s="11" t="s">
        <v>61</v>
      </c>
      <c r="F61" s="11" t="s">
        <v>32</v>
      </c>
      <c r="G61" s="11" t="s">
        <v>25</v>
      </c>
      <c r="H61" s="11" t="s">
        <v>62</v>
      </c>
      <c r="I61" s="11" t="s">
        <v>63</v>
      </c>
      <c r="J61" s="11">
        <v>30</v>
      </c>
      <c r="K61" s="11">
        <v>7</v>
      </c>
      <c r="L61" s="11" cm="1">
        <f t="array" ref="L61">K61*(J61-INDEX(Purchase_Data!$D$8:$D$138, MATCH(1, (TRIM(Purchase_Data!$B$8:$B$138)=TRIM(H61))*(TRIM(Purchase_Data!$C$8:$C$138)=TRIM(I61)), 0)))</f>
        <v>35</v>
      </c>
      <c r="M61" s="11">
        <f t="shared" si="0"/>
        <v>210</v>
      </c>
      <c r="N61" s="11" t="s">
        <v>19</v>
      </c>
      <c r="O61" s="11" t="s">
        <v>23</v>
      </c>
    </row>
    <row r="62" spans="2:15">
      <c r="B62" s="11" t="s">
        <v>157</v>
      </c>
      <c r="C62" s="11" t="s">
        <v>11</v>
      </c>
      <c r="D62" s="11" t="s">
        <v>1818</v>
      </c>
      <c r="E62" s="11" t="s">
        <v>156</v>
      </c>
      <c r="F62" s="11" t="s">
        <v>32</v>
      </c>
      <c r="G62" s="11" t="s">
        <v>25</v>
      </c>
      <c r="H62" s="11" t="s">
        <v>58</v>
      </c>
      <c r="I62" s="11" t="s">
        <v>59</v>
      </c>
      <c r="J62" s="11">
        <v>70</v>
      </c>
      <c r="K62" s="11">
        <v>8</v>
      </c>
      <c r="L62" s="11" cm="1">
        <f t="array" ref="L62">K62*(J62-INDEX(Purchase_Data!$D$8:$D$138, MATCH(1, (TRIM(Purchase_Data!$B$8:$B$138)=TRIM(H62))*(TRIM(Purchase_Data!$C$8:$C$138)=TRIM(I62)), 0)))</f>
        <v>48</v>
      </c>
      <c r="M62" s="11">
        <f t="shared" si="0"/>
        <v>560</v>
      </c>
      <c r="N62" s="11" t="s">
        <v>19</v>
      </c>
      <c r="O62" s="11" t="s">
        <v>37</v>
      </c>
    </row>
    <row r="63" spans="2:15">
      <c r="B63" s="11" t="s">
        <v>159</v>
      </c>
      <c r="C63" s="11" t="s">
        <v>11</v>
      </c>
      <c r="D63" s="11" t="s">
        <v>1818</v>
      </c>
      <c r="E63" s="11" t="s">
        <v>158</v>
      </c>
      <c r="F63" s="11" t="s">
        <v>32</v>
      </c>
      <c r="G63" s="11" t="s">
        <v>44</v>
      </c>
      <c r="H63" s="11" t="s">
        <v>62</v>
      </c>
      <c r="I63" s="11" t="s">
        <v>63</v>
      </c>
      <c r="J63" s="11">
        <v>30</v>
      </c>
      <c r="K63" s="11">
        <v>8</v>
      </c>
      <c r="L63" s="11" cm="1">
        <f t="array" ref="L63">K63*(J63-INDEX(Purchase_Data!$D$8:$D$138, MATCH(1, (TRIM(Purchase_Data!$B$8:$B$138)=TRIM(H63))*(TRIM(Purchase_Data!$C$8:$C$138)=TRIM(I63)), 0)))</f>
        <v>40</v>
      </c>
      <c r="M63" s="11">
        <f t="shared" si="0"/>
        <v>240</v>
      </c>
      <c r="N63" s="11" t="s">
        <v>19</v>
      </c>
      <c r="O63" s="11" t="s">
        <v>23</v>
      </c>
    </row>
    <row r="64" spans="2:15">
      <c r="B64" s="11" t="s">
        <v>163</v>
      </c>
      <c r="C64" s="11" t="s">
        <v>160</v>
      </c>
      <c r="D64" s="11" t="s">
        <v>1819</v>
      </c>
      <c r="E64" s="11" t="s">
        <v>120</v>
      </c>
      <c r="F64" s="11" t="s">
        <v>32</v>
      </c>
      <c r="G64" s="11" t="s">
        <v>53</v>
      </c>
      <c r="H64" s="11" t="s">
        <v>162</v>
      </c>
      <c r="I64" s="11" t="s">
        <v>17</v>
      </c>
      <c r="J64" s="11">
        <v>60</v>
      </c>
      <c r="K64" s="11">
        <v>7</v>
      </c>
      <c r="L64" s="11" cm="1">
        <f t="array" ref="L64">K64*(J64-INDEX(Purchase_Data!$D$8:$D$138, MATCH(1, (TRIM(Purchase_Data!$B$8:$B$138)=TRIM(H64))*(TRIM(Purchase_Data!$C$8:$C$138)=TRIM(I64)), 0)))</f>
        <v>70</v>
      </c>
      <c r="M64" s="11">
        <f t="shared" si="0"/>
        <v>420</v>
      </c>
      <c r="N64" s="11" t="s">
        <v>19</v>
      </c>
      <c r="O64" s="11" t="s">
        <v>23</v>
      </c>
    </row>
    <row r="65" spans="2:15">
      <c r="B65" s="11" t="s">
        <v>164</v>
      </c>
      <c r="C65" s="11" t="s">
        <v>160</v>
      </c>
      <c r="D65" s="11" t="s">
        <v>1819</v>
      </c>
      <c r="E65" s="11" t="s">
        <v>120</v>
      </c>
      <c r="F65" s="11" t="s">
        <v>32</v>
      </c>
      <c r="G65" s="11" t="s">
        <v>53</v>
      </c>
      <c r="H65" s="11" t="s">
        <v>62</v>
      </c>
      <c r="I65" s="11" t="s">
        <v>63</v>
      </c>
      <c r="J65" s="11">
        <v>30</v>
      </c>
      <c r="K65" s="11">
        <v>7</v>
      </c>
      <c r="L65" s="11" cm="1">
        <f t="array" ref="L65">K65*(J65-INDEX(Purchase_Data!$D$8:$D$138, MATCH(1, (TRIM(Purchase_Data!$B$8:$B$138)=TRIM(H65))*(TRIM(Purchase_Data!$C$8:$C$138)=TRIM(I65)), 0)))</f>
        <v>35</v>
      </c>
      <c r="M65" s="11">
        <f t="shared" si="0"/>
        <v>210</v>
      </c>
      <c r="N65" s="11" t="s">
        <v>19</v>
      </c>
      <c r="O65" s="11" t="s">
        <v>23</v>
      </c>
    </row>
    <row r="66" spans="2:15">
      <c r="B66" s="11" t="s">
        <v>165</v>
      </c>
      <c r="C66" s="11" t="s">
        <v>160</v>
      </c>
      <c r="D66" s="11" t="s">
        <v>1819</v>
      </c>
      <c r="E66" s="11" t="s">
        <v>52</v>
      </c>
      <c r="F66" s="11" t="s">
        <v>32</v>
      </c>
      <c r="G66" s="11" t="s">
        <v>53</v>
      </c>
      <c r="H66" s="11" t="s">
        <v>62</v>
      </c>
      <c r="I66" s="11" t="s">
        <v>63</v>
      </c>
      <c r="J66" s="11">
        <v>30</v>
      </c>
      <c r="K66" s="11">
        <v>8</v>
      </c>
      <c r="L66" s="11" cm="1">
        <f t="array" ref="L66">K66*(J66-INDEX(Purchase_Data!$D$8:$D$138, MATCH(1, (TRIM(Purchase_Data!$B$8:$B$138)=TRIM(H66))*(TRIM(Purchase_Data!$C$8:$C$138)=TRIM(I66)), 0)))</f>
        <v>40</v>
      </c>
      <c r="M66" s="11">
        <f t="shared" si="0"/>
        <v>240</v>
      </c>
      <c r="N66" s="11" t="s">
        <v>19</v>
      </c>
      <c r="O66" s="11" t="s">
        <v>23</v>
      </c>
    </row>
    <row r="67" spans="2:15">
      <c r="B67" s="11" t="s">
        <v>167</v>
      </c>
      <c r="C67" s="11" t="s">
        <v>160</v>
      </c>
      <c r="D67" s="11" t="s">
        <v>1819</v>
      </c>
      <c r="E67" s="11" t="s">
        <v>52</v>
      </c>
      <c r="F67" s="11" t="s">
        <v>32</v>
      </c>
      <c r="G67" s="11" t="s">
        <v>53</v>
      </c>
      <c r="H67" s="11" t="s">
        <v>101</v>
      </c>
      <c r="I67" s="11" t="s">
        <v>166</v>
      </c>
      <c r="J67" s="11">
        <v>700</v>
      </c>
      <c r="K67" s="11">
        <v>8</v>
      </c>
      <c r="L67" s="11" cm="1">
        <f t="array" ref="L67">K67*(J67-INDEX(Purchase_Data!$D$8:$D$138, MATCH(1, (TRIM(Purchase_Data!$B$8:$B$138)=TRIM(H67))*(TRIM(Purchase_Data!$C$8:$C$138)=TRIM(I67)), 0)))</f>
        <v>656</v>
      </c>
      <c r="M67" s="11">
        <f t="shared" si="0"/>
        <v>5600</v>
      </c>
      <c r="N67" s="11" t="s">
        <v>19</v>
      </c>
      <c r="O67" s="11" t="s">
        <v>42</v>
      </c>
    </row>
    <row r="68" spans="2:15">
      <c r="B68" s="11" t="s">
        <v>169</v>
      </c>
      <c r="C68" s="11" t="s">
        <v>160</v>
      </c>
      <c r="D68" s="11" t="s">
        <v>1819</v>
      </c>
      <c r="E68" s="11" t="s">
        <v>100</v>
      </c>
      <c r="F68" s="11" t="s">
        <v>32</v>
      </c>
      <c r="G68" s="11" t="s">
        <v>53</v>
      </c>
      <c r="H68" s="11" t="s">
        <v>168</v>
      </c>
      <c r="I68" s="11" t="s">
        <v>17</v>
      </c>
      <c r="J68" s="11">
        <v>190</v>
      </c>
      <c r="K68" s="11">
        <v>8</v>
      </c>
      <c r="L68" s="11" cm="1">
        <f t="array" ref="L68">K68*(J68-INDEX(Purchase_Data!$D$8:$D$138, MATCH(1, (TRIM(Purchase_Data!$B$8:$B$138)=TRIM(H68))*(TRIM(Purchase_Data!$C$8:$C$138)=TRIM(I68)), 0)))</f>
        <v>320</v>
      </c>
      <c r="M68" s="11">
        <f t="shared" si="0"/>
        <v>1520</v>
      </c>
      <c r="N68" s="11" t="s">
        <v>19</v>
      </c>
      <c r="O68" s="11" t="s">
        <v>42</v>
      </c>
    </row>
    <row r="69" spans="2:15">
      <c r="B69" s="11" t="s">
        <v>173</v>
      </c>
      <c r="C69" s="11" t="s">
        <v>160</v>
      </c>
      <c r="D69" s="11" t="s">
        <v>1819</v>
      </c>
      <c r="E69" s="11" t="s">
        <v>170</v>
      </c>
      <c r="F69" s="11" t="s">
        <v>14</v>
      </c>
      <c r="G69" s="11" t="s">
        <v>33</v>
      </c>
      <c r="H69" s="11" t="s">
        <v>171</v>
      </c>
      <c r="I69" s="11" t="s">
        <v>172</v>
      </c>
      <c r="J69" s="11">
        <v>90</v>
      </c>
      <c r="K69" s="11">
        <v>8</v>
      </c>
      <c r="L69" s="11" cm="1">
        <f t="array" ref="L69">K69*(J69-INDEX(Purchase_Data!$D$8:$D$138, MATCH(1, (TRIM(Purchase_Data!$B$8:$B$138)=TRIM(H69))*(TRIM(Purchase_Data!$C$8:$C$138)=TRIM(I69)), 0)))</f>
        <v>80</v>
      </c>
      <c r="M69" s="11">
        <f t="shared" si="0"/>
        <v>720</v>
      </c>
      <c r="N69" s="11" t="s">
        <v>19</v>
      </c>
      <c r="O69" s="11" t="s">
        <v>37</v>
      </c>
    </row>
    <row r="70" spans="2:15">
      <c r="B70" s="11" t="s">
        <v>175</v>
      </c>
      <c r="C70" s="11" t="s">
        <v>160</v>
      </c>
      <c r="D70" s="11" t="s">
        <v>1819</v>
      </c>
      <c r="E70" s="11" t="s">
        <v>174</v>
      </c>
      <c r="F70" s="11" t="s">
        <v>32</v>
      </c>
      <c r="G70" s="11" t="s">
        <v>44</v>
      </c>
      <c r="H70" s="11" t="s">
        <v>123</v>
      </c>
      <c r="I70" s="11" t="s">
        <v>59</v>
      </c>
      <c r="J70" s="11">
        <v>130</v>
      </c>
      <c r="K70" s="11">
        <v>8</v>
      </c>
      <c r="L70" s="11" cm="1">
        <f t="array" ref="L70">K70*(J70-INDEX(Purchase_Data!$D$8:$D$138, MATCH(1, (TRIM(Purchase_Data!$B$8:$B$138)=TRIM(H70))*(TRIM(Purchase_Data!$C$8:$C$138)=TRIM(I70)), 0)))</f>
        <v>96</v>
      </c>
      <c r="M70" s="11">
        <f t="shared" si="0"/>
        <v>1040</v>
      </c>
      <c r="N70" s="11" t="s">
        <v>19</v>
      </c>
      <c r="O70" s="11" t="s">
        <v>23</v>
      </c>
    </row>
    <row r="71" spans="2:15">
      <c r="B71" s="11" t="s">
        <v>177</v>
      </c>
      <c r="C71" s="11" t="s">
        <v>160</v>
      </c>
      <c r="D71" s="11" t="s">
        <v>1819</v>
      </c>
      <c r="E71" s="11" t="s">
        <v>176</v>
      </c>
      <c r="F71" s="11" t="s">
        <v>14</v>
      </c>
      <c r="G71" s="11" t="s">
        <v>15</v>
      </c>
      <c r="H71" s="11" t="s">
        <v>123</v>
      </c>
      <c r="I71" s="11" t="s">
        <v>59</v>
      </c>
      <c r="J71" s="11">
        <v>130</v>
      </c>
      <c r="K71" s="11">
        <v>8</v>
      </c>
      <c r="L71" s="11" cm="1">
        <f t="array" ref="L71">K71*(J71-INDEX(Purchase_Data!$D$8:$D$138, MATCH(1, (TRIM(Purchase_Data!$B$8:$B$138)=TRIM(H71))*(TRIM(Purchase_Data!$C$8:$C$138)=TRIM(I71)), 0)))</f>
        <v>96</v>
      </c>
      <c r="M71" s="11">
        <f t="shared" si="0"/>
        <v>1040</v>
      </c>
      <c r="N71" s="11" t="s">
        <v>19</v>
      </c>
      <c r="O71" s="11" t="s">
        <v>23</v>
      </c>
    </row>
    <row r="72" spans="2:15">
      <c r="B72" s="11" t="s">
        <v>180</v>
      </c>
      <c r="C72" s="11" t="s">
        <v>160</v>
      </c>
      <c r="D72" s="11" t="s">
        <v>1819</v>
      </c>
      <c r="E72" s="11" t="s">
        <v>136</v>
      </c>
      <c r="F72" s="11" t="s">
        <v>14</v>
      </c>
      <c r="G72" s="11" t="s">
        <v>33</v>
      </c>
      <c r="H72" s="11" t="s">
        <v>178</v>
      </c>
      <c r="I72" s="11" t="s">
        <v>179</v>
      </c>
      <c r="J72" s="11">
        <v>480</v>
      </c>
      <c r="K72" s="11">
        <v>9</v>
      </c>
      <c r="L72" s="11" cm="1">
        <f t="array" ref="L72">K72*(J72-INDEX(Purchase_Data!$D$8:$D$138, MATCH(1, (TRIM(Purchase_Data!$B$8:$B$138)=TRIM(H72))*(TRIM(Purchase_Data!$C$8:$C$138)=TRIM(I72)), 0)))</f>
        <v>270</v>
      </c>
      <c r="M72" s="11">
        <f t="shared" si="0"/>
        <v>4320</v>
      </c>
      <c r="N72" s="11" t="s">
        <v>19</v>
      </c>
      <c r="O72" s="11" t="s">
        <v>42</v>
      </c>
    </row>
    <row r="73" spans="2:15">
      <c r="B73" s="11" t="s">
        <v>182</v>
      </c>
      <c r="C73" s="11" t="s">
        <v>160</v>
      </c>
      <c r="D73" s="11" t="s">
        <v>1819</v>
      </c>
      <c r="E73" s="11" t="s">
        <v>181</v>
      </c>
      <c r="F73" s="11" t="s">
        <v>14</v>
      </c>
      <c r="G73" s="11" t="s">
        <v>44</v>
      </c>
      <c r="H73" s="11" t="s">
        <v>171</v>
      </c>
      <c r="I73" s="11" t="s">
        <v>55</v>
      </c>
      <c r="J73" s="11">
        <v>250</v>
      </c>
      <c r="K73" s="11">
        <v>10</v>
      </c>
      <c r="L73" s="11" cm="1">
        <f t="array" ref="L73">K73*(J73-INDEX(Purchase_Data!$D$8:$D$138, MATCH(1, (TRIM(Purchase_Data!$B$8:$B$138)=TRIM(H73))*(TRIM(Purchase_Data!$C$8:$C$138)=TRIM(I73)), 0)))</f>
        <v>400</v>
      </c>
      <c r="M73" s="11">
        <f t="shared" ref="M73:M136" si="1">J73*K73</f>
        <v>2500</v>
      </c>
      <c r="N73" s="11" t="s">
        <v>19</v>
      </c>
      <c r="O73" s="11" t="s">
        <v>37</v>
      </c>
    </row>
    <row r="74" spans="2:15">
      <c r="B74" s="11" t="s">
        <v>184</v>
      </c>
      <c r="C74" s="11" t="s">
        <v>160</v>
      </c>
      <c r="D74" s="11" t="s">
        <v>1819</v>
      </c>
      <c r="E74" s="11" t="s">
        <v>183</v>
      </c>
      <c r="F74" s="11" t="s">
        <v>32</v>
      </c>
      <c r="G74" s="11" t="s">
        <v>53</v>
      </c>
      <c r="H74" s="11" t="s">
        <v>76</v>
      </c>
      <c r="I74" s="11" t="s">
        <v>77</v>
      </c>
      <c r="J74" s="11">
        <v>2300</v>
      </c>
      <c r="K74" s="11">
        <v>9</v>
      </c>
      <c r="L74" s="11" cm="1">
        <f t="array" ref="L74">K74*(J74-INDEX(Purchase_Data!$D$8:$D$138, MATCH(1, (TRIM(Purchase_Data!$B$8:$B$138)=TRIM(H74))*(TRIM(Purchase_Data!$C$8:$C$138)=TRIM(I74)), 0)))</f>
        <v>9090</v>
      </c>
      <c r="M74" s="11">
        <f t="shared" si="1"/>
        <v>20700</v>
      </c>
      <c r="N74" s="11" t="s">
        <v>19</v>
      </c>
      <c r="O74" s="11" t="s">
        <v>23</v>
      </c>
    </row>
    <row r="75" spans="2:15">
      <c r="B75" s="11" t="s">
        <v>186</v>
      </c>
      <c r="C75" s="11" t="s">
        <v>160</v>
      </c>
      <c r="D75" s="11" t="s">
        <v>1819</v>
      </c>
      <c r="E75" s="11" t="s">
        <v>183</v>
      </c>
      <c r="F75" s="11" t="s">
        <v>32</v>
      </c>
      <c r="G75" s="11" t="s">
        <v>53</v>
      </c>
      <c r="H75" s="11" t="s">
        <v>185</v>
      </c>
      <c r="I75" s="11" t="s">
        <v>172</v>
      </c>
      <c r="J75" s="11">
        <v>120</v>
      </c>
      <c r="K75" s="11">
        <v>10</v>
      </c>
      <c r="L75" s="11" cm="1">
        <f t="array" ref="L75">K75*(J75-INDEX(Purchase_Data!$D$8:$D$138, MATCH(1, (TRIM(Purchase_Data!$B$8:$B$138)=TRIM(H75))*(TRIM(Purchase_Data!$C$8:$C$138)=TRIM(I75)), 0)))</f>
        <v>80</v>
      </c>
      <c r="M75" s="11">
        <f t="shared" si="1"/>
        <v>1200</v>
      </c>
      <c r="N75" s="11" t="s">
        <v>19</v>
      </c>
      <c r="O75" s="11" t="s">
        <v>20</v>
      </c>
    </row>
    <row r="76" spans="2:15">
      <c r="B76" s="11" t="s">
        <v>188</v>
      </c>
      <c r="C76" s="11" t="s">
        <v>160</v>
      </c>
      <c r="D76" s="11" t="s">
        <v>1819</v>
      </c>
      <c r="E76" s="11" t="s">
        <v>187</v>
      </c>
      <c r="F76" s="11" t="s">
        <v>14</v>
      </c>
      <c r="G76" s="11" t="s">
        <v>15</v>
      </c>
      <c r="H76" s="11" t="s">
        <v>26</v>
      </c>
      <c r="I76" s="11" t="s">
        <v>137</v>
      </c>
      <c r="J76" s="11">
        <v>200</v>
      </c>
      <c r="K76" s="11">
        <v>9</v>
      </c>
      <c r="L76" s="11" cm="1">
        <f t="array" ref="L76">K76*(J76-INDEX(Purchase_Data!$D$8:$D$138, MATCH(1, (TRIM(Purchase_Data!$B$8:$B$138)=TRIM(H76))*(TRIM(Purchase_Data!$C$8:$C$138)=TRIM(I76)), 0)))</f>
        <v>468</v>
      </c>
      <c r="M76" s="11">
        <f t="shared" si="1"/>
        <v>1800</v>
      </c>
      <c r="N76" s="11" t="s">
        <v>19</v>
      </c>
      <c r="O76" s="11" t="s">
        <v>23</v>
      </c>
    </row>
    <row r="77" spans="2:15">
      <c r="B77" s="11" t="s">
        <v>190</v>
      </c>
      <c r="C77" s="11" t="s">
        <v>160</v>
      </c>
      <c r="D77" s="11" t="s">
        <v>1819</v>
      </c>
      <c r="E77" s="11" t="s">
        <v>187</v>
      </c>
      <c r="F77" s="11" t="s">
        <v>14</v>
      </c>
      <c r="G77" s="11" t="s">
        <v>15</v>
      </c>
      <c r="H77" s="11" t="s">
        <v>189</v>
      </c>
      <c r="I77" s="11" t="s">
        <v>46</v>
      </c>
      <c r="J77" s="11">
        <v>950</v>
      </c>
      <c r="K77" s="11">
        <v>9</v>
      </c>
      <c r="L77" s="11" cm="1">
        <f t="array" ref="L77">K77*(J77-INDEX(Purchase_Data!$D$8:$D$138, MATCH(1, (TRIM(Purchase_Data!$B$8:$B$138)=TRIM(H77))*(TRIM(Purchase_Data!$C$8:$C$138)=TRIM(I77)), 0)))</f>
        <v>684</v>
      </c>
      <c r="M77" s="11">
        <f t="shared" si="1"/>
        <v>8550</v>
      </c>
      <c r="N77" s="11" t="s">
        <v>19</v>
      </c>
      <c r="O77" s="11" t="s">
        <v>23</v>
      </c>
    </row>
    <row r="78" spans="2:15">
      <c r="B78" s="11" t="s">
        <v>191</v>
      </c>
      <c r="C78" s="11" t="s">
        <v>160</v>
      </c>
      <c r="D78" s="11" t="s">
        <v>1819</v>
      </c>
      <c r="E78" s="11" t="s">
        <v>130</v>
      </c>
      <c r="F78" s="11" t="s">
        <v>32</v>
      </c>
      <c r="G78" s="11" t="s">
        <v>44</v>
      </c>
      <c r="H78" s="11" t="s">
        <v>71</v>
      </c>
      <c r="I78" s="11" t="s">
        <v>55</v>
      </c>
      <c r="J78" s="11">
        <v>1100</v>
      </c>
      <c r="K78" s="11">
        <v>9</v>
      </c>
      <c r="L78" s="11" cm="1">
        <f t="array" ref="L78">K78*(J78-INDEX(Purchase_Data!$D$8:$D$138, MATCH(1, (TRIM(Purchase_Data!$B$8:$B$138)=TRIM(H78))*(TRIM(Purchase_Data!$C$8:$C$138)=TRIM(I78)), 0)))</f>
        <v>1440</v>
      </c>
      <c r="M78" s="11">
        <f t="shared" si="1"/>
        <v>9900</v>
      </c>
      <c r="N78" s="11" t="s">
        <v>19</v>
      </c>
      <c r="O78" s="11" t="s">
        <v>20</v>
      </c>
    </row>
    <row r="79" spans="2:15">
      <c r="B79" s="11" t="s">
        <v>192</v>
      </c>
      <c r="C79" s="11" t="s">
        <v>160</v>
      </c>
      <c r="D79" s="11" t="s">
        <v>1819</v>
      </c>
      <c r="E79" s="11" t="s">
        <v>170</v>
      </c>
      <c r="F79" s="11" t="s">
        <v>14</v>
      </c>
      <c r="G79" s="11" t="s">
        <v>33</v>
      </c>
      <c r="H79" s="11" t="s">
        <v>104</v>
      </c>
      <c r="I79" s="11" t="s">
        <v>50</v>
      </c>
      <c r="J79" s="11">
        <v>930</v>
      </c>
      <c r="K79" s="11">
        <v>10</v>
      </c>
      <c r="L79" s="11" cm="1">
        <f t="array" ref="L79">K79*(J79-INDEX(Purchase_Data!$D$8:$D$138, MATCH(1, (TRIM(Purchase_Data!$B$8:$B$138)=TRIM(H79))*(TRIM(Purchase_Data!$C$8:$C$138)=TRIM(I79)), 0)))</f>
        <v>1100</v>
      </c>
      <c r="M79" s="11">
        <f t="shared" si="1"/>
        <v>9300</v>
      </c>
      <c r="N79" s="11" t="s">
        <v>19</v>
      </c>
      <c r="O79" s="11" t="s">
        <v>37</v>
      </c>
    </row>
    <row r="80" spans="2:15">
      <c r="B80" s="11" t="s">
        <v>193</v>
      </c>
      <c r="C80" s="11" t="s">
        <v>160</v>
      </c>
      <c r="D80" s="11" t="s">
        <v>1819</v>
      </c>
      <c r="E80" s="11" t="s">
        <v>110</v>
      </c>
      <c r="F80" s="11" t="s">
        <v>14</v>
      </c>
      <c r="G80" s="11" t="s">
        <v>25</v>
      </c>
      <c r="H80" s="11" t="s">
        <v>16</v>
      </c>
      <c r="I80" s="11" t="s">
        <v>172</v>
      </c>
      <c r="J80" s="11">
        <v>290</v>
      </c>
      <c r="K80" s="11">
        <v>9</v>
      </c>
      <c r="L80" s="11" cm="1">
        <f t="array" ref="L80">K80*(J80-INDEX(Purchase_Data!$D$8:$D$138, MATCH(1, (TRIM(Purchase_Data!$B$8:$B$138)=TRIM(H80))*(TRIM(Purchase_Data!$C$8:$C$138)=TRIM(I80)), 0)))</f>
        <v>225</v>
      </c>
      <c r="M80" s="11">
        <f t="shared" si="1"/>
        <v>2610</v>
      </c>
      <c r="N80" s="11" t="s">
        <v>19</v>
      </c>
      <c r="O80" s="11" t="s">
        <v>20</v>
      </c>
    </row>
    <row r="81" spans="2:15">
      <c r="B81" s="11" t="s">
        <v>195</v>
      </c>
      <c r="C81" s="11" t="s">
        <v>160</v>
      </c>
      <c r="D81" s="11" t="s">
        <v>1819</v>
      </c>
      <c r="E81" s="11" t="s">
        <v>194</v>
      </c>
      <c r="F81" s="11" t="s">
        <v>14</v>
      </c>
      <c r="G81" s="11" t="s">
        <v>25</v>
      </c>
      <c r="H81" s="11" t="s">
        <v>34</v>
      </c>
      <c r="I81" s="11" t="s">
        <v>35</v>
      </c>
      <c r="J81" s="11">
        <v>270</v>
      </c>
      <c r="K81" s="11">
        <v>10</v>
      </c>
      <c r="L81" s="11" cm="1">
        <f t="array" ref="L81">K81*(J81-INDEX(Purchase_Data!$D$8:$D$138, MATCH(1, (TRIM(Purchase_Data!$B$8:$B$138)=TRIM(H81))*(TRIM(Purchase_Data!$C$8:$C$138)=TRIM(I81)), 0)))</f>
        <v>500</v>
      </c>
      <c r="M81" s="11">
        <f t="shared" si="1"/>
        <v>2700</v>
      </c>
      <c r="N81" s="11" t="s">
        <v>19</v>
      </c>
      <c r="O81" s="11" t="s">
        <v>37</v>
      </c>
    </row>
    <row r="82" spans="2:15">
      <c r="B82" s="11" t="s">
        <v>196</v>
      </c>
      <c r="C82" s="11" t="s">
        <v>160</v>
      </c>
      <c r="D82" s="11" t="s">
        <v>1819</v>
      </c>
      <c r="E82" s="11" t="s">
        <v>117</v>
      </c>
      <c r="F82" s="11" t="s">
        <v>14</v>
      </c>
      <c r="G82" s="11" t="s">
        <v>15</v>
      </c>
      <c r="H82" s="11" t="s">
        <v>29</v>
      </c>
      <c r="I82" s="11" t="s">
        <v>46</v>
      </c>
      <c r="J82" s="11">
        <v>890</v>
      </c>
      <c r="K82" s="11">
        <v>7</v>
      </c>
      <c r="L82" s="11" cm="1">
        <f t="array" ref="L82">K82*(J82-INDEX(Purchase_Data!$D$8:$D$138, MATCH(1, (TRIM(Purchase_Data!$B$8:$B$138)=TRIM(H82))*(TRIM(Purchase_Data!$C$8:$C$138)=TRIM(I82)), 0)))</f>
        <v>336</v>
      </c>
      <c r="M82" s="11">
        <f t="shared" si="1"/>
        <v>6230</v>
      </c>
      <c r="N82" s="11" t="s">
        <v>19</v>
      </c>
      <c r="O82" s="11" t="s">
        <v>20</v>
      </c>
    </row>
    <row r="83" spans="2:15">
      <c r="B83" s="11" t="s">
        <v>198</v>
      </c>
      <c r="C83" s="11" t="s">
        <v>160</v>
      </c>
      <c r="D83" s="11" t="s">
        <v>1819</v>
      </c>
      <c r="E83" s="11" t="s">
        <v>197</v>
      </c>
      <c r="F83" s="11" t="s">
        <v>32</v>
      </c>
      <c r="G83" s="11" t="s">
        <v>44</v>
      </c>
      <c r="H83" s="11" t="s">
        <v>21</v>
      </c>
      <c r="I83" s="11" t="s">
        <v>35</v>
      </c>
      <c r="J83" s="11">
        <v>200</v>
      </c>
      <c r="K83" s="11">
        <v>9</v>
      </c>
      <c r="L83" s="11" cm="1">
        <f t="array" ref="L83">K83*(J83-INDEX(Purchase_Data!$D$8:$D$138, MATCH(1, (TRIM(Purchase_Data!$B$8:$B$138)=TRIM(H83))*(TRIM(Purchase_Data!$C$8:$C$138)=TRIM(I83)), 0)))</f>
        <v>198</v>
      </c>
      <c r="M83" s="11">
        <f t="shared" si="1"/>
        <v>1800</v>
      </c>
      <c r="N83" s="11" t="s">
        <v>19</v>
      </c>
      <c r="O83" s="11" t="s">
        <v>23</v>
      </c>
    </row>
    <row r="84" spans="2:15">
      <c r="B84" s="11" t="s">
        <v>200</v>
      </c>
      <c r="C84" s="11" t="s">
        <v>160</v>
      </c>
      <c r="D84" s="11" t="s">
        <v>1819</v>
      </c>
      <c r="E84" s="11" t="s">
        <v>197</v>
      </c>
      <c r="F84" s="11" t="s">
        <v>32</v>
      </c>
      <c r="G84" s="11" t="s">
        <v>44</v>
      </c>
      <c r="H84" s="11" t="s">
        <v>199</v>
      </c>
      <c r="I84" s="11" t="s">
        <v>59</v>
      </c>
      <c r="J84" s="11">
        <v>100</v>
      </c>
      <c r="K84" s="11">
        <v>8</v>
      </c>
      <c r="L84" s="11" cm="1">
        <f t="array" ref="L84">K84*(J84-INDEX(Purchase_Data!$D$8:$D$138, MATCH(1, (TRIM(Purchase_Data!$B$8:$B$138)=TRIM(H84))*(TRIM(Purchase_Data!$C$8:$C$138)=TRIM(I84)), 0)))</f>
        <v>176</v>
      </c>
      <c r="M84" s="11">
        <f t="shared" si="1"/>
        <v>800</v>
      </c>
      <c r="N84" s="11" t="s">
        <v>19</v>
      </c>
      <c r="O84" s="11" t="s">
        <v>42</v>
      </c>
    </row>
    <row r="85" spans="2:15">
      <c r="B85" s="11" t="s">
        <v>203</v>
      </c>
      <c r="C85" s="11" t="s">
        <v>160</v>
      </c>
      <c r="D85" s="11" t="s">
        <v>1819</v>
      </c>
      <c r="E85" s="11" t="s">
        <v>201</v>
      </c>
      <c r="F85" s="11" t="s">
        <v>14</v>
      </c>
      <c r="G85" s="11" t="s">
        <v>53</v>
      </c>
      <c r="H85" s="11" t="s">
        <v>202</v>
      </c>
      <c r="I85" s="11" t="s">
        <v>50</v>
      </c>
      <c r="J85" s="11">
        <v>2200</v>
      </c>
      <c r="K85" s="11">
        <v>8</v>
      </c>
      <c r="L85" s="11" cm="1">
        <f t="array" ref="L85">K85*(J85-INDEX(Purchase_Data!$D$8:$D$138, MATCH(1, (TRIM(Purchase_Data!$B$8:$B$138)=TRIM(H85))*(TRIM(Purchase_Data!$C$8:$C$138)=TRIM(I85)), 0)))</f>
        <v>1600</v>
      </c>
      <c r="M85" s="11">
        <f t="shared" si="1"/>
        <v>17600</v>
      </c>
      <c r="N85" s="11" t="s">
        <v>19</v>
      </c>
      <c r="O85" s="11" t="s">
        <v>23</v>
      </c>
    </row>
    <row r="86" spans="2:15">
      <c r="B86" s="11" t="s">
        <v>204</v>
      </c>
      <c r="C86" s="11" t="s">
        <v>160</v>
      </c>
      <c r="D86" s="11" t="s">
        <v>1819</v>
      </c>
      <c r="E86" s="11" t="s">
        <v>201</v>
      </c>
      <c r="F86" s="11" t="s">
        <v>14</v>
      </c>
      <c r="G86" s="11" t="s">
        <v>53</v>
      </c>
      <c r="H86" s="4" t="s">
        <v>21</v>
      </c>
      <c r="I86" s="4" t="s">
        <v>35</v>
      </c>
      <c r="J86" s="11">
        <v>205</v>
      </c>
      <c r="K86" s="11">
        <v>8</v>
      </c>
      <c r="L86" s="11" cm="1">
        <f t="array" ref="L86">K86*(J86-INDEX(Purchase_Data!$D$8:$D$138, MATCH(1, (TRIM(Purchase_Data!$B$8:$B$138)=TRIM(H86))*(TRIM(Purchase_Data!$C$8:$C$138)=TRIM(I86)), 0)))</f>
        <v>216</v>
      </c>
      <c r="M86" s="11">
        <f t="shared" si="1"/>
        <v>1640</v>
      </c>
      <c r="N86" s="11" t="s">
        <v>19</v>
      </c>
      <c r="O86" s="4" t="s">
        <v>23</v>
      </c>
    </row>
    <row r="87" spans="2:15">
      <c r="B87" s="11" t="s">
        <v>206</v>
      </c>
      <c r="C87" s="11" t="s">
        <v>160</v>
      </c>
      <c r="D87" s="11" t="s">
        <v>1819</v>
      </c>
      <c r="E87" s="11" t="s">
        <v>205</v>
      </c>
      <c r="F87" s="11" t="s">
        <v>14</v>
      </c>
      <c r="G87" s="11" t="s">
        <v>44</v>
      </c>
      <c r="H87" s="11" t="s">
        <v>29</v>
      </c>
      <c r="I87" s="11" t="s">
        <v>46</v>
      </c>
      <c r="J87" s="11">
        <v>890</v>
      </c>
      <c r="K87" s="11">
        <v>6</v>
      </c>
      <c r="L87" s="11" cm="1">
        <f t="array" ref="L87">K87*(J87-INDEX(Purchase_Data!$D$8:$D$138, MATCH(1, (TRIM(Purchase_Data!$B$8:$B$138)=TRIM(H87))*(TRIM(Purchase_Data!$C$8:$C$138)=TRIM(I87)), 0)))</f>
        <v>288</v>
      </c>
      <c r="M87" s="11">
        <f t="shared" si="1"/>
        <v>5340</v>
      </c>
      <c r="N87" s="11" t="s">
        <v>19</v>
      </c>
      <c r="O87" s="11" t="s">
        <v>20</v>
      </c>
    </row>
    <row r="88" spans="2:15">
      <c r="B88" s="11" t="s">
        <v>208</v>
      </c>
      <c r="C88" s="11" t="s">
        <v>160</v>
      </c>
      <c r="D88" s="11" t="s">
        <v>1819</v>
      </c>
      <c r="E88" s="11" t="s">
        <v>207</v>
      </c>
      <c r="F88" s="11" t="s">
        <v>32</v>
      </c>
      <c r="G88" s="11" t="s">
        <v>44</v>
      </c>
      <c r="H88" s="11" t="s">
        <v>76</v>
      </c>
      <c r="I88" s="11" t="s">
        <v>77</v>
      </c>
      <c r="J88" s="11">
        <v>2300</v>
      </c>
      <c r="K88" s="11">
        <v>7</v>
      </c>
      <c r="L88" s="11" cm="1">
        <f t="array" ref="L88">K88*(J88-INDEX(Purchase_Data!$D$8:$D$138, MATCH(1, (TRIM(Purchase_Data!$B$8:$B$138)=TRIM(H88))*(TRIM(Purchase_Data!$C$8:$C$138)=TRIM(I88)), 0)))</f>
        <v>7070</v>
      </c>
      <c r="M88" s="11">
        <f t="shared" si="1"/>
        <v>16100</v>
      </c>
      <c r="N88" s="11" t="s">
        <v>19</v>
      </c>
      <c r="O88" s="11" t="s">
        <v>23</v>
      </c>
    </row>
    <row r="89" spans="2:15">
      <c r="B89" s="11" t="s">
        <v>210</v>
      </c>
      <c r="C89" s="11" t="s">
        <v>160</v>
      </c>
      <c r="D89" s="11" t="s">
        <v>1819</v>
      </c>
      <c r="E89" s="11" t="s">
        <v>209</v>
      </c>
      <c r="F89" s="11" t="s">
        <v>14</v>
      </c>
      <c r="G89" s="11" t="s">
        <v>53</v>
      </c>
      <c r="H89" s="11" t="s">
        <v>26</v>
      </c>
      <c r="I89" s="11" t="s">
        <v>27</v>
      </c>
      <c r="J89" s="11">
        <v>730</v>
      </c>
      <c r="K89" s="11">
        <v>8</v>
      </c>
      <c r="L89" s="11" cm="1">
        <f t="array" ref="L89">K89*(J89-INDEX(Purchase_Data!$D$8:$D$138, MATCH(1, (TRIM(Purchase_Data!$B$8:$B$138)=TRIM(H89))*(TRIM(Purchase_Data!$C$8:$C$138)=TRIM(I89)), 0)))</f>
        <v>200</v>
      </c>
      <c r="M89" s="11">
        <f t="shared" si="1"/>
        <v>5840</v>
      </c>
      <c r="N89" s="11" t="s">
        <v>19</v>
      </c>
      <c r="O89" s="11" t="s">
        <v>23</v>
      </c>
    </row>
    <row r="90" spans="2:15">
      <c r="B90" s="11" t="s">
        <v>212</v>
      </c>
      <c r="C90" s="11" t="s">
        <v>160</v>
      </c>
      <c r="D90" s="11" t="s">
        <v>1819</v>
      </c>
      <c r="E90" s="11" t="s">
        <v>211</v>
      </c>
      <c r="F90" s="11" t="s">
        <v>32</v>
      </c>
      <c r="G90" s="11" t="s">
        <v>25</v>
      </c>
      <c r="H90" s="11" t="s">
        <v>39</v>
      </c>
      <c r="I90" s="11" t="s">
        <v>40</v>
      </c>
      <c r="J90" s="11">
        <v>30</v>
      </c>
      <c r="K90" s="11">
        <v>8</v>
      </c>
      <c r="L90" s="11" cm="1">
        <f t="array" ref="L90">K90*(J90-INDEX(Purchase_Data!$D$8:$D$138, MATCH(1, (TRIM(Purchase_Data!$B$8:$B$138)=TRIM(H90))*(TRIM(Purchase_Data!$C$8:$C$138)=TRIM(I90)), 0)))</f>
        <v>40</v>
      </c>
      <c r="M90" s="11">
        <f t="shared" si="1"/>
        <v>240</v>
      </c>
      <c r="N90" s="11" t="s">
        <v>19</v>
      </c>
      <c r="O90" s="11" t="s">
        <v>42</v>
      </c>
    </row>
    <row r="91" spans="2:15">
      <c r="B91" s="11" t="s">
        <v>215</v>
      </c>
      <c r="C91" s="11" t="s">
        <v>160</v>
      </c>
      <c r="D91" s="11" t="s">
        <v>1819</v>
      </c>
      <c r="E91" s="11" t="s">
        <v>213</v>
      </c>
      <c r="F91" s="11" t="s">
        <v>32</v>
      </c>
      <c r="G91" s="11" t="s">
        <v>33</v>
      </c>
      <c r="H91" s="11" t="s">
        <v>214</v>
      </c>
      <c r="I91" s="11" t="s">
        <v>59</v>
      </c>
      <c r="J91" s="11">
        <v>150</v>
      </c>
      <c r="K91" s="11">
        <v>7</v>
      </c>
      <c r="L91" s="11" cm="1">
        <f t="array" ref="L91">K91*(J91-INDEX(Purchase_Data!$D$8:$D$138, MATCH(1, (TRIM(Purchase_Data!$B$8:$B$138)=TRIM(H91))*(TRIM(Purchase_Data!$C$8:$C$138)=TRIM(I91)), 0)))</f>
        <v>56</v>
      </c>
      <c r="M91" s="11">
        <f t="shared" si="1"/>
        <v>1050</v>
      </c>
      <c r="N91" s="11" t="s">
        <v>19</v>
      </c>
      <c r="O91" s="11" t="s">
        <v>37</v>
      </c>
    </row>
    <row r="92" spans="2:15">
      <c r="B92" s="11" t="s">
        <v>219</v>
      </c>
      <c r="C92" s="11" t="s">
        <v>160</v>
      </c>
      <c r="D92" s="11" t="s">
        <v>1819</v>
      </c>
      <c r="E92" s="11" t="s">
        <v>216</v>
      </c>
      <c r="F92" s="11" t="s">
        <v>14</v>
      </c>
      <c r="G92" s="11" t="s">
        <v>15</v>
      </c>
      <c r="H92" s="11" t="s">
        <v>217</v>
      </c>
      <c r="I92" s="11" t="s">
        <v>218</v>
      </c>
      <c r="J92" s="11">
        <v>190</v>
      </c>
      <c r="K92" s="11">
        <v>7</v>
      </c>
      <c r="L92" s="11" cm="1">
        <f t="array" ref="L92">K92*(J92-INDEX(Purchase_Data!$D$8:$D$138, MATCH(1, (TRIM(Purchase_Data!$B$8:$B$138)=TRIM(H92))*(TRIM(Purchase_Data!$C$8:$C$138)=TRIM(I92)), 0)))</f>
        <v>105</v>
      </c>
      <c r="M92" s="11">
        <f t="shared" si="1"/>
        <v>1330</v>
      </c>
      <c r="N92" s="11" t="s">
        <v>19</v>
      </c>
      <c r="O92" s="11" t="s">
        <v>37</v>
      </c>
    </row>
    <row r="93" spans="2:15">
      <c r="B93" s="11" t="s">
        <v>221</v>
      </c>
      <c r="C93" s="11" t="s">
        <v>160</v>
      </c>
      <c r="D93" s="11" t="s">
        <v>1819</v>
      </c>
      <c r="E93" s="11" t="s">
        <v>220</v>
      </c>
      <c r="F93" s="11" t="s">
        <v>14</v>
      </c>
      <c r="G93" s="11" t="s">
        <v>33</v>
      </c>
      <c r="H93" s="11" t="s">
        <v>162</v>
      </c>
      <c r="I93" s="11" t="s">
        <v>17</v>
      </c>
      <c r="J93" s="11">
        <v>60</v>
      </c>
      <c r="K93" s="11">
        <v>7</v>
      </c>
      <c r="L93" s="11" cm="1">
        <f t="array" ref="L93">K93*(J93-INDEX(Purchase_Data!$D$8:$D$138, MATCH(1, (TRIM(Purchase_Data!$B$8:$B$138)=TRIM(H93))*(TRIM(Purchase_Data!$C$8:$C$138)=TRIM(I93)), 0)))</f>
        <v>70</v>
      </c>
      <c r="M93" s="11">
        <f t="shared" si="1"/>
        <v>420</v>
      </c>
      <c r="N93" s="11" t="s">
        <v>19</v>
      </c>
      <c r="O93" s="11" t="s">
        <v>23</v>
      </c>
    </row>
    <row r="94" spans="2:15">
      <c r="B94" s="11" t="s">
        <v>223</v>
      </c>
      <c r="C94" s="11" t="s">
        <v>160</v>
      </c>
      <c r="D94" s="11" t="s">
        <v>1819</v>
      </c>
      <c r="E94" s="11" t="s">
        <v>222</v>
      </c>
      <c r="F94" s="11" t="s">
        <v>14</v>
      </c>
      <c r="G94" s="11" t="s">
        <v>33</v>
      </c>
      <c r="H94" s="11" t="s">
        <v>26</v>
      </c>
      <c r="I94" s="11" t="s">
        <v>35</v>
      </c>
      <c r="J94" s="11">
        <v>380</v>
      </c>
      <c r="K94" s="11">
        <v>8</v>
      </c>
      <c r="L94" s="11" cm="1">
        <f t="array" ref="L94">K94*(J94-INDEX(Purchase_Data!$D$8:$D$138, MATCH(1, (TRIM(Purchase_Data!$B$8:$B$138)=TRIM(H94))*(TRIM(Purchase_Data!$C$8:$C$138)=TRIM(I94)), 0)))</f>
        <v>256</v>
      </c>
      <c r="M94" s="11">
        <f t="shared" si="1"/>
        <v>3040</v>
      </c>
      <c r="N94" s="11" t="s">
        <v>19</v>
      </c>
      <c r="O94" s="11" t="s">
        <v>23</v>
      </c>
    </row>
    <row r="95" spans="2:15">
      <c r="B95" s="11" t="s">
        <v>225</v>
      </c>
      <c r="C95" s="11" t="s">
        <v>160</v>
      </c>
      <c r="D95" s="11" t="s">
        <v>1819</v>
      </c>
      <c r="E95" s="11" t="s">
        <v>224</v>
      </c>
      <c r="F95" s="11" t="s">
        <v>14</v>
      </c>
      <c r="G95" s="11" t="s">
        <v>44</v>
      </c>
      <c r="H95" s="11" t="s">
        <v>123</v>
      </c>
      <c r="I95" s="11" t="s">
        <v>27</v>
      </c>
      <c r="J95" s="11">
        <v>1220</v>
      </c>
      <c r="K95" s="11">
        <v>8</v>
      </c>
      <c r="L95" s="11" cm="1">
        <f t="array" ref="L95">K95*(J95-INDEX(Purchase_Data!$D$8:$D$138, MATCH(1, (TRIM(Purchase_Data!$B$8:$B$138)=TRIM(H95))*(TRIM(Purchase_Data!$C$8:$C$138)=TRIM(I95)), 0)))</f>
        <v>160</v>
      </c>
      <c r="M95" s="11">
        <f t="shared" si="1"/>
        <v>9760</v>
      </c>
      <c r="N95" s="11" t="s">
        <v>19</v>
      </c>
      <c r="O95" s="11" t="s">
        <v>23</v>
      </c>
    </row>
    <row r="96" spans="2:15">
      <c r="B96" s="11" t="s">
        <v>226</v>
      </c>
      <c r="C96" s="11" t="s">
        <v>160</v>
      </c>
      <c r="D96" s="11" t="s">
        <v>1819</v>
      </c>
      <c r="E96" s="11" t="s">
        <v>224</v>
      </c>
      <c r="F96" s="11" t="s">
        <v>14</v>
      </c>
      <c r="G96" s="11" t="s">
        <v>44</v>
      </c>
      <c r="H96" s="11" t="s">
        <v>199</v>
      </c>
      <c r="I96" s="11" t="s">
        <v>59</v>
      </c>
      <c r="J96" s="11">
        <v>100</v>
      </c>
      <c r="K96" s="11">
        <v>7</v>
      </c>
      <c r="L96" s="11" cm="1">
        <f t="array" ref="L96">K96*(J96-INDEX(Purchase_Data!$D$8:$D$138, MATCH(1, (TRIM(Purchase_Data!$B$8:$B$138)=TRIM(H96))*(TRIM(Purchase_Data!$C$8:$C$138)=TRIM(I96)), 0)))</f>
        <v>154</v>
      </c>
      <c r="M96" s="11">
        <f t="shared" si="1"/>
        <v>700</v>
      </c>
      <c r="N96" s="11" t="s">
        <v>19</v>
      </c>
      <c r="O96" s="11" t="s">
        <v>42</v>
      </c>
    </row>
    <row r="97" spans="2:15">
      <c r="B97" s="11" t="s">
        <v>230</v>
      </c>
      <c r="C97" s="11" t="s">
        <v>160</v>
      </c>
      <c r="D97" s="11" t="s">
        <v>1819</v>
      </c>
      <c r="E97" s="11" t="s">
        <v>227</v>
      </c>
      <c r="F97" s="11" t="s">
        <v>32</v>
      </c>
      <c r="G97" s="11" t="s">
        <v>53</v>
      </c>
      <c r="H97" s="11" t="s">
        <v>228</v>
      </c>
      <c r="I97" s="11" t="s">
        <v>229</v>
      </c>
      <c r="J97" s="11">
        <v>270</v>
      </c>
      <c r="K97" s="11">
        <v>8</v>
      </c>
      <c r="L97" s="11" cm="1">
        <f t="array" ref="L97">K97*(J97-INDEX(Purchase_Data!$D$8:$D$138, MATCH(1, (TRIM(Purchase_Data!$B$8:$B$138)=TRIM(H97))*(TRIM(Purchase_Data!$C$8:$C$138)=TRIM(I97)), 0)))</f>
        <v>176</v>
      </c>
      <c r="M97" s="11">
        <f t="shared" si="1"/>
        <v>2160</v>
      </c>
      <c r="N97" s="11" t="s">
        <v>19</v>
      </c>
      <c r="O97" s="11" t="s">
        <v>42</v>
      </c>
    </row>
    <row r="98" spans="2:15">
      <c r="B98" s="11" t="s">
        <v>232</v>
      </c>
      <c r="C98" s="11" t="s">
        <v>160</v>
      </c>
      <c r="D98" s="11" t="s">
        <v>1819</v>
      </c>
      <c r="E98" s="11" t="s">
        <v>227</v>
      </c>
      <c r="F98" s="11" t="s">
        <v>32</v>
      </c>
      <c r="G98" s="11" t="s">
        <v>53</v>
      </c>
      <c r="H98" s="11" t="s">
        <v>1755</v>
      </c>
      <c r="I98" s="11" t="s">
        <v>149</v>
      </c>
      <c r="J98" s="11">
        <v>230</v>
      </c>
      <c r="K98" s="11">
        <v>8</v>
      </c>
      <c r="L98" s="11" cm="1">
        <f t="array" ref="L98">K98*(J98-INDEX(Purchase_Data!$D$8:$D$138, MATCH(1, (TRIM(Purchase_Data!$B$8:$B$138)=TRIM(H98))*(TRIM(Purchase_Data!$C$8:$C$138)=TRIM(I98)), 0)))</f>
        <v>120</v>
      </c>
      <c r="M98" s="11">
        <f t="shared" si="1"/>
        <v>1840</v>
      </c>
      <c r="N98" s="11" t="s">
        <v>19</v>
      </c>
      <c r="O98" s="11" t="s">
        <v>20</v>
      </c>
    </row>
    <row r="99" spans="2:15">
      <c r="B99" s="11" t="s">
        <v>236</v>
      </c>
      <c r="C99" s="11" t="s">
        <v>160</v>
      </c>
      <c r="D99" s="11" t="s">
        <v>1819</v>
      </c>
      <c r="E99" s="11" t="s">
        <v>233</v>
      </c>
      <c r="F99" s="11" t="s">
        <v>14</v>
      </c>
      <c r="G99" s="11" t="s">
        <v>33</v>
      </c>
      <c r="H99" s="11" t="s">
        <v>234</v>
      </c>
      <c r="I99" s="11" t="s">
        <v>235</v>
      </c>
      <c r="J99" s="11">
        <v>420</v>
      </c>
      <c r="K99" s="11">
        <v>9</v>
      </c>
      <c r="L99" s="11" cm="1">
        <f t="array" ref="L99">K99*(J99-INDEX(Purchase_Data!$D$8:$D$138, MATCH(1, (TRIM(Purchase_Data!$B$8:$B$138)=TRIM(H99))*(TRIM(Purchase_Data!$C$8:$C$138)=TRIM(I99)), 0)))</f>
        <v>450</v>
      </c>
      <c r="M99" s="11">
        <f t="shared" si="1"/>
        <v>3780</v>
      </c>
      <c r="N99" s="11" t="s">
        <v>19</v>
      </c>
      <c r="O99" s="11" t="s">
        <v>37</v>
      </c>
    </row>
    <row r="100" spans="2:15">
      <c r="B100" s="11" t="s">
        <v>239</v>
      </c>
      <c r="C100" s="11" t="s">
        <v>160</v>
      </c>
      <c r="D100" s="11" t="s">
        <v>1819</v>
      </c>
      <c r="E100" s="11" t="s">
        <v>237</v>
      </c>
      <c r="F100" s="11" t="s">
        <v>14</v>
      </c>
      <c r="G100" s="11" t="s">
        <v>15</v>
      </c>
      <c r="H100" s="11" t="s">
        <v>178</v>
      </c>
      <c r="I100" s="11" t="s">
        <v>238</v>
      </c>
      <c r="J100" s="11">
        <v>1600</v>
      </c>
      <c r="K100" s="11">
        <v>8</v>
      </c>
      <c r="L100" s="11" cm="1">
        <f t="array" ref="L100">K100*(J100-INDEX(Purchase_Data!$D$8:$D$138, MATCH(1, (TRIM(Purchase_Data!$B$8:$B$138)=TRIM(H100))*(TRIM(Purchase_Data!$C$8:$C$138)=TRIM(I100)), 0)))</f>
        <v>5200</v>
      </c>
      <c r="M100" s="11">
        <f t="shared" si="1"/>
        <v>12800</v>
      </c>
      <c r="N100" s="11" t="s">
        <v>19</v>
      </c>
      <c r="O100" s="11" t="s">
        <v>42</v>
      </c>
    </row>
    <row r="101" spans="2:15">
      <c r="B101" s="11" t="s">
        <v>242</v>
      </c>
      <c r="C101" s="11" t="s">
        <v>160</v>
      </c>
      <c r="D101" s="11" t="s">
        <v>1819</v>
      </c>
      <c r="E101" s="11" t="s">
        <v>240</v>
      </c>
      <c r="F101" s="11" t="s">
        <v>32</v>
      </c>
      <c r="G101" s="11" t="s">
        <v>15</v>
      </c>
      <c r="H101" s="11" t="s">
        <v>178</v>
      </c>
      <c r="I101" s="11" t="s">
        <v>241</v>
      </c>
      <c r="J101" s="11">
        <v>950</v>
      </c>
      <c r="K101" s="11">
        <v>9</v>
      </c>
      <c r="L101" s="11" cm="1">
        <f t="array" ref="L101">K101*(J101-INDEX(Purchase_Data!$D$8:$D$138, MATCH(1, (TRIM(Purchase_Data!$B$8:$B$138)=TRIM(H101))*(TRIM(Purchase_Data!$C$8:$C$138)=TRIM(I101)), 0)))</f>
        <v>252</v>
      </c>
      <c r="M101" s="11">
        <f t="shared" si="1"/>
        <v>8550</v>
      </c>
      <c r="N101" s="11" t="s">
        <v>19</v>
      </c>
      <c r="O101" s="11" t="s">
        <v>42</v>
      </c>
    </row>
    <row r="102" spans="2:15">
      <c r="B102" s="11" t="s">
        <v>243</v>
      </c>
      <c r="C102" s="11" t="s">
        <v>160</v>
      </c>
      <c r="D102" s="11" t="s">
        <v>1819</v>
      </c>
      <c r="E102" s="11" t="s">
        <v>183</v>
      </c>
      <c r="F102" s="11" t="s">
        <v>32</v>
      </c>
      <c r="G102" s="11" t="s">
        <v>53</v>
      </c>
      <c r="H102" s="11" t="s">
        <v>108</v>
      </c>
      <c r="I102" s="11" t="s">
        <v>17</v>
      </c>
      <c r="J102" s="11">
        <v>70</v>
      </c>
      <c r="K102" s="11">
        <v>9</v>
      </c>
      <c r="L102" s="11" cm="1">
        <f t="array" ref="L102">K102*(J102-INDEX(Purchase_Data!$D$8:$D$138, MATCH(1, (TRIM(Purchase_Data!$B$8:$B$138)=TRIM(H102))*(TRIM(Purchase_Data!$C$8:$C$138)=TRIM(I102)), 0)))</f>
        <v>72</v>
      </c>
      <c r="M102" s="11">
        <f t="shared" si="1"/>
        <v>630</v>
      </c>
      <c r="N102" s="11" t="s">
        <v>19</v>
      </c>
      <c r="O102" s="11" t="s">
        <v>20</v>
      </c>
    </row>
    <row r="103" spans="2:15">
      <c r="B103" s="11" t="s">
        <v>245</v>
      </c>
      <c r="C103" s="11" t="s">
        <v>160</v>
      </c>
      <c r="D103" s="11" t="s">
        <v>1819</v>
      </c>
      <c r="E103" s="11" t="s">
        <v>244</v>
      </c>
      <c r="F103" s="11" t="s">
        <v>32</v>
      </c>
      <c r="G103" s="11" t="s">
        <v>25</v>
      </c>
      <c r="H103" s="11" t="s">
        <v>65</v>
      </c>
      <c r="I103" s="11" t="s">
        <v>66</v>
      </c>
      <c r="J103" s="11">
        <v>20</v>
      </c>
      <c r="K103" s="11">
        <v>8</v>
      </c>
      <c r="L103" s="11" cm="1">
        <f t="array" ref="L103">K103*(J103-INDEX(Purchase_Data!$D$8:$D$138, MATCH(1, (TRIM(Purchase_Data!$B$8:$B$138)=TRIM(H103))*(TRIM(Purchase_Data!$C$8:$C$138)=TRIM(I103)), 0)))</f>
        <v>56</v>
      </c>
      <c r="M103" s="11">
        <f t="shared" si="1"/>
        <v>160</v>
      </c>
      <c r="N103" s="11" t="s">
        <v>19</v>
      </c>
      <c r="O103" s="11" t="s">
        <v>42</v>
      </c>
    </row>
    <row r="104" spans="2:15">
      <c r="B104" s="11" t="s">
        <v>247</v>
      </c>
      <c r="C104" s="11" t="s">
        <v>160</v>
      </c>
      <c r="D104" s="11" t="s">
        <v>1819</v>
      </c>
      <c r="E104" s="11" t="s">
        <v>246</v>
      </c>
      <c r="F104" s="11" t="s">
        <v>32</v>
      </c>
      <c r="G104" s="11" t="s">
        <v>53</v>
      </c>
      <c r="H104" s="11" t="s">
        <v>1765</v>
      </c>
      <c r="I104" s="11" t="s">
        <v>35</v>
      </c>
      <c r="J104" s="11">
        <v>220</v>
      </c>
      <c r="K104" s="11">
        <v>10</v>
      </c>
      <c r="L104" s="11" cm="1">
        <f t="array" ref="L104">K104*(J104-INDEX(Purchase_Data!$D$8:$D$138, MATCH(1, (TRIM(Purchase_Data!$B$8:$B$138)=TRIM(H104))*(TRIM(Purchase_Data!$C$8:$C$138)=TRIM(I104)), 0)))</f>
        <v>250</v>
      </c>
      <c r="M104" s="11">
        <f t="shared" si="1"/>
        <v>2200</v>
      </c>
      <c r="N104" s="11" t="s">
        <v>19</v>
      </c>
      <c r="O104" s="11" t="s">
        <v>37</v>
      </c>
    </row>
    <row r="105" spans="2:15">
      <c r="B105" s="11" t="s">
        <v>249</v>
      </c>
      <c r="C105" s="11" t="s">
        <v>160</v>
      </c>
      <c r="D105" s="11" t="s">
        <v>1819</v>
      </c>
      <c r="E105" s="11" t="s">
        <v>246</v>
      </c>
      <c r="F105" s="11" t="s">
        <v>32</v>
      </c>
      <c r="G105" s="11" t="s">
        <v>53</v>
      </c>
      <c r="H105" s="11" t="s">
        <v>1756</v>
      </c>
      <c r="I105" s="11" t="s">
        <v>50</v>
      </c>
      <c r="J105" s="11">
        <v>672</v>
      </c>
      <c r="K105" s="11">
        <v>10</v>
      </c>
      <c r="L105" s="11" cm="1">
        <f t="array" ref="L105">K105*(J105-INDEX(Purchase_Data!$D$8:$D$138, MATCH(1, (TRIM(Purchase_Data!$B$8:$B$138)=TRIM(H105))*(TRIM(Purchase_Data!$C$8:$C$138)=TRIM(I105)), 0)))</f>
        <v>600</v>
      </c>
      <c r="M105" s="11">
        <f t="shared" si="1"/>
        <v>6720</v>
      </c>
      <c r="N105" s="11" t="s">
        <v>19</v>
      </c>
      <c r="O105" s="11" t="s">
        <v>20</v>
      </c>
    </row>
    <row r="106" spans="2:15">
      <c r="B106" s="11" t="s">
        <v>251</v>
      </c>
      <c r="C106" s="11" t="s">
        <v>160</v>
      </c>
      <c r="D106" s="11" t="s">
        <v>1819</v>
      </c>
      <c r="E106" s="11" t="s">
        <v>250</v>
      </c>
      <c r="F106" s="11" t="s">
        <v>14</v>
      </c>
      <c r="G106" s="11" t="s">
        <v>53</v>
      </c>
      <c r="H106" s="11" t="s">
        <v>178</v>
      </c>
      <c r="I106" s="11" t="s">
        <v>179</v>
      </c>
      <c r="J106" s="11">
        <v>480</v>
      </c>
      <c r="K106" s="11">
        <v>9</v>
      </c>
      <c r="L106" s="11" cm="1">
        <f t="array" ref="L106">K106*(J106-INDEX(Purchase_Data!$D$8:$D$138, MATCH(1, (TRIM(Purchase_Data!$B$8:$B$138)=TRIM(H106))*(TRIM(Purchase_Data!$C$8:$C$138)=TRIM(I106)), 0)))</f>
        <v>270</v>
      </c>
      <c r="M106" s="11">
        <f t="shared" si="1"/>
        <v>4320</v>
      </c>
      <c r="N106" s="11" t="s">
        <v>19</v>
      </c>
      <c r="O106" s="11" t="s">
        <v>42</v>
      </c>
    </row>
    <row r="107" spans="2:15">
      <c r="B107" s="11" t="s">
        <v>252</v>
      </c>
      <c r="C107" s="11" t="s">
        <v>160</v>
      </c>
      <c r="D107" s="11" t="s">
        <v>1819</v>
      </c>
      <c r="E107" s="11" t="s">
        <v>250</v>
      </c>
      <c r="F107" s="11" t="s">
        <v>14</v>
      </c>
      <c r="G107" s="11" t="s">
        <v>53</v>
      </c>
      <c r="H107" s="11" t="s">
        <v>39</v>
      </c>
      <c r="I107" s="11" t="s">
        <v>40</v>
      </c>
      <c r="J107" s="11">
        <v>30</v>
      </c>
      <c r="K107" s="11">
        <v>9</v>
      </c>
      <c r="L107" s="11" cm="1">
        <f t="array" ref="L107">K107*(J107-INDEX(Purchase_Data!$D$8:$D$138, MATCH(1, (TRIM(Purchase_Data!$B$8:$B$138)=TRIM(H107))*(TRIM(Purchase_Data!$C$8:$C$138)=TRIM(I107)), 0)))</f>
        <v>45</v>
      </c>
      <c r="M107" s="11">
        <f t="shared" si="1"/>
        <v>270</v>
      </c>
      <c r="N107" s="11" t="s">
        <v>19</v>
      </c>
      <c r="O107" s="11" t="s">
        <v>42</v>
      </c>
    </row>
    <row r="108" spans="2:15">
      <c r="B108" s="11" t="s">
        <v>253</v>
      </c>
      <c r="C108" s="11" t="s">
        <v>160</v>
      </c>
      <c r="D108" s="11" t="s">
        <v>1819</v>
      </c>
      <c r="E108" s="11" t="s">
        <v>207</v>
      </c>
      <c r="F108" s="11" t="s">
        <v>32</v>
      </c>
      <c r="G108" s="11" t="s">
        <v>44</v>
      </c>
      <c r="H108" s="11" t="s">
        <v>1756</v>
      </c>
      <c r="I108" s="11" t="s">
        <v>50</v>
      </c>
      <c r="J108" s="11">
        <v>672</v>
      </c>
      <c r="K108" s="11">
        <v>8</v>
      </c>
      <c r="L108" s="11" cm="1">
        <f t="array" ref="L108">K108*(J108-INDEX(Purchase_Data!$D$8:$D$138, MATCH(1, (TRIM(Purchase_Data!$B$8:$B$138)=TRIM(H108))*(TRIM(Purchase_Data!$C$8:$C$138)=TRIM(I108)), 0)))</f>
        <v>480</v>
      </c>
      <c r="M108" s="11">
        <f t="shared" si="1"/>
        <v>5376</v>
      </c>
      <c r="N108" s="11" t="s">
        <v>19</v>
      </c>
      <c r="O108" s="11" t="s">
        <v>20</v>
      </c>
    </row>
    <row r="109" spans="2:15">
      <c r="B109" s="11" t="s">
        <v>254</v>
      </c>
      <c r="C109" s="11" t="s">
        <v>160</v>
      </c>
      <c r="D109" s="11" t="s">
        <v>1819</v>
      </c>
      <c r="E109" s="11" t="s">
        <v>107</v>
      </c>
      <c r="F109" s="11" t="s">
        <v>14</v>
      </c>
      <c r="G109" s="11" t="s">
        <v>33</v>
      </c>
      <c r="H109" s="11" t="s">
        <v>26</v>
      </c>
      <c r="I109" s="11" t="s">
        <v>137</v>
      </c>
      <c r="J109" s="11">
        <v>200</v>
      </c>
      <c r="K109" s="11">
        <v>9</v>
      </c>
      <c r="L109" s="11" cm="1">
        <f t="array" ref="L109">K109*(J109-INDEX(Purchase_Data!$D$8:$D$138, MATCH(1, (TRIM(Purchase_Data!$B$8:$B$138)=TRIM(H109))*(TRIM(Purchase_Data!$C$8:$C$138)=TRIM(I109)), 0)))</f>
        <v>468</v>
      </c>
      <c r="M109" s="11">
        <f t="shared" si="1"/>
        <v>1800</v>
      </c>
      <c r="N109" s="11" t="s">
        <v>19</v>
      </c>
      <c r="O109" s="11" t="s">
        <v>23</v>
      </c>
    </row>
    <row r="110" spans="2:15">
      <c r="B110" s="11" t="s">
        <v>256</v>
      </c>
      <c r="C110" s="11" t="s">
        <v>160</v>
      </c>
      <c r="D110" s="11" t="s">
        <v>1819</v>
      </c>
      <c r="E110" s="11" t="s">
        <v>255</v>
      </c>
      <c r="F110" s="11" t="s">
        <v>32</v>
      </c>
      <c r="G110" s="11" t="s">
        <v>15</v>
      </c>
      <c r="H110" s="11" t="s">
        <v>128</v>
      </c>
      <c r="I110" s="11" t="s">
        <v>172</v>
      </c>
      <c r="J110" s="11">
        <v>170</v>
      </c>
      <c r="K110" s="11">
        <v>9</v>
      </c>
      <c r="L110" s="11" cm="1">
        <f t="array" ref="L110">K110*(J110-INDEX(Purchase_Data!$D$8:$D$138, MATCH(1, (TRIM(Purchase_Data!$B$8:$B$138)=TRIM(H110))*(TRIM(Purchase_Data!$C$8:$C$138)=TRIM(I110)), 0)))</f>
        <v>135</v>
      </c>
      <c r="M110" s="11">
        <f t="shared" si="1"/>
        <v>1530</v>
      </c>
      <c r="N110" s="11" t="s">
        <v>19</v>
      </c>
      <c r="O110" s="11" t="s">
        <v>20</v>
      </c>
    </row>
    <row r="111" spans="2:15">
      <c r="B111" s="11" t="s">
        <v>258</v>
      </c>
      <c r="C111" s="11" t="s">
        <v>160</v>
      </c>
      <c r="D111" s="11" t="s">
        <v>1819</v>
      </c>
      <c r="E111" s="11" t="s">
        <v>257</v>
      </c>
      <c r="F111" s="11" t="s">
        <v>32</v>
      </c>
      <c r="G111" s="11" t="s">
        <v>53</v>
      </c>
      <c r="H111" s="11" t="s">
        <v>34</v>
      </c>
      <c r="I111" s="11" t="s">
        <v>35</v>
      </c>
      <c r="J111" s="11">
        <v>270</v>
      </c>
      <c r="K111" s="11">
        <v>8</v>
      </c>
      <c r="L111" s="11" cm="1">
        <f t="array" ref="L111">K111*(J111-INDEX(Purchase_Data!$D$8:$D$138, MATCH(1, (TRIM(Purchase_Data!$B$8:$B$138)=TRIM(H111))*(TRIM(Purchase_Data!$C$8:$C$138)=TRIM(I111)), 0)))</f>
        <v>400</v>
      </c>
      <c r="M111" s="11">
        <f t="shared" si="1"/>
        <v>2160</v>
      </c>
      <c r="N111" s="11" t="s">
        <v>19</v>
      </c>
      <c r="O111" s="11" t="s">
        <v>37</v>
      </c>
    </row>
    <row r="112" spans="2:15">
      <c r="B112" s="11" t="s">
        <v>260</v>
      </c>
      <c r="C112" s="11" t="s">
        <v>160</v>
      </c>
      <c r="D112" s="11" t="s">
        <v>1819</v>
      </c>
      <c r="E112" s="11" t="s">
        <v>259</v>
      </c>
      <c r="F112" s="11" t="s">
        <v>32</v>
      </c>
      <c r="G112" s="11" t="s">
        <v>25</v>
      </c>
      <c r="H112" s="11" t="s">
        <v>199</v>
      </c>
      <c r="I112" s="11" t="s">
        <v>137</v>
      </c>
      <c r="J112" s="11">
        <v>210</v>
      </c>
      <c r="K112" s="11">
        <v>8</v>
      </c>
      <c r="L112" s="11" cm="1">
        <f t="array" ref="L112">K112*(J112-INDEX(Purchase_Data!$D$8:$D$138, MATCH(1, (TRIM(Purchase_Data!$B$8:$B$138)=TRIM(H112))*(TRIM(Purchase_Data!$C$8:$C$138)=TRIM(I112)), 0)))</f>
        <v>224</v>
      </c>
      <c r="M112" s="11">
        <f t="shared" si="1"/>
        <v>1680</v>
      </c>
      <c r="N112" s="11" t="s">
        <v>19</v>
      </c>
      <c r="O112" s="11" t="s">
        <v>42</v>
      </c>
    </row>
    <row r="113" spans="2:15">
      <c r="B113" s="11" t="s">
        <v>261</v>
      </c>
      <c r="C113" s="11" t="s">
        <v>160</v>
      </c>
      <c r="D113" s="11" t="s">
        <v>1819</v>
      </c>
      <c r="E113" s="11" t="s">
        <v>75</v>
      </c>
      <c r="F113" s="11" t="s">
        <v>32</v>
      </c>
      <c r="G113" s="11" t="s">
        <v>44</v>
      </c>
      <c r="H113" s="4" t="s">
        <v>21</v>
      </c>
      <c r="I113" s="4" t="s">
        <v>35</v>
      </c>
      <c r="J113" s="11">
        <v>205</v>
      </c>
      <c r="K113" s="11">
        <v>9</v>
      </c>
      <c r="L113" s="11" cm="1">
        <f t="array" ref="L113">K113*(J113-INDEX(Purchase_Data!$D$8:$D$138, MATCH(1, (TRIM(Purchase_Data!$B$8:$B$138)=TRIM(H113))*(TRIM(Purchase_Data!$C$8:$C$138)=TRIM(I113)), 0)))</f>
        <v>243</v>
      </c>
      <c r="M113" s="11">
        <f t="shared" si="1"/>
        <v>1845</v>
      </c>
      <c r="N113" s="11" t="s">
        <v>19</v>
      </c>
      <c r="O113" s="4" t="s">
        <v>23</v>
      </c>
    </row>
    <row r="114" spans="2:15">
      <c r="B114" s="11" t="s">
        <v>262</v>
      </c>
      <c r="C114" s="11" t="s">
        <v>160</v>
      </c>
      <c r="D114" s="11" t="s">
        <v>1819</v>
      </c>
      <c r="E114" s="11" t="s">
        <v>75</v>
      </c>
      <c r="F114" s="11" t="s">
        <v>32</v>
      </c>
      <c r="G114" s="11" t="s">
        <v>44</v>
      </c>
      <c r="H114" s="11" t="s">
        <v>39</v>
      </c>
      <c r="I114" s="11" t="s">
        <v>59</v>
      </c>
      <c r="J114" s="11">
        <v>120</v>
      </c>
      <c r="K114" s="11">
        <v>9</v>
      </c>
      <c r="L114" s="11" cm="1">
        <f t="array" ref="L114">K114*(J114-INDEX(Purchase_Data!$D$8:$D$138, MATCH(1, (TRIM(Purchase_Data!$B$8:$B$138)=TRIM(H114))*(TRIM(Purchase_Data!$C$8:$C$138)=TRIM(I114)), 0)))</f>
        <v>54</v>
      </c>
      <c r="M114" s="11">
        <f t="shared" si="1"/>
        <v>1080</v>
      </c>
      <c r="N114" s="11" t="s">
        <v>19</v>
      </c>
      <c r="O114" s="11" t="s">
        <v>42</v>
      </c>
    </row>
    <row r="115" spans="2:15">
      <c r="B115" s="11" t="s">
        <v>263</v>
      </c>
      <c r="C115" s="11" t="s">
        <v>160</v>
      </c>
      <c r="D115" s="11" t="s">
        <v>1819</v>
      </c>
      <c r="E115" s="11" t="s">
        <v>24</v>
      </c>
      <c r="F115" s="11" t="s">
        <v>14</v>
      </c>
      <c r="G115" s="11" t="s">
        <v>25</v>
      </c>
      <c r="H115" s="11" t="s">
        <v>131</v>
      </c>
      <c r="I115" s="11" t="s">
        <v>132</v>
      </c>
      <c r="J115" s="11">
        <v>120</v>
      </c>
      <c r="K115" s="11">
        <v>8</v>
      </c>
      <c r="L115" s="11" cm="1">
        <f t="array" ref="L115">K115*(J115-INDEX(Purchase_Data!$D$8:$D$138, MATCH(1, (TRIM(Purchase_Data!$B$8:$B$138)=TRIM(H115))*(TRIM(Purchase_Data!$C$8:$C$138)=TRIM(I115)), 0)))</f>
        <v>160</v>
      </c>
      <c r="M115" s="11">
        <f t="shared" si="1"/>
        <v>960</v>
      </c>
      <c r="N115" s="11" t="s">
        <v>19</v>
      </c>
      <c r="O115" s="11" t="s">
        <v>37</v>
      </c>
    </row>
    <row r="116" spans="2:15">
      <c r="B116" s="11" t="s">
        <v>265</v>
      </c>
      <c r="C116" s="11" t="s">
        <v>160</v>
      </c>
      <c r="D116" s="11" t="s">
        <v>1819</v>
      </c>
      <c r="E116" s="11" t="s">
        <v>24</v>
      </c>
      <c r="F116" s="11" t="s">
        <v>14</v>
      </c>
      <c r="G116" s="11" t="s">
        <v>25</v>
      </c>
      <c r="H116" s="11" t="s">
        <v>264</v>
      </c>
      <c r="I116" s="11" t="s">
        <v>149</v>
      </c>
      <c r="J116" s="11">
        <v>1640</v>
      </c>
      <c r="K116" s="11">
        <v>8</v>
      </c>
      <c r="L116" s="11" cm="1">
        <f t="array" ref="L116">K116*(J116-INDEX(Purchase_Data!$D$8:$D$138, MATCH(1, (TRIM(Purchase_Data!$B$8:$B$138)=TRIM(H116))*(TRIM(Purchase_Data!$C$8:$C$138)=TRIM(I116)), 0)))</f>
        <v>1360</v>
      </c>
      <c r="M116" s="11">
        <f t="shared" si="1"/>
        <v>13120</v>
      </c>
      <c r="N116" s="11" t="s">
        <v>19</v>
      </c>
      <c r="O116" s="11" t="s">
        <v>42</v>
      </c>
    </row>
    <row r="117" spans="2:15">
      <c r="B117" s="11" t="s">
        <v>267</v>
      </c>
      <c r="C117" s="11" t="s">
        <v>160</v>
      </c>
      <c r="D117" s="11" t="s">
        <v>1819</v>
      </c>
      <c r="E117" s="11" t="s">
        <v>266</v>
      </c>
      <c r="F117" s="11" t="s">
        <v>14</v>
      </c>
      <c r="G117" s="11" t="s">
        <v>33</v>
      </c>
      <c r="H117" s="11" t="s">
        <v>34</v>
      </c>
      <c r="I117" s="11" t="s">
        <v>35</v>
      </c>
      <c r="J117" s="11">
        <v>270</v>
      </c>
      <c r="K117" s="11">
        <v>7</v>
      </c>
      <c r="L117" s="11" cm="1">
        <f t="array" ref="L117">K117*(J117-INDEX(Purchase_Data!$D$8:$D$138, MATCH(1, (TRIM(Purchase_Data!$B$8:$B$138)=TRIM(H117))*(TRIM(Purchase_Data!$C$8:$C$138)=TRIM(I117)), 0)))</f>
        <v>350</v>
      </c>
      <c r="M117" s="11">
        <f t="shared" si="1"/>
        <v>1890</v>
      </c>
      <c r="N117" s="11" t="s">
        <v>19</v>
      </c>
      <c r="O117" s="11" t="s">
        <v>37</v>
      </c>
    </row>
    <row r="118" spans="2:15">
      <c r="B118" s="11" t="s">
        <v>268</v>
      </c>
      <c r="C118" s="11" t="s">
        <v>160</v>
      </c>
      <c r="D118" s="11" t="s">
        <v>1819</v>
      </c>
      <c r="E118" s="11" t="s">
        <v>139</v>
      </c>
      <c r="F118" s="11" t="s">
        <v>32</v>
      </c>
      <c r="G118" s="11" t="s">
        <v>33</v>
      </c>
      <c r="H118" s="11" t="s">
        <v>76</v>
      </c>
      <c r="I118" s="11" t="s">
        <v>77</v>
      </c>
      <c r="J118" s="11">
        <v>2300</v>
      </c>
      <c r="K118" s="11">
        <v>6</v>
      </c>
      <c r="L118" s="11" cm="1">
        <f t="array" ref="L118">K118*(J118-INDEX(Purchase_Data!$D$8:$D$138, MATCH(1, (TRIM(Purchase_Data!$B$8:$B$138)=TRIM(H118))*(TRIM(Purchase_Data!$C$8:$C$138)=TRIM(I118)), 0)))</f>
        <v>6060</v>
      </c>
      <c r="M118" s="11">
        <f t="shared" si="1"/>
        <v>13800</v>
      </c>
      <c r="N118" s="11" t="s">
        <v>19</v>
      </c>
      <c r="O118" s="11" t="s">
        <v>23</v>
      </c>
    </row>
    <row r="119" spans="2:15">
      <c r="B119" s="11" t="s">
        <v>269</v>
      </c>
      <c r="C119" s="11" t="s">
        <v>160</v>
      </c>
      <c r="D119" s="11" t="s">
        <v>1819</v>
      </c>
      <c r="E119" s="11" t="s">
        <v>197</v>
      </c>
      <c r="F119" s="11" t="s">
        <v>32</v>
      </c>
      <c r="G119" s="11" t="s">
        <v>44</v>
      </c>
      <c r="H119" s="11" t="s">
        <v>39</v>
      </c>
      <c r="I119" s="11" t="s">
        <v>40</v>
      </c>
      <c r="J119" s="11">
        <v>30</v>
      </c>
      <c r="K119" s="11">
        <v>7</v>
      </c>
      <c r="L119" s="11" cm="1">
        <f t="array" ref="L119">K119*(J119-INDEX(Purchase_Data!$D$8:$D$138, MATCH(1, (TRIM(Purchase_Data!$B$8:$B$138)=TRIM(H119))*(TRIM(Purchase_Data!$C$8:$C$138)=TRIM(I119)), 0)))</f>
        <v>35</v>
      </c>
      <c r="M119" s="11">
        <f t="shared" si="1"/>
        <v>210</v>
      </c>
      <c r="N119" s="11" t="s">
        <v>19</v>
      </c>
      <c r="O119" s="11" t="s">
        <v>42</v>
      </c>
    </row>
    <row r="120" spans="2:15">
      <c r="B120" s="11" t="s">
        <v>271</v>
      </c>
      <c r="C120" s="11" t="s">
        <v>160</v>
      </c>
      <c r="D120" s="11" t="s">
        <v>1819</v>
      </c>
      <c r="E120" s="11" t="s">
        <v>270</v>
      </c>
      <c r="F120" s="11" t="s">
        <v>14</v>
      </c>
      <c r="G120" s="11" t="s">
        <v>33</v>
      </c>
      <c r="H120" s="11" t="s">
        <v>39</v>
      </c>
      <c r="I120" s="11" t="s">
        <v>59</v>
      </c>
      <c r="J120" s="11">
        <v>120</v>
      </c>
      <c r="K120" s="11">
        <v>7</v>
      </c>
      <c r="L120" s="11" cm="1">
        <f t="array" ref="L120">K120*(J120-INDEX(Purchase_Data!$D$8:$D$138, MATCH(1, (TRIM(Purchase_Data!$B$8:$B$138)=TRIM(H120))*(TRIM(Purchase_Data!$C$8:$C$138)=TRIM(I120)), 0)))</f>
        <v>42</v>
      </c>
      <c r="M120" s="11">
        <f t="shared" si="1"/>
        <v>840</v>
      </c>
      <c r="N120" s="11" t="s">
        <v>19</v>
      </c>
      <c r="O120" s="11" t="s">
        <v>42</v>
      </c>
    </row>
    <row r="121" spans="2:15">
      <c r="B121" s="11" t="s">
        <v>272</v>
      </c>
      <c r="C121" s="11" t="s">
        <v>160</v>
      </c>
      <c r="D121" s="11" t="s">
        <v>1819</v>
      </c>
      <c r="E121" s="11" t="s">
        <v>61</v>
      </c>
      <c r="F121" s="11" t="s">
        <v>32</v>
      </c>
      <c r="G121" s="11" t="s">
        <v>25</v>
      </c>
      <c r="H121" s="11" t="s">
        <v>217</v>
      </c>
      <c r="I121" s="11" t="s">
        <v>218</v>
      </c>
      <c r="J121" s="11">
        <v>190</v>
      </c>
      <c r="K121" s="11">
        <v>9</v>
      </c>
      <c r="L121" s="11" cm="1">
        <f t="array" ref="L121">K121*(J121-INDEX(Purchase_Data!$D$8:$D$138, MATCH(1, (TRIM(Purchase_Data!$B$8:$B$138)=TRIM(H121))*(TRIM(Purchase_Data!$C$8:$C$138)=TRIM(I121)), 0)))</f>
        <v>135</v>
      </c>
      <c r="M121" s="11">
        <f t="shared" si="1"/>
        <v>1710</v>
      </c>
      <c r="N121" s="11" t="s">
        <v>19</v>
      </c>
      <c r="O121" s="11" t="s">
        <v>37</v>
      </c>
    </row>
    <row r="122" spans="2:15">
      <c r="B122" s="11" t="s">
        <v>273</v>
      </c>
      <c r="C122" s="11" t="s">
        <v>160</v>
      </c>
      <c r="D122" s="11" t="s">
        <v>1819</v>
      </c>
      <c r="E122" s="11" t="s">
        <v>246</v>
      </c>
      <c r="F122" s="11" t="s">
        <v>32</v>
      </c>
      <c r="G122" s="11" t="s">
        <v>53</v>
      </c>
      <c r="H122" s="4" t="s">
        <v>21</v>
      </c>
      <c r="I122" s="4" t="s">
        <v>35</v>
      </c>
      <c r="J122" s="11">
        <v>205</v>
      </c>
      <c r="K122" s="11">
        <v>7</v>
      </c>
      <c r="L122" s="11" cm="1">
        <f t="array" ref="L122">K122*(J122-INDEX(Purchase_Data!$D$8:$D$138, MATCH(1, (TRIM(Purchase_Data!$B$8:$B$138)=TRIM(H122))*(TRIM(Purchase_Data!$C$8:$C$138)=TRIM(I122)), 0)))</f>
        <v>189</v>
      </c>
      <c r="M122" s="11">
        <f t="shared" si="1"/>
        <v>1435</v>
      </c>
      <c r="N122" s="11" t="s">
        <v>19</v>
      </c>
      <c r="O122" s="4" t="s">
        <v>23</v>
      </c>
    </row>
    <row r="123" spans="2:15">
      <c r="B123" s="11" t="s">
        <v>275</v>
      </c>
      <c r="C123" s="11" t="s">
        <v>160</v>
      </c>
      <c r="D123" s="11" t="s">
        <v>1819</v>
      </c>
      <c r="E123" s="11" t="s">
        <v>97</v>
      </c>
      <c r="F123" s="11" t="s">
        <v>14</v>
      </c>
      <c r="G123" s="11" t="s">
        <v>44</v>
      </c>
      <c r="H123" s="11" t="s">
        <v>274</v>
      </c>
      <c r="I123" s="11" t="s">
        <v>50</v>
      </c>
      <c r="J123" s="11">
        <v>410</v>
      </c>
      <c r="K123" s="11">
        <v>7</v>
      </c>
      <c r="L123" s="11" cm="1">
        <f t="array" ref="L123">K123*(J123-INDEX(Purchase_Data!$D$8:$D$138, MATCH(1, (TRIM(Purchase_Data!$B$8:$B$138)=TRIM(H123))*(TRIM(Purchase_Data!$C$8:$C$138)=TRIM(I123)), 0)))</f>
        <v>175</v>
      </c>
      <c r="M123" s="11">
        <f t="shared" si="1"/>
        <v>2870</v>
      </c>
      <c r="N123" s="11" t="s">
        <v>19</v>
      </c>
      <c r="O123" s="11" t="s">
        <v>42</v>
      </c>
    </row>
    <row r="124" spans="2:15">
      <c r="B124" s="11" t="s">
        <v>277</v>
      </c>
      <c r="C124" s="11" t="s">
        <v>160</v>
      </c>
      <c r="D124" s="11" t="s">
        <v>1819</v>
      </c>
      <c r="E124" s="11" t="s">
        <v>276</v>
      </c>
      <c r="F124" s="11" t="s">
        <v>32</v>
      </c>
      <c r="G124" s="11" t="s">
        <v>44</v>
      </c>
      <c r="H124" s="11" t="s">
        <v>69</v>
      </c>
      <c r="I124" s="11" t="s">
        <v>63</v>
      </c>
      <c r="J124" s="11">
        <v>100</v>
      </c>
      <c r="K124" s="11">
        <v>7</v>
      </c>
      <c r="L124" s="11" cm="1">
        <f t="array" ref="L124">K124*(J124-INDEX(Purchase_Data!$D$8:$D$138, MATCH(1, (TRIM(Purchase_Data!$B$8:$B$138)=TRIM(H124))*(TRIM(Purchase_Data!$C$8:$C$138)=TRIM(I124)), 0)))</f>
        <v>84</v>
      </c>
      <c r="M124" s="11">
        <f t="shared" si="1"/>
        <v>700</v>
      </c>
      <c r="N124" s="11" t="s">
        <v>19</v>
      </c>
      <c r="O124" s="11" t="s">
        <v>42</v>
      </c>
    </row>
    <row r="125" spans="2:15">
      <c r="B125" s="11" t="s">
        <v>278</v>
      </c>
      <c r="C125" s="11" t="s">
        <v>160</v>
      </c>
      <c r="D125" s="11" t="s">
        <v>1819</v>
      </c>
      <c r="E125" s="11" t="s">
        <v>73</v>
      </c>
      <c r="F125" s="11" t="s">
        <v>32</v>
      </c>
      <c r="G125" s="11" t="s">
        <v>25</v>
      </c>
      <c r="H125" s="11" t="s">
        <v>71</v>
      </c>
      <c r="I125" s="11" t="s">
        <v>17</v>
      </c>
      <c r="J125" s="11">
        <v>130</v>
      </c>
      <c r="K125" s="11">
        <v>7</v>
      </c>
      <c r="L125" s="11" cm="1">
        <f t="array" ref="L125">K125*(J125-INDEX(Purchase_Data!$D$8:$D$138, MATCH(1, (TRIM(Purchase_Data!$B$8:$B$138)=TRIM(H125))*(TRIM(Purchase_Data!$C$8:$C$138)=TRIM(I125)), 0)))</f>
        <v>140</v>
      </c>
      <c r="M125" s="11">
        <f t="shared" si="1"/>
        <v>910</v>
      </c>
      <c r="N125" s="11" t="s">
        <v>19</v>
      </c>
      <c r="O125" s="11" t="s">
        <v>20</v>
      </c>
    </row>
    <row r="126" spans="2:15">
      <c r="B126" s="11" t="s">
        <v>279</v>
      </c>
      <c r="C126" s="11" t="s">
        <v>160</v>
      </c>
      <c r="D126" s="11" t="s">
        <v>1819</v>
      </c>
      <c r="E126" s="11" t="s">
        <v>73</v>
      </c>
      <c r="F126" s="11" t="s">
        <v>32</v>
      </c>
      <c r="G126" s="11" t="s">
        <v>25</v>
      </c>
      <c r="H126" s="11" t="s">
        <v>84</v>
      </c>
      <c r="I126" s="11" t="s">
        <v>55</v>
      </c>
      <c r="J126" s="11">
        <v>550</v>
      </c>
      <c r="K126" s="11">
        <v>8</v>
      </c>
      <c r="L126" s="11" cm="1">
        <f t="array" ref="L126">K126*(J126-INDEX(Purchase_Data!$D$8:$D$138, MATCH(1, (TRIM(Purchase_Data!$B$8:$B$138)=TRIM(H126))*(TRIM(Purchase_Data!$C$8:$C$138)=TRIM(I126)), 0)))</f>
        <v>224</v>
      </c>
      <c r="M126" s="11">
        <f t="shared" si="1"/>
        <v>4400</v>
      </c>
      <c r="N126" s="11" t="s">
        <v>19</v>
      </c>
      <c r="O126" s="11" t="s">
        <v>23</v>
      </c>
    </row>
    <row r="127" spans="2:15">
      <c r="B127" s="11" t="s">
        <v>280</v>
      </c>
      <c r="C127" s="11" t="s">
        <v>160</v>
      </c>
      <c r="D127" s="11" t="s">
        <v>1819</v>
      </c>
      <c r="E127" s="11" t="s">
        <v>114</v>
      </c>
      <c r="F127" s="11" t="s">
        <v>14</v>
      </c>
      <c r="G127" s="11" t="s">
        <v>44</v>
      </c>
      <c r="H127" s="11" t="s">
        <v>1765</v>
      </c>
      <c r="I127" s="11" t="s">
        <v>35</v>
      </c>
      <c r="J127" s="11">
        <v>220</v>
      </c>
      <c r="K127" s="11">
        <v>8</v>
      </c>
      <c r="L127" s="11" cm="1">
        <f t="array" ref="L127">K127*(J127-INDEX(Purchase_Data!$D$8:$D$138, MATCH(1, (TRIM(Purchase_Data!$B$8:$B$138)=TRIM(H127))*(TRIM(Purchase_Data!$C$8:$C$138)=TRIM(I127)), 0)))</f>
        <v>200</v>
      </c>
      <c r="M127" s="11">
        <f t="shared" si="1"/>
        <v>1760</v>
      </c>
      <c r="N127" s="11" t="s">
        <v>19</v>
      </c>
      <c r="O127" s="11" t="s">
        <v>37</v>
      </c>
    </row>
    <row r="128" spans="2:15">
      <c r="B128" s="11" t="s">
        <v>281</v>
      </c>
      <c r="C128" s="11" t="s">
        <v>160</v>
      </c>
      <c r="D128" s="11" t="s">
        <v>1819</v>
      </c>
      <c r="E128" s="11" t="s">
        <v>114</v>
      </c>
      <c r="F128" s="11" t="s">
        <v>14</v>
      </c>
      <c r="G128" s="11" t="s">
        <v>44</v>
      </c>
      <c r="H128" s="11" t="s">
        <v>234</v>
      </c>
      <c r="I128" s="11" t="s">
        <v>235</v>
      </c>
      <c r="J128" s="11">
        <v>420</v>
      </c>
      <c r="K128" s="11">
        <v>9</v>
      </c>
      <c r="L128" s="11" cm="1">
        <f t="array" ref="L128">K128*(J128-INDEX(Purchase_Data!$D$8:$D$138, MATCH(1, (TRIM(Purchase_Data!$B$8:$B$138)=TRIM(H128))*(TRIM(Purchase_Data!$C$8:$C$138)=TRIM(I128)), 0)))</f>
        <v>450</v>
      </c>
      <c r="M128" s="11">
        <f t="shared" si="1"/>
        <v>3780</v>
      </c>
      <c r="N128" s="11" t="s">
        <v>19</v>
      </c>
      <c r="O128" s="11" t="s">
        <v>37</v>
      </c>
    </row>
    <row r="129" spans="2:15">
      <c r="B129" s="11" t="s">
        <v>282</v>
      </c>
      <c r="C129" s="11" t="s">
        <v>160</v>
      </c>
      <c r="D129" s="11" t="s">
        <v>1819</v>
      </c>
      <c r="E129" s="11" t="s">
        <v>144</v>
      </c>
      <c r="F129" s="11" t="s">
        <v>14</v>
      </c>
      <c r="G129" s="11" t="s">
        <v>44</v>
      </c>
      <c r="H129" s="11" t="s">
        <v>217</v>
      </c>
      <c r="I129" s="11" t="s">
        <v>218</v>
      </c>
      <c r="J129" s="11">
        <v>190</v>
      </c>
      <c r="K129" s="11">
        <v>7</v>
      </c>
      <c r="L129" s="11" cm="1">
        <f t="array" ref="L129">K129*(J129-INDEX(Purchase_Data!$D$8:$D$138, MATCH(1, (TRIM(Purchase_Data!$B$8:$B$138)=TRIM(H129))*(TRIM(Purchase_Data!$C$8:$C$138)=TRIM(I129)), 0)))</f>
        <v>105</v>
      </c>
      <c r="M129" s="11">
        <f t="shared" si="1"/>
        <v>1330</v>
      </c>
      <c r="N129" s="11" t="s">
        <v>19</v>
      </c>
      <c r="O129" s="11" t="s">
        <v>37</v>
      </c>
    </row>
    <row r="130" spans="2:15">
      <c r="B130" s="11" t="s">
        <v>286</v>
      </c>
      <c r="C130" s="11" t="s">
        <v>160</v>
      </c>
      <c r="D130" s="11" t="s">
        <v>1819</v>
      </c>
      <c r="E130" s="11" t="s">
        <v>283</v>
      </c>
      <c r="F130" s="11" t="s">
        <v>14</v>
      </c>
      <c r="G130" s="11" t="s">
        <v>25</v>
      </c>
      <c r="H130" s="11" t="s">
        <v>284</v>
      </c>
      <c r="I130" s="11" t="s">
        <v>285</v>
      </c>
      <c r="J130" s="11">
        <v>420</v>
      </c>
      <c r="K130" s="11">
        <v>9</v>
      </c>
      <c r="L130" s="11" cm="1">
        <f t="array" ref="L130">K130*(J130-INDEX(Purchase_Data!$D$8:$D$138, MATCH(1, (TRIM(Purchase_Data!$B$8:$B$138)=TRIM(H130))*(TRIM(Purchase_Data!$C$8:$C$138)=TRIM(I130)), 0)))</f>
        <v>135</v>
      </c>
      <c r="M130" s="11">
        <f t="shared" si="1"/>
        <v>3780</v>
      </c>
      <c r="N130" s="11" t="s">
        <v>19</v>
      </c>
      <c r="O130" s="11" t="s">
        <v>42</v>
      </c>
    </row>
    <row r="131" spans="2:15">
      <c r="B131" s="11" t="s">
        <v>287</v>
      </c>
      <c r="C131" s="11" t="s">
        <v>160</v>
      </c>
      <c r="D131" s="11" t="s">
        <v>1819</v>
      </c>
      <c r="E131" s="11" t="s">
        <v>110</v>
      </c>
      <c r="F131" s="11" t="s">
        <v>14</v>
      </c>
      <c r="G131" s="11" t="s">
        <v>25</v>
      </c>
      <c r="H131" s="11" t="s">
        <v>26</v>
      </c>
      <c r="I131" s="11" t="s">
        <v>27</v>
      </c>
      <c r="J131" s="11">
        <v>730</v>
      </c>
      <c r="K131" s="11">
        <v>8</v>
      </c>
      <c r="L131" s="11" cm="1">
        <f t="array" ref="L131">K131*(J131-INDEX(Purchase_Data!$D$8:$D$138, MATCH(1, (TRIM(Purchase_Data!$B$8:$B$138)=TRIM(H131))*(TRIM(Purchase_Data!$C$8:$C$138)=TRIM(I131)), 0)))</f>
        <v>200</v>
      </c>
      <c r="M131" s="11">
        <f t="shared" si="1"/>
        <v>5840</v>
      </c>
      <c r="N131" s="11" t="s">
        <v>19</v>
      </c>
      <c r="O131" s="11" t="s">
        <v>23</v>
      </c>
    </row>
    <row r="132" spans="2:15">
      <c r="B132" s="11" t="s">
        <v>289</v>
      </c>
      <c r="C132" s="11" t="s">
        <v>160</v>
      </c>
      <c r="D132" s="11" t="s">
        <v>1819</v>
      </c>
      <c r="E132" s="11" t="s">
        <v>266</v>
      </c>
      <c r="F132" s="11" t="s">
        <v>14</v>
      </c>
      <c r="G132" s="11" t="s">
        <v>33</v>
      </c>
      <c r="H132" s="11" t="s">
        <v>101</v>
      </c>
      <c r="I132" s="11" t="s">
        <v>288</v>
      </c>
      <c r="J132" s="11">
        <v>1050</v>
      </c>
      <c r="K132" s="11">
        <v>9</v>
      </c>
      <c r="L132" s="11" cm="1">
        <f t="array" ref="L132">K132*(J132-INDEX(Purchase_Data!$D$8:$D$138, MATCH(1, (TRIM(Purchase_Data!$B$8:$B$138)=TRIM(H132))*(TRIM(Purchase_Data!$C$8:$C$138)=TRIM(I132)), 0)))</f>
        <v>1746</v>
      </c>
      <c r="M132" s="11">
        <f t="shared" si="1"/>
        <v>9450</v>
      </c>
      <c r="N132" s="11" t="s">
        <v>19</v>
      </c>
      <c r="O132" s="11" t="s">
        <v>42</v>
      </c>
    </row>
    <row r="133" spans="2:15">
      <c r="B133" s="11" t="s">
        <v>290</v>
      </c>
      <c r="C133" s="11" t="s">
        <v>160</v>
      </c>
      <c r="D133" s="11" t="s">
        <v>1819</v>
      </c>
      <c r="E133" s="11" t="s">
        <v>158</v>
      </c>
      <c r="F133" s="11" t="s">
        <v>32</v>
      </c>
      <c r="G133" s="11" t="s">
        <v>44</v>
      </c>
      <c r="H133" s="11" t="s">
        <v>16</v>
      </c>
      <c r="I133" s="11" t="s">
        <v>17</v>
      </c>
      <c r="J133" s="11">
        <v>130</v>
      </c>
      <c r="K133" s="11">
        <v>10</v>
      </c>
      <c r="L133" s="11" cm="1">
        <f t="array" ref="L133">K133*(J133-INDEX(Purchase_Data!$D$8:$D$138, MATCH(1, (TRIM(Purchase_Data!$B$8:$B$138)=TRIM(H133))*(TRIM(Purchase_Data!$C$8:$C$138)=TRIM(I133)), 0)))</f>
        <v>200</v>
      </c>
      <c r="M133" s="11">
        <f t="shared" si="1"/>
        <v>1300</v>
      </c>
      <c r="N133" s="11" t="s">
        <v>19</v>
      </c>
      <c r="O133" s="11" t="s">
        <v>20</v>
      </c>
    </row>
    <row r="134" spans="2:15">
      <c r="B134" s="11" t="s">
        <v>292</v>
      </c>
      <c r="C134" s="11" t="s">
        <v>160</v>
      </c>
      <c r="D134" s="11" t="s">
        <v>1819</v>
      </c>
      <c r="E134" s="11" t="s">
        <v>291</v>
      </c>
      <c r="F134" s="11" t="s">
        <v>32</v>
      </c>
      <c r="G134" s="11" t="s">
        <v>33</v>
      </c>
      <c r="H134" s="11" t="s">
        <v>69</v>
      </c>
      <c r="I134" s="11" t="s">
        <v>63</v>
      </c>
      <c r="J134" s="11">
        <v>100</v>
      </c>
      <c r="K134" s="11">
        <v>8</v>
      </c>
      <c r="L134" s="11" cm="1">
        <f t="array" ref="L134">K134*(J134-INDEX(Purchase_Data!$D$8:$D$138, MATCH(1, (TRIM(Purchase_Data!$B$8:$B$138)=TRIM(H134))*(TRIM(Purchase_Data!$C$8:$C$138)=TRIM(I134)), 0)))</f>
        <v>96</v>
      </c>
      <c r="M134" s="11">
        <f t="shared" si="1"/>
        <v>800</v>
      </c>
      <c r="N134" s="11" t="s">
        <v>19</v>
      </c>
      <c r="O134" s="11" t="s">
        <v>42</v>
      </c>
    </row>
    <row r="135" spans="2:15">
      <c r="B135" s="11" t="s">
        <v>294</v>
      </c>
      <c r="C135" s="11" t="s">
        <v>160</v>
      </c>
      <c r="D135" s="11" t="s">
        <v>1819</v>
      </c>
      <c r="E135" s="11" t="s">
        <v>293</v>
      </c>
      <c r="F135" s="11" t="s">
        <v>14</v>
      </c>
      <c r="G135" s="11" t="s">
        <v>53</v>
      </c>
      <c r="H135" s="11" t="s">
        <v>199</v>
      </c>
      <c r="I135" s="11" t="s">
        <v>137</v>
      </c>
      <c r="J135" s="11">
        <v>210</v>
      </c>
      <c r="K135" s="11">
        <v>9</v>
      </c>
      <c r="L135" s="11" cm="1">
        <f t="array" ref="L135">K135*(J135-INDEX(Purchase_Data!$D$8:$D$138, MATCH(1, (TRIM(Purchase_Data!$B$8:$B$138)=TRIM(H135))*(TRIM(Purchase_Data!$C$8:$C$138)=TRIM(I135)), 0)))</f>
        <v>252</v>
      </c>
      <c r="M135" s="11">
        <f t="shared" si="1"/>
        <v>1890</v>
      </c>
      <c r="N135" s="11" t="s">
        <v>19</v>
      </c>
      <c r="O135" s="11" t="s">
        <v>42</v>
      </c>
    </row>
    <row r="136" spans="2:15">
      <c r="B136" s="11" t="s">
        <v>297</v>
      </c>
      <c r="C136" s="11" t="s">
        <v>295</v>
      </c>
      <c r="D136" s="11" t="s">
        <v>1820</v>
      </c>
      <c r="E136" s="11" t="s">
        <v>216</v>
      </c>
      <c r="F136" s="11" t="s">
        <v>14</v>
      </c>
      <c r="G136" s="11" t="s">
        <v>15</v>
      </c>
      <c r="H136" s="11" t="s">
        <v>168</v>
      </c>
      <c r="I136" s="11" t="s">
        <v>172</v>
      </c>
      <c r="J136" s="11">
        <v>510</v>
      </c>
      <c r="K136" s="11">
        <v>9</v>
      </c>
      <c r="L136" s="11" cm="1">
        <f t="array" ref="L136">K136*(J136-INDEX(Purchase_Data!$D$8:$D$138, MATCH(1, (TRIM(Purchase_Data!$B$8:$B$138)=TRIM(H136))*(TRIM(Purchase_Data!$C$8:$C$138)=TRIM(I136)), 0)))</f>
        <v>1305</v>
      </c>
      <c r="M136" s="11">
        <f t="shared" si="1"/>
        <v>4590</v>
      </c>
      <c r="N136" s="11" t="s">
        <v>19</v>
      </c>
      <c r="O136" s="11" t="s">
        <v>42</v>
      </c>
    </row>
    <row r="137" spans="2:15">
      <c r="B137" s="11" t="s">
        <v>298</v>
      </c>
      <c r="C137" s="11" t="s">
        <v>295</v>
      </c>
      <c r="D137" s="11" t="s">
        <v>1820</v>
      </c>
      <c r="E137" s="11" t="s">
        <v>216</v>
      </c>
      <c r="F137" s="11" t="s">
        <v>14</v>
      </c>
      <c r="G137" s="11" t="s">
        <v>15</v>
      </c>
      <c r="H137" s="11" t="s">
        <v>199</v>
      </c>
      <c r="I137" s="11" t="s">
        <v>27</v>
      </c>
      <c r="J137" s="11">
        <v>760</v>
      </c>
      <c r="K137" s="11">
        <v>9</v>
      </c>
      <c r="L137" s="11" cm="1">
        <f t="array" ref="L137">K137*(J137-INDEX(Purchase_Data!$D$8:$D$138, MATCH(1, (TRIM(Purchase_Data!$B$8:$B$138)=TRIM(H137))*(TRIM(Purchase_Data!$C$8:$C$138)=TRIM(I137)), 0)))</f>
        <v>360</v>
      </c>
      <c r="M137" s="11">
        <f t="shared" ref="M137:M200" si="2">J137*K137</f>
        <v>6840</v>
      </c>
      <c r="N137" s="11" t="s">
        <v>19</v>
      </c>
      <c r="O137" s="11" t="s">
        <v>42</v>
      </c>
    </row>
    <row r="138" spans="2:15">
      <c r="B138" s="11" t="s">
        <v>300</v>
      </c>
      <c r="C138" s="11" t="s">
        <v>295</v>
      </c>
      <c r="D138" s="11" t="s">
        <v>1820</v>
      </c>
      <c r="E138" s="11" t="s">
        <v>299</v>
      </c>
      <c r="F138" s="11" t="s">
        <v>32</v>
      </c>
      <c r="G138" s="11" t="s">
        <v>53</v>
      </c>
      <c r="H138" s="11" t="s">
        <v>49</v>
      </c>
      <c r="I138" s="11" t="s">
        <v>55</v>
      </c>
      <c r="J138" s="11">
        <v>820</v>
      </c>
      <c r="K138" s="11">
        <v>8</v>
      </c>
      <c r="L138" s="11" cm="1">
        <f t="array" ref="L138">K138*(J138-INDEX(Purchase_Data!$D$8:$D$138, MATCH(1, (TRIM(Purchase_Data!$B$8:$B$138)=TRIM(H138))*(TRIM(Purchase_Data!$C$8:$C$138)=TRIM(I138)), 0)))</f>
        <v>640</v>
      </c>
      <c r="M138" s="11">
        <f t="shared" si="2"/>
        <v>6560</v>
      </c>
      <c r="N138" s="11" t="s">
        <v>19</v>
      </c>
      <c r="O138" s="11" t="s">
        <v>20</v>
      </c>
    </row>
    <row r="139" spans="2:15">
      <c r="B139" s="11" t="s">
        <v>301</v>
      </c>
      <c r="C139" s="11" t="s">
        <v>295</v>
      </c>
      <c r="D139" s="11" t="s">
        <v>1820</v>
      </c>
      <c r="E139" s="11" t="s">
        <v>299</v>
      </c>
      <c r="F139" s="11" t="s">
        <v>32</v>
      </c>
      <c r="G139" s="11" t="s">
        <v>53</v>
      </c>
      <c r="H139" s="11" t="s">
        <v>21</v>
      </c>
      <c r="I139" s="11" t="s">
        <v>27</v>
      </c>
      <c r="J139" s="11">
        <v>370</v>
      </c>
      <c r="K139" s="11">
        <v>9</v>
      </c>
      <c r="L139" s="11" cm="1">
        <f t="array" ref="L139">K139*(J139-INDEX(Purchase_Data!$D$8:$D$138, MATCH(1, (TRIM(Purchase_Data!$B$8:$B$138)=TRIM(H139))*(TRIM(Purchase_Data!$C$8:$C$138)=TRIM(I139)), 0)))</f>
        <v>450</v>
      </c>
      <c r="M139" s="11">
        <f t="shared" si="2"/>
        <v>3330</v>
      </c>
      <c r="N139" s="11" t="s">
        <v>19</v>
      </c>
      <c r="O139" s="11" t="s">
        <v>23</v>
      </c>
    </row>
    <row r="140" spans="2:15">
      <c r="B140" s="11" t="s">
        <v>302</v>
      </c>
      <c r="C140" s="11" t="s">
        <v>295</v>
      </c>
      <c r="D140" s="11" t="s">
        <v>1820</v>
      </c>
      <c r="E140" s="11" t="s">
        <v>174</v>
      </c>
      <c r="F140" s="11" t="s">
        <v>32</v>
      </c>
      <c r="G140" s="11" t="s">
        <v>44</v>
      </c>
      <c r="H140" s="11" t="s">
        <v>274</v>
      </c>
      <c r="I140" s="11" t="s">
        <v>172</v>
      </c>
      <c r="J140" s="11">
        <v>210</v>
      </c>
      <c r="K140" s="11">
        <v>8</v>
      </c>
      <c r="L140" s="11" cm="1">
        <f t="array" ref="L140">K140*(J140-INDEX(Purchase_Data!$D$8:$D$138, MATCH(1, (TRIM(Purchase_Data!$B$8:$B$138)=TRIM(H140))*(TRIM(Purchase_Data!$C$8:$C$138)=TRIM(I140)), 0)))</f>
        <v>80</v>
      </c>
      <c r="M140" s="11">
        <f t="shared" si="2"/>
        <v>1680</v>
      </c>
      <c r="N140" s="11" t="s">
        <v>19</v>
      </c>
      <c r="O140" s="11" t="s">
        <v>42</v>
      </c>
    </row>
    <row r="141" spans="2:15">
      <c r="B141" s="11" t="s">
        <v>304</v>
      </c>
      <c r="C141" s="11" t="s">
        <v>295</v>
      </c>
      <c r="D141" s="11" t="s">
        <v>1820</v>
      </c>
      <c r="E141" s="11" t="s">
        <v>303</v>
      </c>
      <c r="F141" s="11" t="s">
        <v>14</v>
      </c>
      <c r="G141" s="11" t="s">
        <v>15</v>
      </c>
      <c r="H141" s="11" t="s">
        <v>234</v>
      </c>
      <c r="I141" s="11" t="s">
        <v>235</v>
      </c>
      <c r="J141" s="11">
        <v>420</v>
      </c>
      <c r="K141" s="11">
        <v>9</v>
      </c>
      <c r="L141" s="11" cm="1">
        <f t="array" ref="L141">K141*(J141-INDEX(Purchase_Data!$D$8:$D$138, MATCH(1, (TRIM(Purchase_Data!$B$8:$B$138)=TRIM(H141))*(TRIM(Purchase_Data!$C$8:$C$138)=TRIM(I141)), 0)))</f>
        <v>450</v>
      </c>
      <c r="M141" s="11">
        <f t="shared" si="2"/>
        <v>3780</v>
      </c>
      <c r="N141" s="11" t="s">
        <v>19</v>
      </c>
      <c r="O141" s="11" t="s">
        <v>37</v>
      </c>
    </row>
    <row r="142" spans="2:15">
      <c r="B142" s="11" t="s">
        <v>305</v>
      </c>
      <c r="C142" s="11" t="s">
        <v>295</v>
      </c>
      <c r="D142" s="11" t="s">
        <v>1820</v>
      </c>
      <c r="E142" s="11" t="s">
        <v>270</v>
      </c>
      <c r="F142" s="11" t="s">
        <v>14</v>
      </c>
      <c r="G142" s="11" t="s">
        <v>33</v>
      </c>
      <c r="H142" s="11" t="s">
        <v>131</v>
      </c>
      <c r="I142" s="11" t="s">
        <v>132</v>
      </c>
      <c r="J142" s="11">
        <v>120</v>
      </c>
      <c r="K142" s="11">
        <v>8</v>
      </c>
      <c r="L142" s="11" cm="1">
        <f t="array" ref="L142">K142*(J142-INDEX(Purchase_Data!$D$8:$D$138, MATCH(1, (TRIM(Purchase_Data!$B$8:$B$138)=TRIM(H142))*(TRIM(Purchase_Data!$C$8:$C$138)=TRIM(I142)), 0)))</f>
        <v>160</v>
      </c>
      <c r="M142" s="11">
        <f t="shared" si="2"/>
        <v>960</v>
      </c>
      <c r="N142" s="11" t="s">
        <v>19</v>
      </c>
      <c r="O142" s="11" t="s">
        <v>37</v>
      </c>
    </row>
    <row r="143" spans="2:15">
      <c r="B143" s="11" t="s">
        <v>306</v>
      </c>
      <c r="C143" s="11" t="s">
        <v>295</v>
      </c>
      <c r="D143" s="11" t="s">
        <v>1820</v>
      </c>
      <c r="E143" s="11" t="s">
        <v>276</v>
      </c>
      <c r="F143" s="11" t="s">
        <v>32</v>
      </c>
      <c r="G143" s="11" t="s">
        <v>44</v>
      </c>
      <c r="H143" s="11" t="s">
        <v>185</v>
      </c>
      <c r="I143" s="11" t="s">
        <v>17</v>
      </c>
      <c r="J143" s="11">
        <v>50</v>
      </c>
      <c r="K143" s="11">
        <v>9</v>
      </c>
      <c r="L143" s="11" cm="1">
        <f t="array" ref="L143">K143*(J143-INDEX(Purchase_Data!$D$8:$D$138, MATCH(1, (TRIM(Purchase_Data!$B$8:$B$138)=TRIM(H143))*(TRIM(Purchase_Data!$C$8:$C$138)=TRIM(I143)), 0)))</f>
        <v>54</v>
      </c>
      <c r="M143" s="11">
        <f t="shared" si="2"/>
        <v>450</v>
      </c>
      <c r="N143" s="11" t="s">
        <v>19</v>
      </c>
      <c r="O143" s="11" t="s">
        <v>20</v>
      </c>
    </row>
    <row r="144" spans="2:15">
      <c r="B144" s="11" t="s">
        <v>308</v>
      </c>
      <c r="C144" s="11" t="s">
        <v>295</v>
      </c>
      <c r="D144" s="11" t="s">
        <v>1820</v>
      </c>
      <c r="E144" s="11" t="s">
        <v>307</v>
      </c>
      <c r="F144" s="11" t="s">
        <v>14</v>
      </c>
      <c r="G144" s="11" t="s">
        <v>15</v>
      </c>
      <c r="H144" s="11" t="s">
        <v>45</v>
      </c>
      <c r="I144" s="11" t="s">
        <v>55</v>
      </c>
      <c r="J144" s="11">
        <v>2015</v>
      </c>
      <c r="K144" s="11">
        <v>7</v>
      </c>
      <c r="L144" s="11" cm="1">
        <f t="array" ref="L144">K144*(J144-INDEX(Purchase_Data!$D$8:$D$138, MATCH(1, (TRIM(Purchase_Data!$B$8:$B$138)=TRIM(H144))*(TRIM(Purchase_Data!$C$8:$C$138)=TRIM(I144)), 0)))</f>
        <v>1925</v>
      </c>
      <c r="M144" s="11">
        <f t="shared" si="2"/>
        <v>14105</v>
      </c>
      <c r="N144" s="11" t="s">
        <v>19</v>
      </c>
      <c r="O144" s="11" t="s">
        <v>37</v>
      </c>
    </row>
    <row r="145" spans="2:15">
      <c r="B145" s="11" t="s">
        <v>310</v>
      </c>
      <c r="C145" s="11" t="s">
        <v>295</v>
      </c>
      <c r="D145" s="11" t="s">
        <v>1820</v>
      </c>
      <c r="E145" s="11" t="s">
        <v>127</v>
      </c>
      <c r="F145" s="11" t="s">
        <v>32</v>
      </c>
      <c r="G145" s="11" t="s">
        <v>44</v>
      </c>
      <c r="H145" s="11" t="s">
        <v>309</v>
      </c>
      <c r="I145" s="11" t="s">
        <v>63</v>
      </c>
      <c r="J145" s="11">
        <v>30</v>
      </c>
      <c r="K145" s="11">
        <v>7</v>
      </c>
      <c r="L145" s="11" cm="1">
        <f t="array" ref="L145">K145*(J145-INDEX(Purchase_Data!$D$8:$D$138, MATCH(1, (TRIM(Purchase_Data!$B$8:$B$138)=TRIM(H145))*(TRIM(Purchase_Data!$C$8:$C$138)=TRIM(I145)), 0)))</f>
        <v>21</v>
      </c>
      <c r="M145" s="11">
        <f t="shared" si="2"/>
        <v>210</v>
      </c>
      <c r="N145" s="11" t="s">
        <v>19</v>
      </c>
      <c r="O145" s="11" t="s">
        <v>42</v>
      </c>
    </row>
    <row r="146" spans="2:15">
      <c r="B146" s="11" t="s">
        <v>311</v>
      </c>
      <c r="C146" s="11" t="s">
        <v>295</v>
      </c>
      <c r="D146" s="11" t="s">
        <v>1820</v>
      </c>
      <c r="E146" s="11" t="s">
        <v>144</v>
      </c>
      <c r="F146" s="11" t="s">
        <v>14</v>
      </c>
      <c r="G146" s="11" t="s">
        <v>44</v>
      </c>
      <c r="H146" s="11" t="s">
        <v>108</v>
      </c>
      <c r="I146" s="11" t="s">
        <v>17</v>
      </c>
      <c r="J146" s="11">
        <v>70</v>
      </c>
      <c r="K146" s="11">
        <v>8</v>
      </c>
      <c r="L146" s="11" cm="1">
        <f t="array" ref="L146">K146*(J146-INDEX(Purchase_Data!$D$8:$D$138, MATCH(1, (TRIM(Purchase_Data!$B$8:$B$138)=TRIM(H146))*(TRIM(Purchase_Data!$C$8:$C$138)=TRIM(I146)), 0)))</f>
        <v>64</v>
      </c>
      <c r="M146" s="11">
        <f t="shared" si="2"/>
        <v>560</v>
      </c>
      <c r="N146" s="11" t="s">
        <v>19</v>
      </c>
      <c r="O146" s="11" t="s">
        <v>20</v>
      </c>
    </row>
    <row r="147" spans="2:15">
      <c r="B147" s="11" t="s">
        <v>312</v>
      </c>
      <c r="C147" s="11" t="s">
        <v>295</v>
      </c>
      <c r="D147" s="11" t="s">
        <v>1820</v>
      </c>
      <c r="E147" s="11" t="s">
        <v>144</v>
      </c>
      <c r="F147" s="11" t="s">
        <v>14</v>
      </c>
      <c r="G147" s="11" t="s">
        <v>44</v>
      </c>
      <c r="H147" s="11" t="s">
        <v>111</v>
      </c>
      <c r="I147" s="11" t="s">
        <v>112</v>
      </c>
      <c r="J147" s="11">
        <v>230</v>
      </c>
      <c r="K147" s="11">
        <v>6</v>
      </c>
      <c r="L147" s="11" cm="1">
        <f t="array" ref="L147">K147*(J147-INDEX(Purchase_Data!$D$8:$D$138, MATCH(1, (TRIM(Purchase_Data!$B$8:$B$138)=TRIM(H147))*(TRIM(Purchase_Data!$C$8:$C$138)=TRIM(I147)), 0)))</f>
        <v>120</v>
      </c>
      <c r="M147" s="11">
        <f t="shared" si="2"/>
        <v>1380</v>
      </c>
      <c r="N147" s="11" t="s">
        <v>19</v>
      </c>
      <c r="O147" s="11" t="s">
        <v>23</v>
      </c>
    </row>
    <row r="148" spans="2:15">
      <c r="B148" s="11" t="s">
        <v>313</v>
      </c>
      <c r="C148" s="11" t="s">
        <v>295</v>
      </c>
      <c r="D148" s="11" t="s">
        <v>1820</v>
      </c>
      <c r="E148" s="11" t="s">
        <v>147</v>
      </c>
      <c r="F148" s="11" t="s">
        <v>14</v>
      </c>
      <c r="G148" s="11" t="s">
        <v>25</v>
      </c>
      <c r="H148" s="11" t="s">
        <v>264</v>
      </c>
      <c r="I148" s="11" t="s">
        <v>149</v>
      </c>
      <c r="J148" s="11">
        <v>1640</v>
      </c>
      <c r="K148" s="11">
        <v>7</v>
      </c>
      <c r="L148" s="11" cm="1">
        <f t="array" ref="L148">K148*(J148-INDEX(Purchase_Data!$D$8:$D$138, MATCH(1, (TRIM(Purchase_Data!$B$8:$B$138)=TRIM(H148))*(TRIM(Purchase_Data!$C$8:$C$138)=TRIM(I148)), 0)))</f>
        <v>1190</v>
      </c>
      <c r="M148" s="11">
        <f t="shared" si="2"/>
        <v>11480</v>
      </c>
      <c r="N148" s="11" t="s">
        <v>19</v>
      </c>
      <c r="O148" s="11" t="s">
        <v>42</v>
      </c>
    </row>
    <row r="149" spans="2:15">
      <c r="B149" s="11" t="s">
        <v>314</v>
      </c>
      <c r="C149" s="11" t="s">
        <v>295</v>
      </c>
      <c r="D149" s="11" t="s">
        <v>1820</v>
      </c>
      <c r="E149" s="11" t="s">
        <v>147</v>
      </c>
      <c r="F149" s="11" t="s">
        <v>14</v>
      </c>
      <c r="G149" s="11" t="s">
        <v>25</v>
      </c>
      <c r="H149" s="11" t="s">
        <v>234</v>
      </c>
      <c r="I149" s="11" t="s">
        <v>235</v>
      </c>
      <c r="J149" s="11">
        <v>420</v>
      </c>
      <c r="K149" s="11">
        <v>8</v>
      </c>
      <c r="L149" s="11" cm="1">
        <f t="array" ref="L149">K149*(J149-INDEX(Purchase_Data!$D$8:$D$138, MATCH(1, (TRIM(Purchase_Data!$B$8:$B$138)=TRIM(H149))*(TRIM(Purchase_Data!$C$8:$C$138)=TRIM(I149)), 0)))</f>
        <v>400</v>
      </c>
      <c r="M149" s="11">
        <f t="shared" si="2"/>
        <v>3360</v>
      </c>
      <c r="N149" s="11" t="s">
        <v>19</v>
      </c>
      <c r="O149" s="11" t="s">
        <v>37</v>
      </c>
    </row>
    <row r="150" spans="2:15">
      <c r="B150" s="11" t="s">
        <v>315</v>
      </c>
      <c r="C150" s="11" t="s">
        <v>295</v>
      </c>
      <c r="D150" s="11" t="s">
        <v>1820</v>
      </c>
      <c r="E150" s="11" t="s">
        <v>134</v>
      </c>
      <c r="F150" s="11" t="s">
        <v>32</v>
      </c>
      <c r="G150" s="11" t="s">
        <v>44</v>
      </c>
      <c r="H150" s="11" t="s">
        <v>71</v>
      </c>
      <c r="I150" s="11" t="s">
        <v>50</v>
      </c>
      <c r="J150" s="11">
        <v>570</v>
      </c>
      <c r="K150" s="11">
        <v>5</v>
      </c>
      <c r="L150" s="11" cm="1">
        <f t="array" ref="L150">K150*(J150-INDEX(Purchase_Data!$D$8:$D$138, MATCH(1, (TRIM(Purchase_Data!$B$8:$B$138)=TRIM(H150))*(TRIM(Purchase_Data!$C$8:$C$138)=TRIM(I150)), 0)))</f>
        <v>140</v>
      </c>
      <c r="M150" s="11">
        <f t="shared" si="2"/>
        <v>2850</v>
      </c>
      <c r="N150" s="11" t="s">
        <v>19</v>
      </c>
      <c r="O150" s="11" t="s">
        <v>20</v>
      </c>
    </row>
    <row r="151" spans="2:15">
      <c r="B151" s="11" t="s">
        <v>316</v>
      </c>
      <c r="C151" s="11" t="s">
        <v>295</v>
      </c>
      <c r="D151" s="11" t="s">
        <v>1820</v>
      </c>
      <c r="E151" s="11" t="s">
        <v>211</v>
      </c>
      <c r="F151" s="11" t="s">
        <v>32</v>
      </c>
      <c r="G151" s="11" t="s">
        <v>25</v>
      </c>
      <c r="H151" s="11" t="s">
        <v>26</v>
      </c>
      <c r="I151" s="11" t="s">
        <v>27</v>
      </c>
      <c r="J151" s="11">
        <v>730</v>
      </c>
      <c r="K151" s="11">
        <v>7</v>
      </c>
      <c r="L151" s="11" cm="1">
        <f t="array" ref="L151">K151*(J151-INDEX(Purchase_Data!$D$8:$D$138, MATCH(1, (TRIM(Purchase_Data!$B$8:$B$138)=TRIM(H151))*(TRIM(Purchase_Data!$C$8:$C$138)=TRIM(I151)), 0)))</f>
        <v>175</v>
      </c>
      <c r="M151" s="11">
        <f t="shared" si="2"/>
        <v>5110</v>
      </c>
      <c r="N151" s="11" t="s">
        <v>19</v>
      </c>
      <c r="O151" s="11" t="s">
        <v>23</v>
      </c>
    </row>
    <row r="152" spans="2:15">
      <c r="B152" s="11" t="s">
        <v>317</v>
      </c>
      <c r="C152" s="11" t="s">
        <v>295</v>
      </c>
      <c r="D152" s="11" t="s">
        <v>1820</v>
      </c>
      <c r="E152" s="11" t="s">
        <v>147</v>
      </c>
      <c r="F152" s="11" t="s">
        <v>14</v>
      </c>
      <c r="G152" s="11" t="s">
        <v>25</v>
      </c>
      <c r="H152" s="11" t="s">
        <v>98</v>
      </c>
      <c r="I152" s="11" t="s">
        <v>50</v>
      </c>
      <c r="J152" s="11">
        <v>650</v>
      </c>
      <c r="K152" s="11">
        <v>2</v>
      </c>
      <c r="L152" s="11" cm="1">
        <f t="array" ref="L152">K152*(J152-INDEX(Purchase_Data!$D$8:$D$138, MATCH(1, (TRIM(Purchase_Data!$B$8:$B$138)=TRIM(H152))*(TRIM(Purchase_Data!$C$8:$C$138)=TRIM(I152)), 0)))</f>
        <v>56</v>
      </c>
      <c r="M152" s="11">
        <f t="shared" si="2"/>
        <v>1300</v>
      </c>
      <c r="N152" s="11" t="s">
        <v>19</v>
      </c>
      <c r="O152" s="11" t="s">
        <v>20</v>
      </c>
    </row>
    <row r="153" spans="2:15">
      <c r="B153" s="11" t="s">
        <v>318</v>
      </c>
      <c r="C153" s="11" t="s">
        <v>295</v>
      </c>
      <c r="D153" s="11" t="s">
        <v>1820</v>
      </c>
      <c r="E153" s="11" t="s">
        <v>127</v>
      </c>
      <c r="F153" s="11" t="s">
        <v>32</v>
      </c>
      <c r="G153" s="11" t="s">
        <v>44</v>
      </c>
      <c r="H153" s="11" t="s">
        <v>69</v>
      </c>
      <c r="I153" s="11" t="s">
        <v>63</v>
      </c>
      <c r="J153" s="11">
        <v>100</v>
      </c>
      <c r="K153" s="11">
        <v>7</v>
      </c>
      <c r="L153" s="11" cm="1">
        <f t="array" ref="L153">K153*(J153-INDEX(Purchase_Data!$D$8:$D$138, MATCH(1, (TRIM(Purchase_Data!$B$8:$B$138)=TRIM(H153))*(TRIM(Purchase_Data!$C$8:$C$138)=TRIM(I153)), 0)))</f>
        <v>84</v>
      </c>
      <c r="M153" s="11">
        <f t="shared" si="2"/>
        <v>700</v>
      </c>
      <c r="N153" s="11" t="s">
        <v>19</v>
      </c>
      <c r="O153" s="11" t="s">
        <v>42</v>
      </c>
    </row>
    <row r="154" spans="2:15">
      <c r="B154" s="11" t="s">
        <v>319</v>
      </c>
      <c r="C154" s="11" t="s">
        <v>295</v>
      </c>
      <c r="D154" s="11" t="s">
        <v>1820</v>
      </c>
      <c r="E154" s="11" t="s">
        <v>259</v>
      </c>
      <c r="F154" s="11" t="s">
        <v>32</v>
      </c>
      <c r="G154" s="11" t="s">
        <v>25</v>
      </c>
      <c r="H154" s="11" t="s">
        <v>16</v>
      </c>
      <c r="I154" s="11" t="s">
        <v>17</v>
      </c>
      <c r="J154" s="11">
        <v>130</v>
      </c>
      <c r="K154" s="11">
        <v>11</v>
      </c>
      <c r="L154" s="11" cm="1">
        <f t="array" ref="L154">K154*(J154-INDEX(Purchase_Data!$D$8:$D$138, MATCH(1, (TRIM(Purchase_Data!$B$8:$B$138)=TRIM(H154))*(TRIM(Purchase_Data!$C$8:$C$138)=TRIM(I154)), 0)))</f>
        <v>220</v>
      </c>
      <c r="M154" s="11">
        <f t="shared" si="2"/>
        <v>1430</v>
      </c>
      <c r="N154" s="11" t="s">
        <v>19</v>
      </c>
      <c r="O154" s="11" t="s">
        <v>20</v>
      </c>
    </row>
    <row r="155" spans="2:15">
      <c r="B155" s="11" t="s">
        <v>320</v>
      </c>
      <c r="C155" s="11" t="s">
        <v>295</v>
      </c>
      <c r="D155" s="11" t="s">
        <v>1820</v>
      </c>
      <c r="E155" s="11" t="s">
        <v>259</v>
      </c>
      <c r="F155" s="11" t="s">
        <v>32</v>
      </c>
      <c r="G155" s="11" t="s">
        <v>25</v>
      </c>
      <c r="H155" s="11" t="s">
        <v>234</v>
      </c>
      <c r="I155" s="11" t="s">
        <v>235</v>
      </c>
      <c r="J155" s="11">
        <v>420</v>
      </c>
      <c r="K155" s="11">
        <v>6</v>
      </c>
      <c r="L155" s="11" cm="1">
        <f t="array" ref="L155">K155*(J155-INDEX(Purchase_Data!$D$8:$D$138, MATCH(1, (TRIM(Purchase_Data!$B$8:$B$138)=TRIM(H155))*(TRIM(Purchase_Data!$C$8:$C$138)=TRIM(I155)), 0)))</f>
        <v>300</v>
      </c>
      <c r="M155" s="11">
        <f t="shared" si="2"/>
        <v>2520</v>
      </c>
      <c r="N155" s="11" t="s">
        <v>19</v>
      </c>
      <c r="O155" s="11" t="s">
        <v>37</v>
      </c>
    </row>
    <row r="156" spans="2:15">
      <c r="B156" s="11" t="s">
        <v>321</v>
      </c>
      <c r="C156" s="11" t="s">
        <v>295</v>
      </c>
      <c r="D156" s="11" t="s">
        <v>1820</v>
      </c>
      <c r="E156" s="11" t="s">
        <v>13</v>
      </c>
      <c r="F156" s="11" t="s">
        <v>14</v>
      </c>
      <c r="G156" s="11" t="s">
        <v>15</v>
      </c>
      <c r="H156" s="11" t="s">
        <v>49</v>
      </c>
      <c r="I156" s="11" t="s">
        <v>172</v>
      </c>
      <c r="J156" s="11">
        <v>220</v>
      </c>
      <c r="K156" s="11">
        <v>7</v>
      </c>
      <c r="L156" s="11" cm="1">
        <f t="array" ref="L156">K156*(J156-INDEX(Purchase_Data!$D$8:$D$138, MATCH(1, (TRIM(Purchase_Data!$B$8:$B$138)=TRIM(H156))*(TRIM(Purchase_Data!$C$8:$C$138)=TRIM(I156)), 0)))</f>
        <v>140</v>
      </c>
      <c r="M156" s="11">
        <f t="shared" si="2"/>
        <v>1540</v>
      </c>
      <c r="N156" s="11" t="s">
        <v>19</v>
      </c>
      <c r="O156" s="11" t="s">
        <v>20</v>
      </c>
    </row>
    <row r="157" spans="2:15">
      <c r="B157" s="11" t="s">
        <v>322</v>
      </c>
      <c r="C157" s="11" t="s">
        <v>295</v>
      </c>
      <c r="D157" s="11" t="s">
        <v>1820</v>
      </c>
      <c r="E157" s="11" t="s">
        <v>13</v>
      </c>
      <c r="F157" s="11" t="s">
        <v>14</v>
      </c>
      <c r="G157" s="11" t="s">
        <v>15</v>
      </c>
      <c r="H157" s="11" t="s">
        <v>121</v>
      </c>
      <c r="I157" s="11" t="s">
        <v>17</v>
      </c>
      <c r="J157" s="11">
        <v>90</v>
      </c>
      <c r="K157" s="11">
        <v>7</v>
      </c>
      <c r="L157" s="11" cm="1">
        <f t="array" ref="L157">K157*(J157-INDEX(Purchase_Data!$D$8:$D$138, MATCH(1, (TRIM(Purchase_Data!$B$8:$B$138)=TRIM(H157))*(TRIM(Purchase_Data!$C$8:$C$138)=TRIM(I157)), 0)))</f>
        <v>84</v>
      </c>
      <c r="M157" s="11">
        <f t="shared" si="2"/>
        <v>630</v>
      </c>
      <c r="N157" s="11" t="s">
        <v>19</v>
      </c>
      <c r="O157" s="11" t="s">
        <v>42</v>
      </c>
    </row>
    <row r="158" spans="2:15">
      <c r="B158" s="11" t="s">
        <v>324</v>
      </c>
      <c r="C158" s="11" t="s">
        <v>295</v>
      </c>
      <c r="D158" s="11" t="s">
        <v>1820</v>
      </c>
      <c r="E158" s="11" t="s">
        <v>323</v>
      </c>
      <c r="F158" s="11" t="s">
        <v>14</v>
      </c>
      <c r="G158" s="11" t="s">
        <v>44</v>
      </c>
      <c r="H158" s="11" t="s">
        <v>98</v>
      </c>
      <c r="I158" s="11" t="s">
        <v>172</v>
      </c>
      <c r="J158" s="11">
        <v>340</v>
      </c>
      <c r="K158" s="11">
        <v>7</v>
      </c>
      <c r="L158" s="11" cm="1">
        <f t="array" ref="L158">K158*(J158-INDEX(Purchase_Data!$D$8:$D$138, MATCH(1, (TRIM(Purchase_Data!$B$8:$B$138)=TRIM(H158))*(TRIM(Purchase_Data!$C$8:$C$138)=TRIM(I158)), 0)))</f>
        <v>140</v>
      </c>
      <c r="M158" s="11">
        <f t="shared" si="2"/>
        <v>2380</v>
      </c>
      <c r="N158" s="11" t="s">
        <v>19</v>
      </c>
      <c r="O158" s="11" t="s">
        <v>20</v>
      </c>
    </row>
    <row r="159" spans="2:15">
      <c r="B159" s="11" t="s">
        <v>326</v>
      </c>
      <c r="C159" s="11" t="s">
        <v>295</v>
      </c>
      <c r="D159" s="11" t="s">
        <v>1820</v>
      </c>
      <c r="E159" s="11" t="s">
        <v>325</v>
      </c>
      <c r="F159" s="11" t="s">
        <v>14</v>
      </c>
      <c r="G159" s="11" t="s">
        <v>25</v>
      </c>
      <c r="H159" s="11" t="s">
        <v>121</v>
      </c>
      <c r="I159" s="11" t="s">
        <v>55</v>
      </c>
      <c r="J159" s="11">
        <v>750</v>
      </c>
      <c r="K159" s="11">
        <v>8</v>
      </c>
      <c r="L159" s="11" cm="1">
        <f t="array" ref="L159">K159*(J159-INDEX(Purchase_Data!$D$8:$D$138, MATCH(1, (TRIM(Purchase_Data!$B$8:$B$138)=TRIM(H159))*(TRIM(Purchase_Data!$C$8:$C$138)=TRIM(I159)), 0)))</f>
        <v>304</v>
      </c>
      <c r="M159" s="11">
        <f t="shared" si="2"/>
        <v>6000</v>
      </c>
      <c r="N159" s="11" t="s">
        <v>19</v>
      </c>
      <c r="O159" s="11" t="s">
        <v>42</v>
      </c>
    </row>
    <row r="160" spans="2:15">
      <c r="B160" s="11" t="s">
        <v>327</v>
      </c>
      <c r="C160" s="11" t="s">
        <v>295</v>
      </c>
      <c r="D160" s="11" t="s">
        <v>1820</v>
      </c>
      <c r="E160" s="11" t="s">
        <v>244</v>
      </c>
      <c r="F160" s="11" t="s">
        <v>32</v>
      </c>
      <c r="G160" s="11" t="s">
        <v>25</v>
      </c>
      <c r="H160" s="11" t="s">
        <v>162</v>
      </c>
      <c r="I160" s="11" t="s">
        <v>55</v>
      </c>
      <c r="J160" s="11">
        <v>550</v>
      </c>
      <c r="K160" s="11">
        <v>7</v>
      </c>
      <c r="L160" s="11" cm="1">
        <f t="array" ref="L160">K160*(J160-INDEX(Purchase_Data!$D$8:$D$138, MATCH(1, (TRIM(Purchase_Data!$B$8:$B$138)=TRIM(H160))*(TRIM(Purchase_Data!$C$8:$C$138)=TRIM(I160)), 0)))</f>
        <v>350</v>
      </c>
      <c r="M160" s="11">
        <f t="shared" si="2"/>
        <v>3850</v>
      </c>
      <c r="N160" s="11" t="s">
        <v>19</v>
      </c>
      <c r="O160" s="11" t="s">
        <v>23</v>
      </c>
    </row>
    <row r="161" spans="2:15">
      <c r="B161" s="11" t="s">
        <v>328</v>
      </c>
      <c r="C161" s="11" t="s">
        <v>295</v>
      </c>
      <c r="D161" s="11" t="s">
        <v>1820</v>
      </c>
      <c r="E161" s="11" t="s">
        <v>181</v>
      </c>
      <c r="F161" s="11" t="s">
        <v>14</v>
      </c>
      <c r="G161" s="11" t="s">
        <v>44</v>
      </c>
      <c r="H161" s="11" t="s">
        <v>34</v>
      </c>
      <c r="I161" s="11" t="s">
        <v>35</v>
      </c>
      <c r="J161" s="11">
        <v>270</v>
      </c>
      <c r="K161" s="11">
        <v>8</v>
      </c>
      <c r="L161" s="11" cm="1">
        <f t="array" ref="L161">K161*(J161-INDEX(Purchase_Data!$D$8:$D$138, MATCH(1, (TRIM(Purchase_Data!$B$8:$B$138)=TRIM(H161))*(TRIM(Purchase_Data!$C$8:$C$138)=TRIM(I161)), 0)))</f>
        <v>400</v>
      </c>
      <c r="M161" s="11">
        <f t="shared" si="2"/>
        <v>2160</v>
      </c>
      <c r="N161" s="11" t="s">
        <v>19</v>
      </c>
      <c r="O161" s="11" t="s">
        <v>37</v>
      </c>
    </row>
    <row r="162" spans="2:15">
      <c r="B162" s="11" t="s">
        <v>329</v>
      </c>
      <c r="C162" s="11" t="s">
        <v>295</v>
      </c>
      <c r="D162" s="11" t="s">
        <v>1820</v>
      </c>
      <c r="E162" s="11" t="s">
        <v>158</v>
      </c>
      <c r="F162" s="11" t="s">
        <v>32</v>
      </c>
      <c r="G162" s="11" t="s">
        <v>44</v>
      </c>
      <c r="H162" s="11" t="s">
        <v>202</v>
      </c>
      <c r="I162" s="11" t="s">
        <v>172</v>
      </c>
      <c r="J162" s="11">
        <v>1150</v>
      </c>
      <c r="K162" s="11">
        <v>8</v>
      </c>
      <c r="L162" s="11" cm="1">
        <f t="array" ref="L162">K162*(J162-INDEX(Purchase_Data!$D$8:$D$138, MATCH(1, (TRIM(Purchase_Data!$B$8:$B$138)=TRIM(H162))*(TRIM(Purchase_Data!$C$8:$C$138)=TRIM(I162)), 0)))</f>
        <v>2000</v>
      </c>
      <c r="M162" s="11">
        <f t="shared" si="2"/>
        <v>9200</v>
      </c>
      <c r="N162" s="11" t="s">
        <v>19</v>
      </c>
      <c r="O162" s="11" t="s">
        <v>23</v>
      </c>
    </row>
    <row r="163" spans="2:15">
      <c r="B163" s="11" t="s">
        <v>331</v>
      </c>
      <c r="C163" s="11" t="s">
        <v>295</v>
      </c>
      <c r="D163" s="11" t="s">
        <v>1820</v>
      </c>
      <c r="E163" s="11" t="s">
        <v>31</v>
      </c>
      <c r="F163" s="11" t="s">
        <v>32</v>
      </c>
      <c r="G163" s="11" t="s">
        <v>33</v>
      </c>
      <c r="H163" s="11" t="s">
        <v>45</v>
      </c>
      <c r="I163" s="11" t="s">
        <v>330</v>
      </c>
      <c r="J163" s="11">
        <v>780</v>
      </c>
      <c r="K163" s="11">
        <v>7</v>
      </c>
      <c r="L163" s="11" cm="1">
        <f t="array" ref="L163">K163*(J163-INDEX(Purchase_Data!$D$8:$D$138, MATCH(1, (TRIM(Purchase_Data!$B$8:$B$138)=TRIM(H163))*(TRIM(Purchase_Data!$C$8:$C$138)=TRIM(I163)), 0)))</f>
        <v>560</v>
      </c>
      <c r="M163" s="11">
        <f t="shared" si="2"/>
        <v>5460</v>
      </c>
      <c r="N163" s="11" t="s">
        <v>19</v>
      </c>
      <c r="O163" s="11" t="s">
        <v>37</v>
      </c>
    </row>
    <row r="164" spans="2:15">
      <c r="B164" s="11" t="s">
        <v>333</v>
      </c>
      <c r="C164" s="11" t="s">
        <v>295</v>
      </c>
      <c r="D164" s="11" t="s">
        <v>1820</v>
      </c>
      <c r="E164" s="11" t="s">
        <v>332</v>
      </c>
      <c r="F164" s="11" t="s">
        <v>32</v>
      </c>
      <c r="G164" s="11" t="s">
        <v>25</v>
      </c>
      <c r="H164" s="11" t="s">
        <v>111</v>
      </c>
      <c r="I164" s="11" t="s">
        <v>112</v>
      </c>
      <c r="J164" s="11">
        <v>230</v>
      </c>
      <c r="K164" s="11">
        <v>9</v>
      </c>
      <c r="L164" s="11" cm="1">
        <f t="array" ref="L164">K164*(J164-INDEX(Purchase_Data!$D$8:$D$138, MATCH(1, (TRIM(Purchase_Data!$B$8:$B$138)=TRIM(H164))*(TRIM(Purchase_Data!$C$8:$C$138)=TRIM(I164)), 0)))</f>
        <v>180</v>
      </c>
      <c r="M164" s="11">
        <f t="shared" si="2"/>
        <v>2070</v>
      </c>
      <c r="N164" s="11" t="s">
        <v>19</v>
      </c>
      <c r="O164" s="11" t="s">
        <v>23</v>
      </c>
    </row>
    <row r="165" spans="2:15">
      <c r="B165" s="11" t="s">
        <v>334</v>
      </c>
      <c r="C165" s="11" t="s">
        <v>295</v>
      </c>
      <c r="D165" s="11" t="s">
        <v>1820</v>
      </c>
      <c r="E165" s="11" t="s">
        <v>332</v>
      </c>
      <c r="F165" s="11" t="s">
        <v>32</v>
      </c>
      <c r="G165" s="11" t="s">
        <v>25</v>
      </c>
      <c r="H165" s="11" t="s">
        <v>171</v>
      </c>
      <c r="I165" s="11" t="s">
        <v>50</v>
      </c>
      <c r="J165" s="11">
        <v>150</v>
      </c>
      <c r="K165" s="11">
        <v>8</v>
      </c>
      <c r="L165" s="11" cm="1">
        <f t="array" ref="L165">K165*(J165-INDEX(Purchase_Data!$D$8:$D$138, MATCH(1, (TRIM(Purchase_Data!$B$8:$B$138)=TRIM(H165))*(TRIM(Purchase_Data!$C$8:$C$138)=TRIM(I165)), 0)))</f>
        <v>280</v>
      </c>
      <c r="M165" s="11">
        <f t="shared" si="2"/>
        <v>1200</v>
      </c>
      <c r="N165" s="11" t="s">
        <v>19</v>
      </c>
      <c r="O165" s="11" t="s">
        <v>37</v>
      </c>
    </row>
    <row r="166" spans="2:15">
      <c r="B166" s="11" t="s">
        <v>335</v>
      </c>
      <c r="C166" s="11" t="s">
        <v>295</v>
      </c>
      <c r="D166" s="11" t="s">
        <v>1820</v>
      </c>
      <c r="E166" s="11" t="s">
        <v>299</v>
      </c>
      <c r="F166" s="11" t="s">
        <v>32</v>
      </c>
      <c r="G166" s="11" t="s">
        <v>53</v>
      </c>
      <c r="H166" s="11" t="s">
        <v>45</v>
      </c>
      <c r="I166" s="11" t="s">
        <v>55</v>
      </c>
      <c r="J166" s="11">
        <v>2015</v>
      </c>
      <c r="K166" s="11">
        <v>7</v>
      </c>
      <c r="L166" s="11" cm="1">
        <f t="array" ref="L166">K166*(J166-INDEX(Purchase_Data!$D$8:$D$138, MATCH(1, (TRIM(Purchase_Data!$B$8:$B$138)=TRIM(H166))*(TRIM(Purchase_Data!$C$8:$C$138)=TRIM(I166)), 0)))</f>
        <v>1925</v>
      </c>
      <c r="M166" s="11">
        <f t="shared" si="2"/>
        <v>14105</v>
      </c>
      <c r="N166" s="11" t="s">
        <v>19</v>
      </c>
      <c r="O166" s="11" t="s">
        <v>37</v>
      </c>
    </row>
    <row r="167" spans="2:15">
      <c r="B167" s="11" t="s">
        <v>336</v>
      </c>
      <c r="C167" s="11" t="s">
        <v>295</v>
      </c>
      <c r="D167" s="11" t="s">
        <v>1820</v>
      </c>
      <c r="E167" s="11" t="s">
        <v>299</v>
      </c>
      <c r="F167" s="11" t="s">
        <v>32</v>
      </c>
      <c r="G167" s="11" t="s">
        <v>53</v>
      </c>
      <c r="H167" s="11" t="s">
        <v>168</v>
      </c>
      <c r="I167" s="11" t="s">
        <v>50</v>
      </c>
      <c r="J167" s="11">
        <v>1730</v>
      </c>
      <c r="K167" s="11">
        <v>9</v>
      </c>
      <c r="L167" s="11" cm="1">
        <f t="array" ref="L167">K167*(J167-INDEX(Purchase_Data!$D$8:$D$138, MATCH(1, (TRIM(Purchase_Data!$B$8:$B$138)=TRIM(H167))*(TRIM(Purchase_Data!$C$8:$C$138)=TRIM(I167)), 0)))</f>
        <v>8226</v>
      </c>
      <c r="M167" s="11">
        <f t="shared" si="2"/>
        <v>15570</v>
      </c>
      <c r="N167" s="11" t="s">
        <v>19</v>
      </c>
      <c r="O167" s="11" t="s">
        <v>42</v>
      </c>
    </row>
    <row r="168" spans="2:15">
      <c r="B168" s="11" t="s">
        <v>337</v>
      </c>
      <c r="C168" s="11" t="s">
        <v>295</v>
      </c>
      <c r="D168" s="11" t="s">
        <v>1820</v>
      </c>
      <c r="E168" s="11" t="s">
        <v>220</v>
      </c>
      <c r="F168" s="11" t="s">
        <v>14</v>
      </c>
      <c r="G168" s="11" t="s">
        <v>33</v>
      </c>
      <c r="H168" s="11" t="s">
        <v>189</v>
      </c>
      <c r="I168" s="11" t="s">
        <v>46</v>
      </c>
      <c r="J168" s="11">
        <v>950</v>
      </c>
      <c r="K168" s="11">
        <v>7</v>
      </c>
      <c r="L168" s="11" cm="1">
        <f t="array" ref="L168">K168*(J168-INDEX(Purchase_Data!$D$8:$D$138, MATCH(1, (TRIM(Purchase_Data!$B$8:$B$138)=TRIM(H168))*(TRIM(Purchase_Data!$C$8:$C$138)=TRIM(I168)), 0)))</f>
        <v>532</v>
      </c>
      <c r="M168" s="11">
        <f t="shared" si="2"/>
        <v>6650</v>
      </c>
      <c r="N168" s="11" t="s">
        <v>19</v>
      </c>
      <c r="O168" s="11" t="s">
        <v>23</v>
      </c>
    </row>
    <row r="169" spans="2:15">
      <c r="B169" s="11" t="s">
        <v>338</v>
      </c>
      <c r="C169" s="11" t="s">
        <v>295</v>
      </c>
      <c r="D169" s="11" t="s">
        <v>1820</v>
      </c>
      <c r="E169" s="11" t="s">
        <v>197</v>
      </c>
      <c r="F169" s="11" t="s">
        <v>32</v>
      </c>
      <c r="G169" s="11" t="s">
        <v>44</v>
      </c>
      <c r="H169" s="11" t="s">
        <v>49</v>
      </c>
      <c r="I169" s="11" t="s">
        <v>55</v>
      </c>
      <c r="J169" s="11">
        <v>820</v>
      </c>
      <c r="K169" s="11">
        <v>12</v>
      </c>
      <c r="L169" s="11" cm="1">
        <f t="array" ref="L169">K169*(J169-INDEX(Purchase_Data!$D$8:$D$138, MATCH(1, (TRIM(Purchase_Data!$B$8:$B$138)=TRIM(H169))*(TRIM(Purchase_Data!$C$8:$C$138)=TRIM(I169)), 0)))</f>
        <v>960</v>
      </c>
      <c r="M169" s="11">
        <f t="shared" si="2"/>
        <v>9840</v>
      </c>
      <c r="N169" s="11" t="s">
        <v>19</v>
      </c>
      <c r="O169" s="11" t="s">
        <v>20</v>
      </c>
    </row>
    <row r="170" spans="2:15">
      <c r="B170" s="11" t="s">
        <v>339</v>
      </c>
      <c r="C170" s="11" t="s">
        <v>295</v>
      </c>
      <c r="D170" s="11" t="s">
        <v>1820</v>
      </c>
      <c r="E170" s="11" t="s">
        <v>233</v>
      </c>
      <c r="F170" s="11" t="s">
        <v>14</v>
      </c>
      <c r="G170" s="11" t="s">
        <v>33</v>
      </c>
      <c r="H170" s="11" t="s">
        <v>39</v>
      </c>
      <c r="I170" s="11" t="s">
        <v>59</v>
      </c>
      <c r="J170" s="11">
        <v>120</v>
      </c>
      <c r="K170" s="11">
        <v>9</v>
      </c>
      <c r="L170" s="11" cm="1">
        <f t="array" ref="L170">K170*(J170-INDEX(Purchase_Data!$D$8:$D$138, MATCH(1, (TRIM(Purchase_Data!$B$8:$B$138)=TRIM(H170))*(TRIM(Purchase_Data!$C$8:$C$138)=TRIM(I170)), 0)))</f>
        <v>54</v>
      </c>
      <c r="M170" s="11">
        <f t="shared" si="2"/>
        <v>1080</v>
      </c>
      <c r="N170" s="11" t="s">
        <v>19</v>
      </c>
      <c r="O170" s="11" t="s">
        <v>42</v>
      </c>
    </row>
    <row r="171" spans="2:15">
      <c r="B171" s="11" t="s">
        <v>340</v>
      </c>
      <c r="C171" s="11" t="s">
        <v>295</v>
      </c>
      <c r="D171" s="11" t="s">
        <v>1820</v>
      </c>
      <c r="E171" s="11" t="s">
        <v>57</v>
      </c>
      <c r="F171" s="11" t="s">
        <v>14</v>
      </c>
      <c r="G171" s="11" t="s">
        <v>44</v>
      </c>
      <c r="H171" s="11" t="s">
        <v>101</v>
      </c>
      <c r="I171" s="11" t="s">
        <v>288</v>
      </c>
      <c r="J171" s="11">
        <v>1050</v>
      </c>
      <c r="K171" s="11">
        <v>7</v>
      </c>
      <c r="L171" s="11" cm="1">
        <f t="array" ref="L171">K171*(J171-INDEX(Purchase_Data!$D$8:$D$138, MATCH(1, (TRIM(Purchase_Data!$B$8:$B$138)=TRIM(H171))*(TRIM(Purchase_Data!$C$8:$C$138)=TRIM(I171)), 0)))</f>
        <v>1358</v>
      </c>
      <c r="M171" s="11">
        <f t="shared" si="2"/>
        <v>7350</v>
      </c>
      <c r="N171" s="11" t="s">
        <v>19</v>
      </c>
      <c r="O171" s="11" t="s">
        <v>42</v>
      </c>
    </row>
    <row r="172" spans="2:15">
      <c r="B172" s="11" t="s">
        <v>342</v>
      </c>
      <c r="C172" s="11" t="s">
        <v>295</v>
      </c>
      <c r="D172" s="11" t="s">
        <v>1820</v>
      </c>
      <c r="E172" s="11" t="s">
        <v>283</v>
      </c>
      <c r="F172" s="11" t="s">
        <v>14</v>
      </c>
      <c r="G172" s="11" t="s">
        <v>25</v>
      </c>
      <c r="H172" s="11" t="s">
        <v>341</v>
      </c>
      <c r="I172" s="11" t="s">
        <v>46</v>
      </c>
      <c r="J172" s="11">
        <v>1050</v>
      </c>
      <c r="K172" s="11">
        <v>8</v>
      </c>
      <c r="L172" s="11" cm="1">
        <f t="array" ref="L172">K172*(J172-INDEX(Purchase_Data!$D$8:$D$138, MATCH(1, (TRIM(Purchase_Data!$B$8:$B$138)=TRIM(H172))*(TRIM(Purchase_Data!$C$8:$C$138)=TRIM(I172)), 0)))</f>
        <v>1360</v>
      </c>
      <c r="M172" s="11">
        <f t="shared" si="2"/>
        <v>8400</v>
      </c>
      <c r="N172" s="11" t="s">
        <v>19</v>
      </c>
      <c r="O172" s="11" t="s">
        <v>23</v>
      </c>
    </row>
    <row r="173" spans="2:15">
      <c r="B173" s="11" t="s">
        <v>343</v>
      </c>
      <c r="C173" s="11" t="s">
        <v>295</v>
      </c>
      <c r="D173" s="11" t="s">
        <v>1820</v>
      </c>
      <c r="E173" s="11" t="s">
        <v>244</v>
      </c>
      <c r="F173" s="11" t="s">
        <v>32</v>
      </c>
      <c r="G173" s="11" t="s">
        <v>25</v>
      </c>
      <c r="H173" s="11" t="s">
        <v>29</v>
      </c>
      <c r="I173" s="11" t="s">
        <v>46</v>
      </c>
      <c r="J173" s="11">
        <v>890</v>
      </c>
      <c r="K173" s="11">
        <v>7</v>
      </c>
      <c r="L173" s="11" cm="1">
        <f t="array" ref="L173">K173*(J173-INDEX(Purchase_Data!$D$8:$D$138, MATCH(1, (TRIM(Purchase_Data!$B$8:$B$138)=TRIM(H173))*(TRIM(Purchase_Data!$C$8:$C$138)=TRIM(I173)), 0)))</f>
        <v>336</v>
      </c>
      <c r="M173" s="11">
        <f t="shared" si="2"/>
        <v>6230</v>
      </c>
      <c r="N173" s="11" t="s">
        <v>19</v>
      </c>
      <c r="O173" s="11" t="s">
        <v>20</v>
      </c>
    </row>
    <row r="174" spans="2:15">
      <c r="B174" s="11" t="s">
        <v>344</v>
      </c>
      <c r="C174" s="11" t="s">
        <v>295</v>
      </c>
      <c r="D174" s="11" t="s">
        <v>1820</v>
      </c>
      <c r="E174" s="11" t="s">
        <v>181</v>
      </c>
      <c r="F174" s="11" t="s">
        <v>14</v>
      </c>
      <c r="G174" s="11" t="s">
        <v>44</v>
      </c>
      <c r="H174" s="11" t="s">
        <v>108</v>
      </c>
      <c r="I174" s="11" t="s">
        <v>50</v>
      </c>
      <c r="J174" s="11">
        <v>320</v>
      </c>
      <c r="K174" s="11">
        <v>7</v>
      </c>
      <c r="L174" s="11" cm="1">
        <f t="array" ref="L174">K174*(J174-INDEX(Purchase_Data!$D$8:$D$138, MATCH(1, (TRIM(Purchase_Data!$B$8:$B$138)=TRIM(H174))*(TRIM(Purchase_Data!$C$8:$C$138)=TRIM(I174)), 0)))</f>
        <v>168</v>
      </c>
      <c r="M174" s="11">
        <f t="shared" si="2"/>
        <v>2240</v>
      </c>
      <c r="N174" s="11" t="s">
        <v>19</v>
      </c>
      <c r="O174" s="11" t="s">
        <v>20</v>
      </c>
    </row>
    <row r="175" spans="2:15">
      <c r="B175" s="11" t="s">
        <v>345</v>
      </c>
      <c r="C175" s="11" t="s">
        <v>295</v>
      </c>
      <c r="D175" s="11" t="s">
        <v>1820</v>
      </c>
      <c r="E175" s="11" t="s">
        <v>181</v>
      </c>
      <c r="F175" s="11" t="s">
        <v>14</v>
      </c>
      <c r="G175" s="11" t="s">
        <v>44</v>
      </c>
      <c r="H175" s="11" t="s">
        <v>39</v>
      </c>
      <c r="I175" s="11" t="s">
        <v>59</v>
      </c>
      <c r="J175" s="11">
        <v>120</v>
      </c>
      <c r="K175" s="11">
        <v>8</v>
      </c>
      <c r="L175" s="11" cm="1">
        <f t="array" ref="L175">K175*(J175-INDEX(Purchase_Data!$D$8:$D$138, MATCH(1, (TRIM(Purchase_Data!$B$8:$B$138)=TRIM(H175))*(TRIM(Purchase_Data!$C$8:$C$138)=TRIM(I175)), 0)))</f>
        <v>48</v>
      </c>
      <c r="M175" s="11">
        <f t="shared" si="2"/>
        <v>960</v>
      </c>
      <c r="N175" s="11" t="s">
        <v>19</v>
      </c>
      <c r="O175" s="11" t="s">
        <v>42</v>
      </c>
    </row>
    <row r="176" spans="2:15">
      <c r="B176" s="11" t="s">
        <v>346</v>
      </c>
      <c r="C176" s="11" t="s">
        <v>295</v>
      </c>
      <c r="D176" s="11" t="s">
        <v>1820</v>
      </c>
      <c r="E176" s="11" t="s">
        <v>244</v>
      </c>
      <c r="F176" s="11" t="s">
        <v>32</v>
      </c>
      <c r="G176" s="11" t="s">
        <v>25</v>
      </c>
      <c r="H176" s="4" t="s">
        <v>21</v>
      </c>
      <c r="I176" s="4" t="s">
        <v>35</v>
      </c>
      <c r="J176" s="11">
        <v>278</v>
      </c>
      <c r="K176" s="11">
        <v>6</v>
      </c>
      <c r="L176" s="11" cm="1">
        <f t="array" ref="L176">K176*(J176-INDEX(Purchase_Data!$D$8:$D$138, MATCH(1, (TRIM(Purchase_Data!$B$8:$B$138)=TRIM(H176))*(TRIM(Purchase_Data!$C$8:$C$138)=TRIM(I176)), 0)))</f>
        <v>600</v>
      </c>
      <c r="M176" s="11">
        <f t="shared" si="2"/>
        <v>1668</v>
      </c>
      <c r="N176" s="11" t="s">
        <v>19</v>
      </c>
      <c r="O176" s="4" t="s">
        <v>23</v>
      </c>
    </row>
    <row r="177" spans="2:15">
      <c r="B177" s="11" t="s">
        <v>347</v>
      </c>
      <c r="C177" s="11" t="s">
        <v>295</v>
      </c>
      <c r="D177" s="11" t="s">
        <v>1820</v>
      </c>
      <c r="E177" s="11" t="s">
        <v>244</v>
      </c>
      <c r="F177" s="11" t="s">
        <v>32</v>
      </c>
      <c r="G177" s="11" t="s">
        <v>25</v>
      </c>
      <c r="H177" s="11" t="s">
        <v>54</v>
      </c>
      <c r="I177" s="11" t="s">
        <v>50</v>
      </c>
      <c r="J177" s="11">
        <v>190</v>
      </c>
      <c r="K177" s="11">
        <v>6</v>
      </c>
      <c r="L177" s="11" cm="1">
        <f t="array" ref="L177">K177*(J177-INDEX(Purchase_Data!$D$8:$D$138, MATCH(1, (TRIM(Purchase_Data!$B$8:$B$138)=TRIM(H177))*(TRIM(Purchase_Data!$C$8:$C$138)=TRIM(I177)), 0)))</f>
        <v>108</v>
      </c>
      <c r="M177" s="11">
        <f t="shared" si="2"/>
        <v>1140</v>
      </c>
      <c r="N177" s="11" t="s">
        <v>19</v>
      </c>
      <c r="O177" s="11" t="s">
        <v>42</v>
      </c>
    </row>
    <row r="178" spans="2:15">
      <c r="B178" s="11" t="s">
        <v>348</v>
      </c>
      <c r="C178" s="11" t="s">
        <v>295</v>
      </c>
      <c r="D178" s="11" t="s">
        <v>1820</v>
      </c>
      <c r="E178" s="11" t="s">
        <v>303</v>
      </c>
      <c r="F178" s="11" t="s">
        <v>14</v>
      </c>
      <c r="G178" s="11" t="s">
        <v>15</v>
      </c>
      <c r="H178" s="11" t="s">
        <v>108</v>
      </c>
      <c r="I178" s="11" t="s">
        <v>172</v>
      </c>
      <c r="J178" s="11">
        <v>170</v>
      </c>
      <c r="K178" s="11">
        <v>5</v>
      </c>
      <c r="L178" s="11" cm="1">
        <f t="array" ref="L178">K178*(J178-INDEX(Purchase_Data!$D$8:$D$138, MATCH(1, (TRIM(Purchase_Data!$B$8:$B$138)=TRIM(H178))*(TRIM(Purchase_Data!$C$8:$C$138)=TRIM(I178)), 0)))</f>
        <v>90</v>
      </c>
      <c r="M178" s="11">
        <f t="shared" si="2"/>
        <v>850</v>
      </c>
      <c r="N178" s="11" t="s">
        <v>19</v>
      </c>
      <c r="O178" s="11" t="s">
        <v>20</v>
      </c>
    </row>
    <row r="179" spans="2:15">
      <c r="B179" s="11" t="s">
        <v>350</v>
      </c>
      <c r="C179" s="11" t="s">
        <v>295</v>
      </c>
      <c r="D179" s="11" t="s">
        <v>1820</v>
      </c>
      <c r="E179" s="11" t="s">
        <v>86</v>
      </c>
      <c r="F179" s="11" t="s">
        <v>14</v>
      </c>
      <c r="G179" s="11" t="s">
        <v>53</v>
      </c>
      <c r="H179" s="11" t="s">
        <v>349</v>
      </c>
      <c r="I179" s="11" t="s">
        <v>55</v>
      </c>
      <c r="J179" s="11">
        <v>910</v>
      </c>
      <c r="K179" s="11">
        <v>5</v>
      </c>
      <c r="L179" s="11" cm="1">
        <f t="array" ref="L179">K179*(J179-INDEX(Purchase_Data!$D$8:$D$138, MATCH(1, (TRIM(Purchase_Data!$B$8:$B$138)=TRIM(H179))*(TRIM(Purchase_Data!$C$8:$C$138)=TRIM(I179)), 0)))</f>
        <v>225</v>
      </c>
      <c r="M179" s="11">
        <f t="shared" si="2"/>
        <v>4550</v>
      </c>
      <c r="N179" s="11" t="s">
        <v>19</v>
      </c>
      <c r="O179" s="11" t="s">
        <v>42</v>
      </c>
    </row>
    <row r="180" spans="2:15">
      <c r="B180" s="11" t="s">
        <v>352</v>
      </c>
      <c r="C180" s="11" t="s">
        <v>295</v>
      </c>
      <c r="D180" s="11" t="s">
        <v>1820</v>
      </c>
      <c r="E180" s="11" t="s">
        <v>351</v>
      </c>
      <c r="F180" s="11" t="s">
        <v>32</v>
      </c>
      <c r="G180" s="11" t="s">
        <v>15</v>
      </c>
      <c r="H180" s="11" t="s">
        <v>26</v>
      </c>
      <c r="I180" s="11" t="s">
        <v>59</v>
      </c>
      <c r="J180" s="11">
        <v>80</v>
      </c>
      <c r="K180" s="11">
        <v>6</v>
      </c>
      <c r="L180" s="11" cm="1">
        <f t="array" ref="L180">K180*(J180-INDEX(Purchase_Data!$D$8:$D$138, MATCH(1, (TRIM(Purchase_Data!$B$8:$B$138)=TRIM(H180))*(TRIM(Purchase_Data!$C$8:$C$138)=TRIM(I180)), 0)))</f>
        <v>24</v>
      </c>
      <c r="M180" s="11">
        <f t="shared" si="2"/>
        <v>480</v>
      </c>
      <c r="N180" s="11" t="s">
        <v>19</v>
      </c>
      <c r="O180" s="11" t="s">
        <v>23</v>
      </c>
    </row>
    <row r="181" spans="2:15">
      <c r="B181" s="11" t="s">
        <v>353</v>
      </c>
      <c r="C181" s="11" t="s">
        <v>295</v>
      </c>
      <c r="D181" s="11" t="s">
        <v>1820</v>
      </c>
      <c r="E181" s="11" t="s">
        <v>240</v>
      </c>
      <c r="F181" s="11" t="s">
        <v>32</v>
      </c>
      <c r="G181" s="11" t="s">
        <v>15</v>
      </c>
      <c r="H181" s="11" t="s">
        <v>65</v>
      </c>
      <c r="I181" s="11" t="s">
        <v>66</v>
      </c>
      <c r="J181" s="11">
        <v>20</v>
      </c>
      <c r="K181" s="11">
        <v>6</v>
      </c>
      <c r="L181" s="11" cm="1">
        <f t="array" ref="L181">K181*(J181-INDEX(Purchase_Data!$D$8:$D$138, MATCH(1, (TRIM(Purchase_Data!$B$8:$B$138)=TRIM(H181))*(TRIM(Purchase_Data!$C$8:$C$138)=TRIM(I181)), 0)))</f>
        <v>42</v>
      </c>
      <c r="M181" s="11">
        <f t="shared" si="2"/>
        <v>120</v>
      </c>
      <c r="N181" s="11" t="s">
        <v>19</v>
      </c>
      <c r="O181" s="11" t="s">
        <v>42</v>
      </c>
    </row>
    <row r="182" spans="2:15">
      <c r="B182" s="11" t="s">
        <v>354</v>
      </c>
      <c r="C182" s="11" t="s">
        <v>295</v>
      </c>
      <c r="D182" s="11" t="s">
        <v>1820</v>
      </c>
      <c r="E182" s="11" t="s">
        <v>81</v>
      </c>
      <c r="F182" s="11" t="s">
        <v>14</v>
      </c>
      <c r="G182" s="11" t="s">
        <v>53</v>
      </c>
      <c r="H182" s="11" t="s">
        <v>98</v>
      </c>
      <c r="I182" s="11" t="s">
        <v>172</v>
      </c>
      <c r="J182" s="11">
        <v>340</v>
      </c>
      <c r="K182" s="11">
        <v>6</v>
      </c>
      <c r="L182" s="11" cm="1">
        <f t="array" ref="L182">K182*(J182-INDEX(Purchase_Data!$D$8:$D$138, MATCH(1, (TRIM(Purchase_Data!$B$8:$B$138)=TRIM(H182))*(TRIM(Purchase_Data!$C$8:$C$138)=TRIM(I182)), 0)))</f>
        <v>120</v>
      </c>
      <c r="M182" s="11">
        <f t="shared" si="2"/>
        <v>2040</v>
      </c>
      <c r="N182" s="11" t="s">
        <v>19</v>
      </c>
      <c r="O182" s="11" t="s">
        <v>20</v>
      </c>
    </row>
    <row r="183" spans="2:15">
      <c r="B183" s="11" t="s">
        <v>355</v>
      </c>
      <c r="C183" s="11" t="s">
        <v>295</v>
      </c>
      <c r="D183" s="11" t="s">
        <v>1820</v>
      </c>
      <c r="E183" s="11" t="s">
        <v>270</v>
      </c>
      <c r="F183" s="11" t="s">
        <v>14</v>
      </c>
      <c r="G183" s="11" t="s">
        <v>33</v>
      </c>
      <c r="H183" s="11" t="s">
        <v>26</v>
      </c>
      <c r="I183" s="11" t="s">
        <v>35</v>
      </c>
      <c r="J183" s="11">
        <v>380</v>
      </c>
      <c r="K183" s="11">
        <v>6</v>
      </c>
      <c r="L183" s="11" cm="1">
        <f t="array" ref="L183">K183*(J183-INDEX(Purchase_Data!$D$8:$D$138, MATCH(1, (TRIM(Purchase_Data!$B$8:$B$138)=TRIM(H183))*(TRIM(Purchase_Data!$C$8:$C$138)=TRIM(I183)), 0)))</f>
        <v>192</v>
      </c>
      <c r="M183" s="11">
        <f t="shared" si="2"/>
        <v>2280</v>
      </c>
      <c r="N183" s="11" t="s">
        <v>19</v>
      </c>
      <c r="O183" s="11" t="s">
        <v>23</v>
      </c>
    </row>
    <row r="184" spans="2:15">
      <c r="B184" s="11" t="s">
        <v>357</v>
      </c>
      <c r="C184" s="11" t="s">
        <v>295</v>
      </c>
      <c r="D184" s="11" t="s">
        <v>1820</v>
      </c>
      <c r="E184" s="11" t="s">
        <v>356</v>
      </c>
      <c r="F184" s="11" t="s">
        <v>14</v>
      </c>
      <c r="G184" s="11" t="s">
        <v>53</v>
      </c>
      <c r="H184" s="11" t="s">
        <v>26</v>
      </c>
      <c r="I184" s="11" t="s">
        <v>27</v>
      </c>
      <c r="J184" s="11">
        <v>730</v>
      </c>
      <c r="K184" s="11">
        <v>5</v>
      </c>
      <c r="L184" s="11" cm="1">
        <f t="array" ref="L184">K184*(J184-INDEX(Purchase_Data!$D$8:$D$138, MATCH(1, (TRIM(Purchase_Data!$B$8:$B$138)=TRIM(H184))*(TRIM(Purchase_Data!$C$8:$C$138)=TRIM(I184)), 0)))</f>
        <v>125</v>
      </c>
      <c r="M184" s="11">
        <f t="shared" si="2"/>
        <v>3650</v>
      </c>
      <c r="N184" s="11" t="s">
        <v>19</v>
      </c>
      <c r="O184" s="11" t="s">
        <v>23</v>
      </c>
    </row>
    <row r="185" spans="2:15">
      <c r="B185" s="11" t="s">
        <v>358</v>
      </c>
      <c r="C185" s="11" t="s">
        <v>295</v>
      </c>
      <c r="D185" s="11" t="s">
        <v>1820</v>
      </c>
      <c r="E185" s="11" t="s">
        <v>97</v>
      </c>
      <c r="F185" s="11" t="s">
        <v>14</v>
      </c>
      <c r="G185" s="11" t="s">
        <v>44</v>
      </c>
      <c r="H185" s="11" t="s">
        <v>171</v>
      </c>
      <c r="I185" s="11" t="s">
        <v>172</v>
      </c>
      <c r="J185" s="11">
        <v>90</v>
      </c>
      <c r="K185" s="11">
        <v>7</v>
      </c>
      <c r="L185" s="11" cm="1">
        <f t="array" ref="L185">K185*(J185-INDEX(Purchase_Data!$D$8:$D$138, MATCH(1, (TRIM(Purchase_Data!$B$8:$B$138)=TRIM(H185))*(TRIM(Purchase_Data!$C$8:$C$138)=TRIM(I185)), 0)))</f>
        <v>70</v>
      </c>
      <c r="M185" s="11">
        <f t="shared" si="2"/>
        <v>630</v>
      </c>
      <c r="N185" s="11" t="s">
        <v>19</v>
      </c>
      <c r="O185" s="11" t="s">
        <v>37</v>
      </c>
    </row>
    <row r="186" spans="2:15">
      <c r="B186" s="11" t="s">
        <v>359</v>
      </c>
      <c r="C186" s="11" t="s">
        <v>295</v>
      </c>
      <c r="D186" s="11" t="s">
        <v>1820</v>
      </c>
      <c r="E186" s="11" t="s">
        <v>86</v>
      </c>
      <c r="F186" s="11" t="s">
        <v>14</v>
      </c>
      <c r="G186" s="11" t="s">
        <v>53</v>
      </c>
      <c r="H186" s="11" t="s">
        <v>234</v>
      </c>
      <c r="I186" s="11" t="s">
        <v>235</v>
      </c>
      <c r="J186" s="11">
        <v>420</v>
      </c>
      <c r="K186" s="11">
        <v>5</v>
      </c>
      <c r="L186" s="11" cm="1">
        <f t="array" ref="L186">K186*(J186-INDEX(Purchase_Data!$D$8:$D$138, MATCH(1, (TRIM(Purchase_Data!$B$8:$B$138)=TRIM(H186))*(TRIM(Purchase_Data!$C$8:$C$138)=TRIM(I186)), 0)))</f>
        <v>250</v>
      </c>
      <c r="M186" s="11">
        <f t="shared" si="2"/>
        <v>2100</v>
      </c>
      <c r="N186" s="11" t="s">
        <v>19</v>
      </c>
      <c r="O186" s="11" t="s">
        <v>37</v>
      </c>
    </row>
    <row r="187" spans="2:15">
      <c r="B187" s="11" t="s">
        <v>360</v>
      </c>
      <c r="C187" s="11" t="s">
        <v>295</v>
      </c>
      <c r="D187" s="11" t="s">
        <v>1820</v>
      </c>
      <c r="E187" s="11" t="s">
        <v>86</v>
      </c>
      <c r="F187" s="11" t="s">
        <v>14</v>
      </c>
      <c r="G187" s="11" t="s">
        <v>53</v>
      </c>
      <c r="H187" s="11" t="s">
        <v>162</v>
      </c>
      <c r="I187" s="11" t="s">
        <v>17</v>
      </c>
      <c r="J187" s="11">
        <v>60</v>
      </c>
      <c r="K187" s="11">
        <v>8</v>
      </c>
      <c r="L187" s="11" cm="1">
        <f t="array" ref="L187">K187*(J187-INDEX(Purchase_Data!$D$8:$D$138, MATCH(1, (TRIM(Purchase_Data!$B$8:$B$138)=TRIM(H187))*(TRIM(Purchase_Data!$C$8:$C$138)=TRIM(I187)), 0)))</f>
        <v>80</v>
      </c>
      <c r="M187" s="11">
        <f t="shared" si="2"/>
        <v>480</v>
      </c>
      <c r="N187" s="11" t="s">
        <v>19</v>
      </c>
      <c r="O187" s="11" t="s">
        <v>23</v>
      </c>
    </row>
    <row r="188" spans="2:15">
      <c r="B188" s="11" t="s">
        <v>361</v>
      </c>
      <c r="C188" s="11" t="s">
        <v>295</v>
      </c>
      <c r="D188" s="11" t="s">
        <v>1820</v>
      </c>
      <c r="E188" s="11" t="s">
        <v>81</v>
      </c>
      <c r="F188" s="11" t="s">
        <v>14</v>
      </c>
      <c r="G188" s="11" t="s">
        <v>53</v>
      </c>
      <c r="H188" s="11" t="s">
        <v>26</v>
      </c>
      <c r="I188" s="11" t="s">
        <v>137</v>
      </c>
      <c r="J188" s="11">
        <v>200</v>
      </c>
      <c r="K188" s="11">
        <v>6</v>
      </c>
      <c r="L188" s="11" cm="1">
        <f t="array" ref="L188">K188*(J188-INDEX(Purchase_Data!$D$8:$D$138, MATCH(1, (TRIM(Purchase_Data!$B$8:$B$138)=TRIM(H188))*(TRIM(Purchase_Data!$C$8:$C$138)=TRIM(I188)), 0)))</f>
        <v>312</v>
      </c>
      <c r="M188" s="11">
        <f t="shared" si="2"/>
        <v>1200</v>
      </c>
      <c r="N188" s="11" t="s">
        <v>19</v>
      </c>
      <c r="O188" s="11" t="s">
        <v>23</v>
      </c>
    </row>
    <row r="189" spans="2:15">
      <c r="B189" s="11" t="s">
        <v>362</v>
      </c>
      <c r="C189" s="11" t="s">
        <v>295</v>
      </c>
      <c r="D189" s="11" t="s">
        <v>1820</v>
      </c>
      <c r="E189" s="11" t="s">
        <v>81</v>
      </c>
      <c r="F189" s="11" t="s">
        <v>14</v>
      </c>
      <c r="G189" s="11" t="s">
        <v>53</v>
      </c>
      <c r="H189" s="11" t="s">
        <v>228</v>
      </c>
      <c r="I189" s="11" t="s">
        <v>229</v>
      </c>
      <c r="J189" s="11">
        <v>270</v>
      </c>
      <c r="K189" s="11">
        <v>6</v>
      </c>
      <c r="L189" s="11" cm="1">
        <f t="array" ref="L189">K189*(J189-INDEX(Purchase_Data!$D$8:$D$138, MATCH(1, (TRIM(Purchase_Data!$B$8:$B$138)=TRIM(H189))*(TRIM(Purchase_Data!$C$8:$C$138)=TRIM(I189)), 0)))</f>
        <v>132</v>
      </c>
      <c r="M189" s="11">
        <f t="shared" si="2"/>
        <v>1620</v>
      </c>
      <c r="N189" s="11" t="s">
        <v>19</v>
      </c>
      <c r="O189" s="11" t="s">
        <v>42</v>
      </c>
    </row>
    <row r="190" spans="2:15">
      <c r="B190" s="11" t="s">
        <v>363</v>
      </c>
      <c r="C190" s="11" t="s">
        <v>295</v>
      </c>
      <c r="D190" s="11" t="s">
        <v>1820</v>
      </c>
      <c r="E190" s="11" t="s">
        <v>356</v>
      </c>
      <c r="F190" s="11" t="s">
        <v>14</v>
      </c>
      <c r="G190" s="11" t="s">
        <v>53</v>
      </c>
      <c r="H190" s="11" t="s">
        <v>108</v>
      </c>
      <c r="I190" s="11" t="s">
        <v>50</v>
      </c>
      <c r="J190" s="11">
        <v>320</v>
      </c>
      <c r="K190" s="11">
        <v>6</v>
      </c>
      <c r="L190" s="11" cm="1">
        <f t="array" ref="L190">K190*(J190-INDEX(Purchase_Data!$D$8:$D$138, MATCH(1, (TRIM(Purchase_Data!$B$8:$B$138)=TRIM(H190))*(TRIM(Purchase_Data!$C$8:$C$138)=TRIM(I190)), 0)))</f>
        <v>144</v>
      </c>
      <c r="M190" s="11">
        <f t="shared" si="2"/>
        <v>1920</v>
      </c>
      <c r="N190" s="11" t="s">
        <v>19</v>
      </c>
      <c r="O190" s="11" t="s">
        <v>20</v>
      </c>
    </row>
    <row r="191" spans="2:15">
      <c r="B191" s="11" t="s">
        <v>365</v>
      </c>
      <c r="C191" s="11" t="s">
        <v>295</v>
      </c>
      <c r="D191" s="11" t="s">
        <v>1820</v>
      </c>
      <c r="E191" s="11" t="s">
        <v>364</v>
      </c>
      <c r="F191" s="11" t="s">
        <v>32</v>
      </c>
      <c r="G191" s="11" t="s">
        <v>44</v>
      </c>
      <c r="H191" s="11" t="s">
        <v>34</v>
      </c>
      <c r="I191" s="11" t="s">
        <v>35</v>
      </c>
      <c r="J191" s="11">
        <v>270</v>
      </c>
      <c r="K191" s="11">
        <v>7</v>
      </c>
      <c r="L191" s="11" cm="1">
        <f t="array" ref="L191">K191*(J191-INDEX(Purchase_Data!$D$8:$D$138, MATCH(1, (TRIM(Purchase_Data!$B$8:$B$138)=TRIM(H191))*(TRIM(Purchase_Data!$C$8:$C$138)=TRIM(I191)), 0)))</f>
        <v>350</v>
      </c>
      <c r="M191" s="11">
        <f t="shared" si="2"/>
        <v>1890</v>
      </c>
      <c r="N191" s="11" t="s">
        <v>19</v>
      </c>
      <c r="O191" s="11" t="s">
        <v>37</v>
      </c>
    </row>
    <row r="192" spans="2:15">
      <c r="B192" s="11" t="s">
        <v>366</v>
      </c>
      <c r="C192" s="11" t="s">
        <v>295</v>
      </c>
      <c r="D192" s="11" t="s">
        <v>1820</v>
      </c>
      <c r="E192" s="11" t="s">
        <v>205</v>
      </c>
      <c r="F192" s="11" t="s">
        <v>14</v>
      </c>
      <c r="G192" s="11" t="s">
        <v>44</v>
      </c>
      <c r="H192" s="11" t="s">
        <v>29</v>
      </c>
      <c r="I192" s="11" t="s">
        <v>154</v>
      </c>
      <c r="J192" s="11">
        <v>140</v>
      </c>
      <c r="K192" s="11">
        <v>7</v>
      </c>
      <c r="L192" s="11" cm="1">
        <f t="array" ref="L192">K192*(J192-INDEX(Purchase_Data!$D$8:$D$138, MATCH(1, (TRIM(Purchase_Data!$B$8:$B$138)=TRIM(H192))*(TRIM(Purchase_Data!$C$8:$C$138)=TRIM(I192)), 0)))</f>
        <v>168</v>
      </c>
      <c r="M192" s="11">
        <f t="shared" si="2"/>
        <v>980</v>
      </c>
      <c r="N192" s="11" t="s">
        <v>19</v>
      </c>
      <c r="O192" s="11" t="s">
        <v>20</v>
      </c>
    </row>
    <row r="193" spans="2:15">
      <c r="B193" s="11" t="s">
        <v>368</v>
      </c>
      <c r="C193" s="11" t="s">
        <v>295</v>
      </c>
      <c r="D193" s="11" t="s">
        <v>1820</v>
      </c>
      <c r="E193" s="11" t="s">
        <v>367</v>
      </c>
      <c r="F193" s="11" t="s">
        <v>32</v>
      </c>
      <c r="G193" s="11" t="s">
        <v>53</v>
      </c>
      <c r="H193" s="11" t="s">
        <v>71</v>
      </c>
      <c r="I193" s="11" t="s">
        <v>149</v>
      </c>
      <c r="J193" s="11">
        <v>75</v>
      </c>
      <c r="K193" s="11">
        <v>7</v>
      </c>
      <c r="L193" s="11" cm="1">
        <f t="array" ref="L193">K193*(J193-INDEX(Purchase_Data!$D$8:$D$138, MATCH(1, (TRIM(Purchase_Data!$B$8:$B$138)=TRIM(H193))*(TRIM(Purchase_Data!$C$8:$C$138)=TRIM(I193)), 0)))</f>
        <v>35</v>
      </c>
      <c r="M193" s="11">
        <f t="shared" si="2"/>
        <v>525</v>
      </c>
      <c r="N193" s="11" t="s">
        <v>19</v>
      </c>
      <c r="O193" s="11" t="s">
        <v>20</v>
      </c>
    </row>
    <row r="194" spans="2:15">
      <c r="B194" s="11" t="s">
        <v>371</v>
      </c>
      <c r="C194" s="11" t="s">
        <v>295</v>
      </c>
      <c r="D194" s="11" t="s">
        <v>1820</v>
      </c>
      <c r="E194" s="11" t="s">
        <v>259</v>
      </c>
      <c r="F194" s="11" t="s">
        <v>32</v>
      </c>
      <c r="G194" s="11" t="s">
        <v>25</v>
      </c>
      <c r="H194" s="11" t="s">
        <v>369</v>
      </c>
      <c r="I194" s="11" t="s">
        <v>370</v>
      </c>
      <c r="J194" s="11">
        <v>1660</v>
      </c>
      <c r="K194" s="11">
        <v>7</v>
      </c>
      <c r="L194" s="11" cm="1">
        <f t="array" ref="L194">K194*(J194-INDEX(Purchase_Data!$D$8:$D$138, MATCH(1, (TRIM(Purchase_Data!$B$8:$B$138)=TRIM(H194))*(TRIM(Purchase_Data!$C$8:$C$138)=TRIM(I194)), 0)))</f>
        <v>3570</v>
      </c>
      <c r="M194" s="11">
        <f t="shared" si="2"/>
        <v>11620</v>
      </c>
      <c r="N194" s="11" t="s">
        <v>19</v>
      </c>
      <c r="O194" s="11" t="s">
        <v>23</v>
      </c>
    </row>
    <row r="195" spans="2:15">
      <c r="B195" s="11" t="s">
        <v>373</v>
      </c>
      <c r="C195" s="11" t="s">
        <v>295</v>
      </c>
      <c r="D195" s="11" t="s">
        <v>1820</v>
      </c>
      <c r="E195" s="11" t="s">
        <v>61</v>
      </c>
      <c r="F195" s="11" t="s">
        <v>32</v>
      </c>
      <c r="G195" s="11" t="s">
        <v>25</v>
      </c>
      <c r="H195" s="11" t="s">
        <v>369</v>
      </c>
      <c r="I195" s="11" t="s">
        <v>372</v>
      </c>
      <c r="J195" s="11">
        <v>440</v>
      </c>
      <c r="K195" s="11">
        <v>7</v>
      </c>
      <c r="L195" s="11" cm="1">
        <f t="array" ref="L195">K195*(J195-INDEX(Purchase_Data!$D$8:$D$138, MATCH(1, (TRIM(Purchase_Data!$B$8:$B$138)=TRIM(H195))*(TRIM(Purchase_Data!$C$8:$C$138)=TRIM(I195)), 0)))</f>
        <v>105</v>
      </c>
      <c r="M195" s="11">
        <f t="shared" si="2"/>
        <v>3080</v>
      </c>
      <c r="N195" s="11" t="s">
        <v>19</v>
      </c>
      <c r="O195" s="11" t="s">
        <v>23</v>
      </c>
    </row>
    <row r="196" spans="2:15">
      <c r="B196" s="11" t="s">
        <v>374</v>
      </c>
      <c r="C196" s="11" t="s">
        <v>295</v>
      </c>
      <c r="D196" s="11" t="s">
        <v>1820</v>
      </c>
      <c r="E196" s="11" t="s">
        <v>187</v>
      </c>
      <c r="F196" s="11" t="s">
        <v>14</v>
      </c>
      <c r="G196" s="11" t="s">
        <v>15</v>
      </c>
      <c r="H196" s="11" t="s">
        <v>1765</v>
      </c>
      <c r="I196" s="11" t="s">
        <v>35</v>
      </c>
      <c r="J196" s="11">
        <v>220</v>
      </c>
      <c r="K196" s="11">
        <v>6</v>
      </c>
      <c r="L196" s="11" cm="1">
        <f t="array" ref="L196">K196*(J196-INDEX(Purchase_Data!$D$8:$D$138, MATCH(1, (TRIM(Purchase_Data!$B$8:$B$138)=TRIM(H196))*(TRIM(Purchase_Data!$C$8:$C$138)=TRIM(I196)), 0)))</f>
        <v>150</v>
      </c>
      <c r="M196" s="11">
        <f t="shared" si="2"/>
        <v>1320</v>
      </c>
      <c r="N196" s="11" t="s">
        <v>19</v>
      </c>
      <c r="O196" s="11" t="s">
        <v>37</v>
      </c>
    </row>
    <row r="197" spans="2:15">
      <c r="B197" s="11" t="s">
        <v>375</v>
      </c>
      <c r="C197" s="11" t="s">
        <v>295</v>
      </c>
      <c r="D197" s="11" t="s">
        <v>1820</v>
      </c>
      <c r="E197" s="11" t="s">
        <v>220</v>
      </c>
      <c r="F197" s="11" t="s">
        <v>14</v>
      </c>
      <c r="G197" s="11" t="s">
        <v>33</v>
      </c>
      <c r="H197" s="11" t="s">
        <v>234</v>
      </c>
      <c r="I197" s="11" t="s">
        <v>235</v>
      </c>
      <c r="J197" s="11">
        <v>420</v>
      </c>
      <c r="K197" s="11">
        <v>6</v>
      </c>
      <c r="L197" s="11" cm="1">
        <f t="array" ref="L197">K197*(J197-INDEX(Purchase_Data!$D$8:$D$138, MATCH(1, (TRIM(Purchase_Data!$B$8:$B$138)=TRIM(H197))*(TRIM(Purchase_Data!$C$8:$C$138)=TRIM(I197)), 0)))</f>
        <v>300</v>
      </c>
      <c r="M197" s="11">
        <f t="shared" si="2"/>
        <v>2520</v>
      </c>
      <c r="N197" s="11" t="s">
        <v>19</v>
      </c>
      <c r="O197" s="11" t="s">
        <v>37</v>
      </c>
    </row>
    <row r="198" spans="2:15">
      <c r="B198" s="11" t="s">
        <v>376</v>
      </c>
      <c r="C198" s="11" t="s">
        <v>295</v>
      </c>
      <c r="D198" s="11" t="s">
        <v>1820</v>
      </c>
      <c r="E198" s="11" t="s">
        <v>43</v>
      </c>
      <c r="F198" s="11" t="s">
        <v>32</v>
      </c>
      <c r="G198" s="11" t="s">
        <v>44</v>
      </c>
      <c r="H198" s="11" t="s">
        <v>128</v>
      </c>
      <c r="I198" s="11" t="s">
        <v>50</v>
      </c>
      <c r="J198" s="11">
        <v>330</v>
      </c>
      <c r="K198" s="11">
        <v>7</v>
      </c>
      <c r="L198" s="11" cm="1">
        <f t="array" ref="L198">K198*(J198-INDEX(Purchase_Data!$D$8:$D$138, MATCH(1, (TRIM(Purchase_Data!$B$8:$B$138)=TRIM(H198))*(TRIM(Purchase_Data!$C$8:$C$138)=TRIM(I198)), 0)))</f>
        <v>210</v>
      </c>
      <c r="M198" s="11">
        <f t="shared" si="2"/>
        <v>2310</v>
      </c>
      <c r="N198" s="11" t="s">
        <v>19</v>
      </c>
      <c r="O198" s="11" t="s">
        <v>20</v>
      </c>
    </row>
    <row r="199" spans="2:15">
      <c r="B199" s="11" t="s">
        <v>377</v>
      </c>
      <c r="C199" s="11" t="s">
        <v>295</v>
      </c>
      <c r="D199" s="11" t="s">
        <v>1820</v>
      </c>
      <c r="E199" s="11" t="s">
        <v>43</v>
      </c>
      <c r="F199" s="11" t="s">
        <v>32</v>
      </c>
      <c r="G199" s="11" t="s">
        <v>44</v>
      </c>
      <c r="H199" s="11" t="s">
        <v>171</v>
      </c>
      <c r="I199" s="11" t="s">
        <v>55</v>
      </c>
      <c r="J199" s="11">
        <v>250</v>
      </c>
      <c r="K199" s="11">
        <v>8</v>
      </c>
      <c r="L199" s="11" cm="1">
        <f t="array" ref="L199">K199*(J199-INDEX(Purchase_Data!$D$8:$D$138, MATCH(1, (TRIM(Purchase_Data!$B$8:$B$138)=TRIM(H199))*(TRIM(Purchase_Data!$C$8:$C$138)=TRIM(I199)), 0)))</f>
        <v>320</v>
      </c>
      <c r="M199" s="11">
        <f t="shared" si="2"/>
        <v>2000</v>
      </c>
      <c r="N199" s="11" t="s">
        <v>19</v>
      </c>
      <c r="O199" s="11" t="s">
        <v>37</v>
      </c>
    </row>
    <row r="200" spans="2:15">
      <c r="B200" s="11" t="s">
        <v>379</v>
      </c>
      <c r="C200" s="11" t="s">
        <v>295</v>
      </c>
      <c r="D200" s="11" t="s">
        <v>1820</v>
      </c>
      <c r="E200" s="11" t="s">
        <v>378</v>
      </c>
      <c r="F200" s="11" t="s">
        <v>14</v>
      </c>
      <c r="G200" s="11" t="s">
        <v>25</v>
      </c>
      <c r="H200" s="11" t="s">
        <v>131</v>
      </c>
      <c r="I200" s="11" t="s">
        <v>132</v>
      </c>
      <c r="J200" s="11">
        <v>120</v>
      </c>
      <c r="K200" s="11">
        <v>7</v>
      </c>
      <c r="L200" s="11" cm="1">
        <f t="array" ref="L200">K200*(J200-INDEX(Purchase_Data!$D$8:$D$138, MATCH(1, (TRIM(Purchase_Data!$B$8:$B$138)=TRIM(H200))*(TRIM(Purchase_Data!$C$8:$C$138)=TRIM(I200)), 0)))</f>
        <v>140</v>
      </c>
      <c r="M200" s="11">
        <f t="shared" si="2"/>
        <v>840</v>
      </c>
      <c r="N200" s="11" t="s">
        <v>19</v>
      </c>
      <c r="O200" s="11" t="s">
        <v>37</v>
      </c>
    </row>
    <row r="201" spans="2:15">
      <c r="B201" s="11" t="s">
        <v>380</v>
      </c>
      <c r="C201" s="11" t="s">
        <v>295</v>
      </c>
      <c r="D201" s="11" t="s">
        <v>1820</v>
      </c>
      <c r="E201" s="11" t="s">
        <v>378</v>
      </c>
      <c r="F201" s="11" t="s">
        <v>14</v>
      </c>
      <c r="G201" s="11" t="s">
        <v>25</v>
      </c>
      <c r="H201" s="11" t="s">
        <v>228</v>
      </c>
      <c r="I201" s="11" t="s">
        <v>229</v>
      </c>
      <c r="J201" s="11">
        <v>270</v>
      </c>
      <c r="K201" s="11">
        <v>6</v>
      </c>
      <c r="L201" s="11" cm="1">
        <f t="array" ref="L201">K201*(J201-INDEX(Purchase_Data!$D$8:$D$138, MATCH(1, (TRIM(Purchase_Data!$B$8:$B$138)=TRIM(H201))*(TRIM(Purchase_Data!$C$8:$C$138)=TRIM(I201)), 0)))</f>
        <v>132</v>
      </c>
      <c r="M201" s="11">
        <f t="shared" ref="M201:M264" si="3">J201*K201</f>
        <v>1620</v>
      </c>
      <c r="N201" s="11" t="s">
        <v>19</v>
      </c>
      <c r="O201" s="11" t="s">
        <v>42</v>
      </c>
    </row>
    <row r="202" spans="2:15">
      <c r="B202" s="11" t="s">
        <v>381</v>
      </c>
      <c r="C202" s="11" t="s">
        <v>295</v>
      </c>
      <c r="D202" s="11" t="s">
        <v>1820</v>
      </c>
      <c r="E202" s="11" t="s">
        <v>213</v>
      </c>
      <c r="F202" s="11" t="s">
        <v>32</v>
      </c>
      <c r="G202" s="11" t="s">
        <v>33</v>
      </c>
      <c r="H202" s="11" t="s">
        <v>168</v>
      </c>
      <c r="I202" s="11" t="s">
        <v>50</v>
      </c>
      <c r="J202" s="11">
        <v>1730</v>
      </c>
      <c r="K202" s="11">
        <v>6</v>
      </c>
      <c r="L202" s="11" cm="1">
        <f t="array" ref="L202">K202*(J202-INDEX(Purchase_Data!$D$8:$D$138, MATCH(1, (TRIM(Purchase_Data!$B$8:$B$138)=TRIM(H202))*(TRIM(Purchase_Data!$C$8:$C$138)=TRIM(I202)), 0)))</f>
        <v>5484</v>
      </c>
      <c r="M202" s="11">
        <f t="shared" si="3"/>
        <v>10380</v>
      </c>
      <c r="N202" s="11" t="s">
        <v>19</v>
      </c>
      <c r="O202" s="11" t="s">
        <v>42</v>
      </c>
    </row>
    <row r="203" spans="2:15">
      <c r="B203" s="11" t="s">
        <v>382</v>
      </c>
      <c r="C203" s="11" t="s">
        <v>295</v>
      </c>
      <c r="D203" s="11" t="s">
        <v>1820</v>
      </c>
      <c r="E203" s="11" t="s">
        <v>181</v>
      </c>
      <c r="F203" s="11" t="s">
        <v>14</v>
      </c>
      <c r="G203" s="11" t="s">
        <v>44</v>
      </c>
      <c r="H203" s="11" t="s">
        <v>131</v>
      </c>
      <c r="I203" s="11" t="s">
        <v>132</v>
      </c>
      <c r="J203" s="11">
        <v>120</v>
      </c>
      <c r="K203" s="11">
        <v>6</v>
      </c>
      <c r="L203" s="11" cm="1">
        <f t="array" ref="L203">K203*(J203-INDEX(Purchase_Data!$D$8:$D$138, MATCH(1, (TRIM(Purchase_Data!$B$8:$B$138)=TRIM(H203))*(TRIM(Purchase_Data!$C$8:$C$138)=TRIM(I203)), 0)))</f>
        <v>120</v>
      </c>
      <c r="M203" s="11">
        <f t="shared" si="3"/>
        <v>720</v>
      </c>
      <c r="N203" s="11" t="s">
        <v>19</v>
      </c>
      <c r="O203" s="11" t="s">
        <v>37</v>
      </c>
    </row>
    <row r="204" spans="2:15">
      <c r="B204" s="11" t="s">
        <v>383</v>
      </c>
      <c r="C204" s="11" t="s">
        <v>295</v>
      </c>
      <c r="D204" s="11" t="s">
        <v>1820</v>
      </c>
      <c r="E204" s="11" t="s">
        <v>61</v>
      </c>
      <c r="F204" s="11" t="s">
        <v>32</v>
      </c>
      <c r="G204" s="11" t="s">
        <v>25</v>
      </c>
      <c r="H204" s="11" t="s">
        <v>234</v>
      </c>
      <c r="I204" s="11" t="s">
        <v>235</v>
      </c>
      <c r="J204" s="11">
        <v>420</v>
      </c>
      <c r="K204" s="11">
        <v>5</v>
      </c>
      <c r="L204" s="11" cm="1">
        <f t="array" ref="L204">K204*(J204-INDEX(Purchase_Data!$D$8:$D$138, MATCH(1, (TRIM(Purchase_Data!$B$8:$B$138)=TRIM(H204))*(TRIM(Purchase_Data!$C$8:$C$138)=TRIM(I204)), 0)))</f>
        <v>250</v>
      </c>
      <c r="M204" s="11">
        <f t="shared" si="3"/>
        <v>2100</v>
      </c>
      <c r="N204" s="11" t="s">
        <v>19</v>
      </c>
      <c r="O204" s="11" t="s">
        <v>37</v>
      </c>
    </row>
    <row r="205" spans="2:15">
      <c r="B205" s="11" t="s">
        <v>384</v>
      </c>
      <c r="C205" s="11" t="s">
        <v>295</v>
      </c>
      <c r="D205" s="11" t="s">
        <v>1820</v>
      </c>
      <c r="E205" s="11" t="s">
        <v>283</v>
      </c>
      <c r="F205" s="11" t="s">
        <v>14</v>
      </c>
      <c r="G205" s="11" t="s">
        <v>25</v>
      </c>
      <c r="H205" s="11" t="s">
        <v>29</v>
      </c>
      <c r="I205" s="11" t="s">
        <v>154</v>
      </c>
      <c r="J205" s="11">
        <v>140</v>
      </c>
      <c r="K205" s="11">
        <v>6</v>
      </c>
      <c r="L205" s="11" cm="1">
        <f t="array" ref="L205">K205*(J205-INDEX(Purchase_Data!$D$8:$D$138, MATCH(1, (TRIM(Purchase_Data!$B$8:$B$138)=TRIM(H205))*(TRIM(Purchase_Data!$C$8:$C$138)=TRIM(I205)), 0)))</f>
        <v>144</v>
      </c>
      <c r="M205" s="11">
        <f t="shared" si="3"/>
        <v>840</v>
      </c>
      <c r="N205" s="11" t="s">
        <v>19</v>
      </c>
      <c r="O205" s="11" t="s">
        <v>20</v>
      </c>
    </row>
    <row r="206" spans="2:15">
      <c r="B206" s="11" t="s">
        <v>385</v>
      </c>
      <c r="C206" s="11" t="s">
        <v>295</v>
      </c>
      <c r="D206" s="11" t="s">
        <v>1820</v>
      </c>
      <c r="E206" s="11" t="s">
        <v>367</v>
      </c>
      <c r="F206" s="11" t="s">
        <v>32</v>
      </c>
      <c r="G206" s="11" t="s">
        <v>53</v>
      </c>
      <c r="H206" s="11" t="s">
        <v>65</v>
      </c>
      <c r="I206" s="11" t="s">
        <v>66</v>
      </c>
      <c r="J206" s="11">
        <v>20</v>
      </c>
      <c r="K206" s="11">
        <v>5</v>
      </c>
      <c r="L206" s="11" cm="1">
        <f t="array" ref="L206">K206*(J206-INDEX(Purchase_Data!$D$8:$D$138, MATCH(1, (TRIM(Purchase_Data!$B$8:$B$138)=TRIM(H206))*(TRIM(Purchase_Data!$C$8:$C$138)=TRIM(I206)), 0)))</f>
        <v>35</v>
      </c>
      <c r="M206" s="11">
        <f t="shared" si="3"/>
        <v>100</v>
      </c>
      <c r="N206" s="11" t="s">
        <v>19</v>
      </c>
      <c r="O206" s="11" t="s">
        <v>42</v>
      </c>
    </row>
    <row r="207" spans="2:15">
      <c r="B207" s="11" t="s">
        <v>386</v>
      </c>
      <c r="C207" s="11" t="s">
        <v>295</v>
      </c>
      <c r="D207" s="11" t="s">
        <v>1820</v>
      </c>
      <c r="E207" s="11" t="s">
        <v>52</v>
      </c>
      <c r="F207" s="11" t="s">
        <v>32</v>
      </c>
      <c r="G207" s="11" t="s">
        <v>53</v>
      </c>
      <c r="H207" s="11" t="s">
        <v>39</v>
      </c>
      <c r="I207" s="11" t="s">
        <v>59</v>
      </c>
      <c r="J207" s="11">
        <v>120</v>
      </c>
      <c r="K207" s="11">
        <v>4</v>
      </c>
      <c r="L207" s="11" cm="1">
        <f t="array" ref="L207">K207*(J207-INDEX(Purchase_Data!$D$8:$D$138, MATCH(1, (TRIM(Purchase_Data!$B$8:$B$138)=TRIM(H207))*(TRIM(Purchase_Data!$C$8:$C$138)=TRIM(I207)), 0)))</f>
        <v>24</v>
      </c>
      <c r="M207" s="11">
        <f t="shared" si="3"/>
        <v>480</v>
      </c>
      <c r="N207" s="11" t="s">
        <v>19</v>
      </c>
      <c r="O207" s="11" t="s">
        <v>42</v>
      </c>
    </row>
    <row r="208" spans="2:15">
      <c r="B208" s="11" t="s">
        <v>387</v>
      </c>
      <c r="C208" s="11" t="s">
        <v>295</v>
      </c>
      <c r="D208" s="11" t="s">
        <v>1820</v>
      </c>
      <c r="E208" s="11" t="s">
        <v>43</v>
      </c>
      <c r="F208" s="11" t="s">
        <v>32</v>
      </c>
      <c r="G208" s="11" t="s">
        <v>44</v>
      </c>
      <c r="H208" s="11" t="s">
        <v>26</v>
      </c>
      <c r="I208" s="11" t="s">
        <v>27</v>
      </c>
      <c r="J208" s="11">
        <v>730</v>
      </c>
      <c r="K208" s="11">
        <v>5</v>
      </c>
      <c r="L208" s="11" cm="1">
        <f t="array" ref="L208">K208*(J208-INDEX(Purchase_Data!$D$8:$D$138, MATCH(1, (TRIM(Purchase_Data!$B$8:$B$138)=TRIM(H208))*(TRIM(Purchase_Data!$C$8:$C$138)=TRIM(I208)), 0)))</f>
        <v>125</v>
      </c>
      <c r="M208" s="11">
        <f t="shared" si="3"/>
        <v>3650</v>
      </c>
      <c r="N208" s="11" t="s">
        <v>19</v>
      </c>
      <c r="O208" s="11" t="s">
        <v>23</v>
      </c>
    </row>
    <row r="209" spans="2:15">
      <c r="B209" s="11" t="s">
        <v>388</v>
      </c>
      <c r="C209" s="11" t="s">
        <v>295</v>
      </c>
      <c r="D209" s="11" t="s">
        <v>1820</v>
      </c>
      <c r="E209" s="11" t="s">
        <v>205</v>
      </c>
      <c r="F209" s="11" t="s">
        <v>14</v>
      </c>
      <c r="G209" s="11" t="s">
        <v>44</v>
      </c>
      <c r="H209" s="11" t="s">
        <v>26</v>
      </c>
      <c r="I209" s="11" t="s">
        <v>27</v>
      </c>
      <c r="J209" s="11">
        <v>730</v>
      </c>
      <c r="K209" s="11">
        <v>5</v>
      </c>
      <c r="L209" s="11" cm="1">
        <f t="array" ref="L209">K209*(J209-INDEX(Purchase_Data!$D$8:$D$138, MATCH(1, (TRIM(Purchase_Data!$B$8:$B$138)=TRIM(H209))*(TRIM(Purchase_Data!$C$8:$C$138)=TRIM(I209)), 0)))</f>
        <v>125</v>
      </c>
      <c r="M209" s="11">
        <f t="shared" si="3"/>
        <v>3650</v>
      </c>
      <c r="N209" s="11" t="s">
        <v>19</v>
      </c>
      <c r="O209" s="11" t="s">
        <v>23</v>
      </c>
    </row>
    <row r="210" spans="2:15">
      <c r="B210" s="11" t="s">
        <v>392</v>
      </c>
      <c r="C210" s="11" t="s">
        <v>389</v>
      </c>
      <c r="D210" s="11" t="s">
        <v>1821</v>
      </c>
      <c r="E210" s="11" t="s">
        <v>391</v>
      </c>
      <c r="F210" s="11" t="s">
        <v>14</v>
      </c>
      <c r="G210" s="11" t="s">
        <v>53</v>
      </c>
      <c r="H210" s="11" t="s">
        <v>1751</v>
      </c>
      <c r="I210" s="11" t="s">
        <v>27</v>
      </c>
      <c r="J210" s="11">
        <v>200</v>
      </c>
      <c r="K210" s="11">
        <v>5</v>
      </c>
      <c r="L210" s="11" cm="1">
        <f t="array" ref="L210">K210*(J210-INDEX(Purchase_Data!$D$8:$D$138, MATCH(1, (TRIM(Purchase_Data!$B$8:$B$138)=TRIM(H210))*(TRIM(Purchase_Data!$C$8:$C$138)=TRIM(I210)), 0)))</f>
        <v>110</v>
      </c>
      <c r="M210" s="11">
        <f t="shared" si="3"/>
        <v>1000</v>
      </c>
      <c r="N210" s="11" t="s">
        <v>19</v>
      </c>
      <c r="O210" s="11" t="s">
        <v>42</v>
      </c>
    </row>
    <row r="211" spans="2:15">
      <c r="B211" s="11" t="s">
        <v>393</v>
      </c>
      <c r="C211" s="11" t="s">
        <v>389</v>
      </c>
      <c r="D211" s="11" t="s">
        <v>1821</v>
      </c>
      <c r="E211" s="11" t="s">
        <v>391</v>
      </c>
      <c r="F211" s="11" t="s">
        <v>14</v>
      </c>
      <c r="G211" s="11" t="s">
        <v>53</v>
      </c>
      <c r="H211" s="11" t="s">
        <v>214</v>
      </c>
      <c r="I211" s="11" t="s">
        <v>59</v>
      </c>
      <c r="J211" s="11">
        <v>150</v>
      </c>
      <c r="K211" s="11">
        <v>5</v>
      </c>
      <c r="L211" s="11" cm="1">
        <f t="array" ref="L211">K211*(J211-INDEX(Purchase_Data!$D$8:$D$138, MATCH(1, (TRIM(Purchase_Data!$B$8:$B$138)=TRIM(H211))*(TRIM(Purchase_Data!$C$8:$C$138)=TRIM(I211)), 0)))</f>
        <v>40</v>
      </c>
      <c r="M211" s="11">
        <f t="shared" si="3"/>
        <v>750</v>
      </c>
      <c r="N211" s="11" t="s">
        <v>19</v>
      </c>
      <c r="O211" s="11" t="s">
        <v>37</v>
      </c>
    </row>
    <row r="212" spans="2:15">
      <c r="B212" s="11" t="s">
        <v>395</v>
      </c>
      <c r="C212" s="11" t="s">
        <v>389</v>
      </c>
      <c r="D212" s="11" t="s">
        <v>1821</v>
      </c>
      <c r="E212" s="11" t="s">
        <v>394</v>
      </c>
      <c r="F212" s="11" t="s">
        <v>14</v>
      </c>
      <c r="G212" s="11" t="s">
        <v>15</v>
      </c>
      <c r="H212" s="11" t="s">
        <v>84</v>
      </c>
      <c r="I212" s="11" t="s">
        <v>17</v>
      </c>
      <c r="J212" s="11">
        <v>70</v>
      </c>
      <c r="K212" s="11">
        <v>3</v>
      </c>
      <c r="L212" s="11" cm="1">
        <f t="array" ref="L212">K212*(J212-INDEX(Purchase_Data!$D$8:$D$138, MATCH(1, (TRIM(Purchase_Data!$B$8:$B$138)=TRIM(H212))*(TRIM(Purchase_Data!$C$8:$C$138)=TRIM(I212)), 0)))</f>
        <v>30</v>
      </c>
      <c r="M212" s="11">
        <f t="shared" si="3"/>
        <v>210</v>
      </c>
      <c r="N212" s="11" t="s">
        <v>19</v>
      </c>
      <c r="O212" s="11" t="s">
        <v>23</v>
      </c>
    </row>
    <row r="213" spans="2:15">
      <c r="B213" s="11" t="s">
        <v>396</v>
      </c>
      <c r="C213" s="11" t="s">
        <v>389</v>
      </c>
      <c r="D213" s="11" t="s">
        <v>1821</v>
      </c>
      <c r="E213" s="11" t="s">
        <v>394</v>
      </c>
      <c r="F213" s="11" t="s">
        <v>14</v>
      </c>
      <c r="G213" s="11" t="s">
        <v>15</v>
      </c>
      <c r="H213" s="11" t="s">
        <v>98</v>
      </c>
      <c r="I213" s="11" t="s">
        <v>55</v>
      </c>
      <c r="J213" s="11">
        <v>1280</v>
      </c>
      <c r="K213" s="11">
        <v>4</v>
      </c>
      <c r="L213" s="11" cm="1">
        <f t="array" ref="L213">K213*(J213-INDEX(Purchase_Data!$D$8:$D$138, MATCH(1, (TRIM(Purchase_Data!$B$8:$B$138)=TRIM(H213))*(TRIM(Purchase_Data!$C$8:$C$138)=TRIM(I213)), 0)))</f>
        <v>520</v>
      </c>
      <c r="M213" s="11">
        <f t="shared" si="3"/>
        <v>5120</v>
      </c>
      <c r="N213" s="11" t="s">
        <v>19</v>
      </c>
      <c r="O213" s="11" t="s">
        <v>20</v>
      </c>
    </row>
    <row r="214" spans="2:15">
      <c r="B214" s="11" t="s">
        <v>397</v>
      </c>
      <c r="C214" s="11" t="s">
        <v>389</v>
      </c>
      <c r="D214" s="11" t="s">
        <v>1821</v>
      </c>
      <c r="E214" s="11" t="s">
        <v>114</v>
      </c>
      <c r="F214" s="11" t="s">
        <v>14</v>
      </c>
      <c r="G214" s="11" t="s">
        <v>44</v>
      </c>
      <c r="H214" s="11" t="s">
        <v>1755</v>
      </c>
      <c r="I214" s="11" t="s">
        <v>149</v>
      </c>
      <c r="J214" s="11">
        <v>230</v>
      </c>
      <c r="K214" s="11">
        <v>5</v>
      </c>
      <c r="L214" s="11" cm="1">
        <f t="array" ref="L214">K214*(J214-INDEX(Purchase_Data!$D$8:$D$138, MATCH(1, (TRIM(Purchase_Data!$B$8:$B$138)=TRIM(H214))*(TRIM(Purchase_Data!$C$8:$C$138)=TRIM(I214)), 0)))</f>
        <v>75</v>
      </c>
      <c r="M214" s="11">
        <f t="shared" si="3"/>
        <v>1150</v>
      </c>
      <c r="N214" s="11" t="s">
        <v>19</v>
      </c>
      <c r="O214" s="11" t="s">
        <v>20</v>
      </c>
    </row>
    <row r="215" spans="2:15">
      <c r="B215" s="11" t="s">
        <v>399</v>
      </c>
      <c r="C215" s="11" t="s">
        <v>389</v>
      </c>
      <c r="D215" s="11" t="s">
        <v>1821</v>
      </c>
      <c r="E215" s="11" t="s">
        <v>398</v>
      </c>
      <c r="F215" s="11" t="s">
        <v>14</v>
      </c>
      <c r="G215" s="11" t="s">
        <v>25</v>
      </c>
      <c r="H215" s="11" t="s">
        <v>34</v>
      </c>
      <c r="I215" s="11" t="s">
        <v>35</v>
      </c>
      <c r="J215" s="11">
        <v>270</v>
      </c>
      <c r="K215" s="11">
        <v>5</v>
      </c>
      <c r="L215" s="11" cm="1">
        <f t="array" ref="L215">K215*(J215-INDEX(Purchase_Data!$D$8:$D$138, MATCH(1, (TRIM(Purchase_Data!$B$8:$B$138)=TRIM(H215))*(TRIM(Purchase_Data!$C$8:$C$138)=TRIM(I215)), 0)))</f>
        <v>250</v>
      </c>
      <c r="M215" s="11">
        <f t="shared" si="3"/>
        <v>1350</v>
      </c>
      <c r="N215" s="11" t="s">
        <v>19</v>
      </c>
      <c r="O215" s="11" t="s">
        <v>37</v>
      </c>
    </row>
    <row r="216" spans="2:15">
      <c r="B216" s="11" t="s">
        <v>400</v>
      </c>
      <c r="C216" s="11" t="s">
        <v>389</v>
      </c>
      <c r="D216" s="11" t="s">
        <v>1821</v>
      </c>
      <c r="E216" s="11" t="s">
        <v>307</v>
      </c>
      <c r="F216" s="11" t="s">
        <v>14</v>
      </c>
      <c r="G216" s="11" t="s">
        <v>15</v>
      </c>
      <c r="H216" s="11" t="s">
        <v>45</v>
      </c>
      <c r="I216" s="11" t="s">
        <v>330</v>
      </c>
      <c r="J216" s="11">
        <v>780</v>
      </c>
      <c r="K216" s="11">
        <v>5</v>
      </c>
      <c r="L216" s="11" cm="1">
        <f t="array" ref="L216">K216*(J216-INDEX(Purchase_Data!$D$8:$D$138, MATCH(1, (TRIM(Purchase_Data!$B$8:$B$138)=TRIM(H216))*(TRIM(Purchase_Data!$C$8:$C$138)=TRIM(I216)), 0)))</f>
        <v>400</v>
      </c>
      <c r="M216" s="11">
        <f t="shared" si="3"/>
        <v>3900</v>
      </c>
      <c r="N216" s="11" t="s">
        <v>19</v>
      </c>
      <c r="O216" s="11" t="s">
        <v>37</v>
      </c>
    </row>
    <row r="217" spans="2:15">
      <c r="B217" s="11" t="s">
        <v>401</v>
      </c>
      <c r="C217" s="11" t="s">
        <v>389</v>
      </c>
      <c r="D217" s="11" t="s">
        <v>1821</v>
      </c>
      <c r="E217" s="11" t="s">
        <v>89</v>
      </c>
      <c r="F217" s="11" t="s">
        <v>14</v>
      </c>
      <c r="G217" s="11" t="s">
        <v>44</v>
      </c>
      <c r="H217" s="11" t="s">
        <v>54</v>
      </c>
      <c r="I217" s="11" t="s">
        <v>55</v>
      </c>
      <c r="J217" s="11">
        <v>350</v>
      </c>
      <c r="K217" s="11">
        <v>7</v>
      </c>
      <c r="L217" s="11" cm="1">
        <f t="array" ref="L217">K217*(J217-INDEX(Purchase_Data!$D$8:$D$138, MATCH(1, (TRIM(Purchase_Data!$B$8:$B$138)=TRIM(H217))*(TRIM(Purchase_Data!$C$8:$C$138)=TRIM(I217)), 0)))</f>
        <v>280</v>
      </c>
      <c r="M217" s="11">
        <f t="shared" si="3"/>
        <v>2450</v>
      </c>
      <c r="N217" s="11" t="s">
        <v>19</v>
      </c>
      <c r="O217" s="11" t="s">
        <v>42</v>
      </c>
    </row>
    <row r="218" spans="2:15">
      <c r="B218" s="11" t="s">
        <v>402</v>
      </c>
      <c r="C218" s="11" t="s">
        <v>389</v>
      </c>
      <c r="D218" s="11" t="s">
        <v>1821</v>
      </c>
      <c r="E218" s="11" t="s">
        <v>151</v>
      </c>
      <c r="F218" s="11" t="s">
        <v>14</v>
      </c>
      <c r="G218" s="11" t="s">
        <v>25</v>
      </c>
      <c r="H218" s="11" t="s">
        <v>369</v>
      </c>
      <c r="I218" s="11" t="s">
        <v>372</v>
      </c>
      <c r="J218" s="11">
        <v>440</v>
      </c>
      <c r="K218" s="11">
        <v>5</v>
      </c>
      <c r="L218" s="11" cm="1">
        <f t="array" ref="L218">K218*(J218-INDEX(Purchase_Data!$D$8:$D$138, MATCH(1, (TRIM(Purchase_Data!$B$8:$B$138)=TRIM(H218))*(TRIM(Purchase_Data!$C$8:$C$138)=TRIM(I218)), 0)))</f>
        <v>75</v>
      </c>
      <c r="M218" s="11">
        <f t="shared" si="3"/>
        <v>2200</v>
      </c>
      <c r="N218" s="11" t="s">
        <v>19</v>
      </c>
      <c r="O218" s="11" t="s">
        <v>23</v>
      </c>
    </row>
    <row r="219" spans="2:15">
      <c r="B219" s="11" t="s">
        <v>404</v>
      </c>
      <c r="C219" s="11" t="s">
        <v>389</v>
      </c>
      <c r="D219" s="11" t="s">
        <v>1821</v>
      </c>
      <c r="E219" s="11" t="s">
        <v>403</v>
      </c>
      <c r="F219" s="11" t="s">
        <v>14</v>
      </c>
      <c r="G219" s="11" t="s">
        <v>33</v>
      </c>
      <c r="H219" s="11" t="s">
        <v>29</v>
      </c>
      <c r="I219" s="11" t="s">
        <v>149</v>
      </c>
      <c r="J219" s="11">
        <v>240</v>
      </c>
      <c r="K219" s="11">
        <v>6</v>
      </c>
      <c r="L219" s="11" cm="1">
        <f t="array" ref="L219">K219*(J219-INDEX(Purchase_Data!$D$8:$D$138, MATCH(1, (TRIM(Purchase_Data!$B$8:$B$138)=TRIM(H219))*(TRIM(Purchase_Data!$C$8:$C$138)=TRIM(I219)), 0)))</f>
        <v>72</v>
      </c>
      <c r="M219" s="11">
        <f t="shared" si="3"/>
        <v>1440</v>
      </c>
      <c r="N219" s="11" t="s">
        <v>19</v>
      </c>
      <c r="O219" s="11" t="s">
        <v>20</v>
      </c>
    </row>
    <row r="220" spans="2:15">
      <c r="B220" s="11" t="s">
        <v>405</v>
      </c>
      <c r="C220" s="11" t="s">
        <v>389</v>
      </c>
      <c r="D220" s="11" t="s">
        <v>1821</v>
      </c>
      <c r="E220" s="11" t="s">
        <v>151</v>
      </c>
      <c r="F220" s="11" t="s">
        <v>14</v>
      </c>
      <c r="G220" s="11" t="s">
        <v>25</v>
      </c>
      <c r="H220" s="11" t="s">
        <v>131</v>
      </c>
      <c r="I220" s="11" t="s">
        <v>132</v>
      </c>
      <c r="J220" s="11">
        <v>120</v>
      </c>
      <c r="K220" s="11">
        <v>6</v>
      </c>
      <c r="L220" s="11" cm="1">
        <f t="array" ref="L220">K220*(J220-INDEX(Purchase_Data!$D$8:$D$138, MATCH(1, (TRIM(Purchase_Data!$B$8:$B$138)=TRIM(H220))*(TRIM(Purchase_Data!$C$8:$C$138)=TRIM(I220)), 0)))</f>
        <v>120</v>
      </c>
      <c r="M220" s="11">
        <f t="shared" si="3"/>
        <v>720</v>
      </c>
      <c r="N220" s="11" t="s">
        <v>19</v>
      </c>
      <c r="O220" s="11" t="s">
        <v>37</v>
      </c>
    </row>
    <row r="221" spans="2:15">
      <c r="B221" s="11" t="s">
        <v>407</v>
      </c>
      <c r="C221" s="11" t="s">
        <v>389</v>
      </c>
      <c r="D221" s="11" t="s">
        <v>1821</v>
      </c>
      <c r="E221" s="11" t="s">
        <v>406</v>
      </c>
      <c r="F221" s="11" t="s">
        <v>14</v>
      </c>
      <c r="G221" s="11" t="s">
        <v>15</v>
      </c>
      <c r="H221" s="11" t="s">
        <v>121</v>
      </c>
      <c r="I221" s="11" t="s">
        <v>55</v>
      </c>
      <c r="J221" s="11">
        <v>750</v>
      </c>
      <c r="K221" s="11">
        <v>6</v>
      </c>
      <c r="L221" s="11" cm="1">
        <f t="array" ref="L221">K221*(J221-INDEX(Purchase_Data!$D$8:$D$138, MATCH(1, (TRIM(Purchase_Data!$B$8:$B$138)=TRIM(H221))*(TRIM(Purchase_Data!$C$8:$C$138)=TRIM(I221)), 0)))</f>
        <v>228</v>
      </c>
      <c r="M221" s="11">
        <f t="shared" si="3"/>
        <v>4500</v>
      </c>
      <c r="N221" s="11" t="s">
        <v>19</v>
      </c>
      <c r="O221" s="11" t="s">
        <v>42</v>
      </c>
    </row>
    <row r="222" spans="2:15">
      <c r="B222" s="11" t="s">
        <v>408</v>
      </c>
      <c r="C222" s="11" t="s">
        <v>389</v>
      </c>
      <c r="D222" s="11" t="s">
        <v>1821</v>
      </c>
      <c r="E222" s="11" t="s">
        <v>406</v>
      </c>
      <c r="F222" s="11" t="s">
        <v>14</v>
      </c>
      <c r="G222" s="11" t="s">
        <v>15</v>
      </c>
      <c r="H222" s="11" t="s">
        <v>91</v>
      </c>
      <c r="I222" s="11" t="s">
        <v>59</v>
      </c>
      <c r="J222" s="11">
        <v>700</v>
      </c>
      <c r="K222" s="11">
        <v>5</v>
      </c>
      <c r="L222" s="11" cm="1">
        <f t="array" ref="L222">K222*(J222-INDEX(Purchase_Data!$D$8:$D$138, MATCH(1, (TRIM(Purchase_Data!$B$8:$B$138)=TRIM(H222))*(TRIM(Purchase_Data!$C$8:$C$138)=TRIM(I222)), 0)))</f>
        <v>140</v>
      </c>
      <c r="M222" s="11">
        <f t="shared" si="3"/>
        <v>3500</v>
      </c>
      <c r="N222" s="11" t="s">
        <v>19</v>
      </c>
      <c r="O222" s="11" t="s">
        <v>23</v>
      </c>
    </row>
    <row r="223" spans="2:15">
      <c r="B223" s="11" t="s">
        <v>409</v>
      </c>
      <c r="C223" s="11" t="s">
        <v>389</v>
      </c>
      <c r="D223" s="11" t="s">
        <v>1821</v>
      </c>
      <c r="E223" s="11" t="s">
        <v>83</v>
      </c>
      <c r="F223" s="11" t="s">
        <v>14</v>
      </c>
      <c r="G223" s="11" t="s">
        <v>25</v>
      </c>
      <c r="H223" s="11" t="s">
        <v>98</v>
      </c>
      <c r="I223" s="11" t="s">
        <v>55</v>
      </c>
      <c r="J223" s="11">
        <v>1280</v>
      </c>
      <c r="K223" s="11">
        <v>6</v>
      </c>
      <c r="L223" s="11" cm="1">
        <f t="array" ref="L223">K223*(J223-INDEX(Purchase_Data!$D$8:$D$138, MATCH(1, (TRIM(Purchase_Data!$B$8:$B$138)=TRIM(H223))*(TRIM(Purchase_Data!$C$8:$C$138)=TRIM(I223)), 0)))</f>
        <v>780</v>
      </c>
      <c r="M223" s="11">
        <f t="shared" si="3"/>
        <v>7680</v>
      </c>
      <c r="N223" s="11" t="s">
        <v>19</v>
      </c>
      <c r="O223" s="11" t="s">
        <v>20</v>
      </c>
    </row>
    <row r="224" spans="2:15">
      <c r="B224" s="11" t="s">
        <v>410</v>
      </c>
      <c r="C224" s="11" t="s">
        <v>389</v>
      </c>
      <c r="D224" s="11" t="s">
        <v>1821</v>
      </c>
      <c r="E224" s="11" t="s">
        <v>83</v>
      </c>
      <c r="F224" s="11" t="s">
        <v>14</v>
      </c>
      <c r="G224" s="11" t="s">
        <v>25</v>
      </c>
      <c r="H224" s="11" t="s">
        <v>65</v>
      </c>
      <c r="I224" s="11" t="s">
        <v>66</v>
      </c>
      <c r="J224" s="11">
        <v>20</v>
      </c>
      <c r="K224" s="11">
        <v>5</v>
      </c>
      <c r="L224" s="11" cm="1">
        <f t="array" ref="L224">K224*(J224-INDEX(Purchase_Data!$D$8:$D$138, MATCH(1, (TRIM(Purchase_Data!$B$8:$B$138)=TRIM(H224))*(TRIM(Purchase_Data!$C$8:$C$138)=TRIM(I224)), 0)))</f>
        <v>35</v>
      </c>
      <c r="M224" s="11">
        <f t="shared" si="3"/>
        <v>100</v>
      </c>
      <c r="N224" s="11" t="s">
        <v>19</v>
      </c>
      <c r="O224" s="11" t="s">
        <v>42</v>
      </c>
    </row>
    <row r="225" spans="2:15">
      <c r="B225" s="11" t="s">
        <v>411</v>
      </c>
      <c r="C225" s="11" t="s">
        <v>389</v>
      </c>
      <c r="D225" s="11" t="s">
        <v>1821</v>
      </c>
      <c r="E225" s="11" t="s">
        <v>31</v>
      </c>
      <c r="F225" s="11" t="s">
        <v>32</v>
      </c>
      <c r="G225" s="11" t="s">
        <v>33</v>
      </c>
      <c r="H225" s="4" t="s">
        <v>171</v>
      </c>
      <c r="I225" s="4" t="s">
        <v>50</v>
      </c>
      <c r="J225" s="11">
        <v>150</v>
      </c>
      <c r="K225" s="11">
        <v>6</v>
      </c>
      <c r="L225" s="11" cm="1">
        <f t="array" ref="L225">K225*(J225-INDEX(Purchase_Data!$D$8:$D$138, MATCH(1, (TRIM(Purchase_Data!$B$8:$B$138)=TRIM(H225))*(TRIM(Purchase_Data!$C$8:$C$138)=TRIM(I225)), 0)))</f>
        <v>210</v>
      </c>
      <c r="M225" s="11">
        <f t="shared" si="3"/>
        <v>900</v>
      </c>
      <c r="N225" s="11" t="s">
        <v>19</v>
      </c>
      <c r="O225" s="4" t="s">
        <v>37</v>
      </c>
    </row>
    <row r="226" spans="2:15">
      <c r="B226" s="11" t="s">
        <v>412</v>
      </c>
      <c r="C226" s="11" t="s">
        <v>389</v>
      </c>
      <c r="D226" s="11" t="s">
        <v>1821</v>
      </c>
      <c r="E226" s="11" t="s">
        <v>220</v>
      </c>
      <c r="F226" s="11" t="s">
        <v>14</v>
      </c>
      <c r="G226" s="11" t="s">
        <v>33</v>
      </c>
      <c r="H226" s="11" t="s">
        <v>101</v>
      </c>
      <c r="I226" s="11" t="s">
        <v>166</v>
      </c>
      <c r="J226" s="11">
        <v>700</v>
      </c>
      <c r="K226" s="11">
        <v>6</v>
      </c>
      <c r="L226" s="11" cm="1">
        <f t="array" ref="L226">K226*(J226-INDEX(Purchase_Data!$D$8:$D$138, MATCH(1, (TRIM(Purchase_Data!$B$8:$B$138)=TRIM(H226))*(TRIM(Purchase_Data!$C$8:$C$138)=TRIM(I226)), 0)))</f>
        <v>492</v>
      </c>
      <c r="M226" s="11">
        <f t="shared" si="3"/>
        <v>4200</v>
      </c>
      <c r="N226" s="11" t="s">
        <v>19</v>
      </c>
      <c r="O226" s="11" t="s">
        <v>42</v>
      </c>
    </row>
    <row r="227" spans="2:15">
      <c r="B227" s="11" t="s">
        <v>413</v>
      </c>
      <c r="C227" s="11" t="s">
        <v>389</v>
      </c>
      <c r="D227" s="11" t="s">
        <v>1821</v>
      </c>
      <c r="E227" s="11" t="s">
        <v>134</v>
      </c>
      <c r="F227" s="11" t="s">
        <v>32</v>
      </c>
      <c r="G227" s="11" t="s">
        <v>44</v>
      </c>
      <c r="H227" s="11" t="s">
        <v>217</v>
      </c>
      <c r="I227" s="11" t="s">
        <v>218</v>
      </c>
      <c r="J227" s="11">
        <v>190</v>
      </c>
      <c r="K227" s="11">
        <v>6</v>
      </c>
      <c r="L227" s="11" cm="1">
        <f t="array" ref="L227">K227*(J227-INDEX(Purchase_Data!$D$8:$D$138, MATCH(1, (TRIM(Purchase_Data!$B$8:$B$138)=TRIM(H227))*(TRIM(Purchase_Data!$C$8:$C$138)=TRIM(I227)), 0)))</f>
        <v>90</v>
      </c>
      <c r="M227" s="11">
        <f t="shared" si="3"/>
        <v>1140</v>
      </c>
      <c r="N227" s="11" t="s">
        <v>19</v>
      </c>
      <c r="O227" s="11" t="s">
        <v>37</v>
      </c>
    </row>
    <row r="228" spans="2:15">
      <c r="B228" s="11" t="s">
        <v>415</v>
      </c>
      <c r="C228" s="11" t="s">
        <v>389</v>
      </c>
      <c r="D228" s="11" t="s">
        <v>1821</v>
      </c>
      <c r="E228" s="11" t="s">
        <v>414</v>
      </c>
      <c r="F228" s="11" t="s">
        <v>14</v>
      </c>
      <c r="G228" s="11" t="s">
        <v>25</v>
      </c>
      <c r="H228" s="11" t="s">
        <v>1765</v>
      </c>
      <c r="I228" s="11" t="s">
        <v>35</v>
      </c>
      <c r="J228" s="11">
        <v>220</v>
      </c>
      <c r="K228" s="11">
        <v>8</v>
      </c>
      <c r="L228" s="11" cm="1">
        <f t="array" ref="L228">K228*(J228-INDEX(Purchase_Data!$D$8:$D$138, MATCH(1, (TRIM(Purchase_Data!$B$8:$B$138)=TRIM(H228))*(TRIM(Purchase_Data!$C$8:$C$138)=TRIM(I228)), 0)))</f>
        <v>200</v>
      </c>
      <c r="M228" s="11">
        <f t="shared" si="3"/>
        <v>1760</v>
      </c>
      <c r="N228" s="11" t="s">
        <v>19</v>
      </c>
      <c r="O228" s="11" t="s">
        <v>37</v>
      </c>
    </row>
    <row r="229" spans="2:15">
      <c r="B229" s="11" t="s">
        <v>416</v>
      </c>
      <c r="C229" s="11" t="s">
        <v>389</v>
      </c>
      <c r="D229" s="11" t="s">
        <v>1821</v>
      </c>
      <c r="E229" s="11" t="s">
        <v>130</v>
      </c>
      <c r="F229" s="11" t="s">
        <v>32</v>
      </c>
      <c r="G229" s="11" t="s">
        <v>44</v>
      </c>
      <c r="H229" s="11" t="s">
        <v>234</v>
      </c>
      <c r="I229" s="11" t="s">
        <v>235</v>
      </c>
      <c r="J229" s="11">
        <v>420</v>
      </c>
      <c r="K229" s="11">
        <v>5</v>
      </c>
      <c r="L229" s="11" cm="1">
        <f t="array" ref="L229">K229*(J229-INDEX(Purchase_Data!$D$8:$D$138, MATCH(1, (TRIM(Purchase_Data!$B$8:$B$138)=TRIM(H229))*(TRIM(Purchase_Data!$C$8:$C$138)=TRIM(I229)), 0)))</f>
        <v>250</v>
      </c>
      <c r="M229" s="11">
        <f t="shared" si="3"/>
        <v>2100</v>
      </c>
      <c r="N229" s="11" t="s">
        <v>19</v>
      </c>
      <c r="O229" s="11" t="s">
        <v>37</v>
      </c>
    </row>
    <row r="230" spans="2:15">
      <c r="B230" s="11" t="s">
        <v>417</v>
      </c>
      <c r="C230" s="11" t="s">
        <v>389</v>
      </c>
      <c r="D230" s="11" t="s">
        <v>1821</v>
      </c>
      <c r="E230" s="11" t="s">
        <v>127</v>
      </c>
      <c r="F230" s="11" t="s">
        <v>32</v>
      </c>
      <c r="G230" s="11" t="s">
        <v>44</v>
      </c>
      <c r="H230" s="11" t="s">
        <v>214</v>
      </c>
      <c r="I230" s="11" t="s">
        <v>59</v>
      </c>
      <c r="J230" s="11">
        <v>150</v>
      </c>
      <c r="K230" s="11">
        <v>6</v>
      </c>
      <c r="L230" s="11" cm="1">
        <f t="array" ref="L230">K230*(J230-INDEX(Purchase_Data!$D$8:$D$138, MATCH(1, (TRIM(Purchase_Data!$B$8:$B$138)=TRIM(H230))*(TRIM(Purchase_Data!$C$8:$C$138)=TRIM(I230)), 0)))</f>
        <v>48</v>
      </c>
      <c r="M230" s="11">
        <f t="shared" si="3"/>
        <v>900</v>
      </c>
      <c r="N230" s="11" t="s">
        <v>19</v>
      </c>
      <c r="O230" s="11" t="s">
        <v>37</v>
      </c>
    </row>
    <row r="231" spans="2:15">
      <c r="B231" s="11" t="s">
        <v>418</v>
      </c>
      <c r="C231" s="11" t="s">
        <v>389</v>
      </c>
      <c r="D231" s="11" t="s">
        <v>1821</v>
      </c>
      <c r="E231" s="11" t="s">
        <v>406</v>
      </c>
      <c r="F231" s="11" t="s">
        <v>14</v>
      </c>
      <c r="G231" s="11" t="s">
        <v>15</v>
      </c>
      <c r="H231" s="11" t="s">
        <v>162</v>
      </c>
      <c r="I231" s="11" t="s">
        <v>50</v>
      </c>
      <c r="J231" s="11">
        <v>270</v>
      </c>
      <c r="K231" s="11">
        <v>5</v>
      </c>
      <c r="L231" s="11" cm="1">
        <f t="array" ref="L231">K231*(J231-INDEX(Purchase_Data!$D$8:$D$138, MATCH(1, (TRIM(Purchase_Data!$B$8:$B$138)=TRIM(H231))*(TRIM(Purchase_Data!$C$8:$C$138)=TRIM(I231)), 0)))</f>
        <v>290</v>
      </c>
      <c r="M231" s="11">
        <f t="shared" si="3"/>
        <v>1350</v>
      </c>
      <c r="N231" s="11" t="s">
        <v>19</v>
      </c>
      <c r="O231" s="11" t="s">
        <v>23</v>
      </c>
    </row>
    <row r="232" spans="2:15">
      <c r="B232" s="11" t="s">
        <v>419</v>
      </c>
      <c r="C232" s="11" t="s">
        <v>389</v>
      </c>
      <c r="D232" s="11" t="s">
        <v>1821</v>
      </c>
      <c r="E232" s="11" t="s">
        <v>406</v>
      </c>
      <c r="F232" s="11" t="s">
        <v>14</v>
      </c>
      <c r="G232" s="11" t="s">
        <v>15</v>
      </c>
      <c r="H232" s="11" t="s">
        <v>104</v>
      </c>
      <c r="I232" s="11" t="s">
        <v>17</v>
      </c>
      <c r="J232" s="11">
        <v>210</v>
      </c>
      <c r="K232" s="11">
        <v>5</v>
      </c>
      <c r="L232" s="11" cm="1">
        <f t="array" ref="L232">K232*(J232-INDEX(Purchase_Data!$D$8:$D$138, MATCH(1, (TRIM(Purchase_Data!$B$8:$B$138)=TRIM(H232))*(TRIM(Purchase_Data!$C$8:$C$138)=TRIM(I232)), 0)))</f>
        <v>250</v>
      </c>
      <c r="M232" s="11">
        <f t="shared" si="3"/>
        <v>1050</v>
      </c>
      <c r="N232" s="11" t="s">
        <v>19</v>
      </c>
      <c r="O232" s="11" t="s">
        <v>37</v>
      </c>
    </row>
    <row r="233" spans="2:15">
      <c r="B233" s="11" t="s">
        <v>420</v>
      </c>
      <c r="C233" s="11" t="s">
        <v>389</v>
      </c>
      <c r="D233" s="11" t="s">
        <v>1821</v>
      </c>
      <c r="E233" s="11" t="s">
        <v>207</v>
      </c>
      <c r="F233" s="11" t="s">
        <v>32</v>
      </c>
      <c r="G233" s="11" t="s">
        <v>44</v>
      </c>
      <c r="H233" s="11" t="s">
        <v>71</v>
      </c>
      <c r="I233" s="11" t="s">
        <v>172</v>
      </c>
      <c r="J233" s="11">
        <v>300</v>
      </c>
      <c r="K233" s="11">
        <v>6</v>
      </c>
      <c r="L233" s="11" cm="1">
        <f t="array" ref="L233">K233*(J233-INDEX(Purchase_Data!$D$8:$D$138, MATCH(1, (TRIM(Purchase_Data!$B$8:$B$138)=TRIM(H233))*(TRIM(Purchase_Data!$C$8:$C$138)=TRIM(I233)), 0)))</f>
        <v>300</v>
      </c>
      <c r="M233" s="11">
        <f t="shared" si="3"/>
        <v>1800</v>
      </c>
      <c r="N233" s="11" t="s">
        <v>19</v>
      </c>
      <c r="O233" s="11" t="s">
        <v>20</v>
      </c>
    </row>
    <row r="234" spans="2:15">
      <c r="B234" s="11" t="s">
        <v>421</v>
      </c>
      <c r="C234" s="11" t="s">
        <v>389</v>
      </c>
      <c r="D234" s="11" t="s">
        <v>1821</v>
      </c>
      <c r="E234" s="11" t="s">
        <v>207</v>
      </c>
      <c r="F234" s="11" t="s">
        <v>32</v>
      </c>
      <c r="G234" s="11" t="s">
        <v>44</v>
      </c>
      <c r="H234" s="11" t="s">
        <v>45</v>
      </c>
      <c r="I234" s="11" t="s">
        <v>46</v>
      </c>
      <c r="J234" s="11">
        <v>410</v>
      </c>
      <c r="K234" s="11">
        <v>5</v>
      </c>
      <c r="L234" s="11" cm="1">
        <f t="array" ref="L234">K234*(J234-INDEX(Purchase_Data!$D$8:$D$138, MATCH(1, (TRIM(Purchase_Data!$B$8:$B$138)=TRIM(H234))*(TRIM(Purchase_Data!$C$8:$C$138)=TRIM(I234)), 0)))</f>
        <v>660</v>
      </c>
      <c r="M234" s="11">
        <f t="shared" si="3"/>
        <v>2050</v>
      </c>
      <c r="N234" s="11" t="s">
        <v>19</v>
      </c>
      <c r="O234" s="11" t="s">
        <v>37</v>
      </c>
    </row>
    <row r="235" spans="2:15">
      <c r="B235" s="11" t="s">
        <v>422</v>
      </c>
      <c r="C235" s="11" t="s">
        <v>389</v>
      </c>
      <c r="D235" s="11" t="s">
        <v>1821</v>
      </c>
      <c r="E235" s="11" t="s">
        <v>61</v>
      </c>
      <c r="F235" s="11" t="s">
        <v>32</v>
      </c>
      <c r="G235" s="11" t="s">
        <v>25</v>
      </c>
      <c r="H235" s="11" t="s">
        <v>1755</v>
      </c>
      <c r="I235" s="11" t="s">
        <v>149</v>
      </c>
      <c r="J235" s="11">
        <v>230</v>
      </c>
      <c r="K235" s="11">
        <v>4</v>
      </c>
      <c r="L235" s="11" cm="1">
        <f t="array" ref="L235">K235*(J235-INDEX(Purchase_Data!$D$8:$D$138, MATCH(1, (TRIM(Purchase_Data!$B$8:$B$138)=TRIM(H235))*(TRIM(Purchase_Data!$C$8:$C$138)=TRIM(I235)), 0)))</f>
        <v>60</v>
      </c>
      <c r="M235" s="11">
        <f t="shared" si="3"/>
        <v>920</v>
      </c>
      <c r="N235" s="11" t="s">
        <v>19</v>
      </c>
      <c r="O235" s="11" t="s">
        <v>20</v>
      </c>
    </row>
    <row r="236" spans="2:15">
      <c r="B236" s="11" t="s">
        <v>423</v>
      </c>
      <c r="C236" s="11" t="s">
        <v>389</v>
      </c>
      <c r="D236" s="11" t="s">
        <v>1821</v>
      </c>
      <c r="E236" s="11" t="s">
        <v>181</v>
      </c>
      <c r="F236" s="11" t="s">
        <v>14</v>
      </c>
      <c r="G236" s="11" t="s">
        <v>44</v>
      </c>
      <c r="H236" s="11" t="s">
        <v>62</v>
      </c>
      <c r="I236" s="11" t="s">
        <v>63</v>
      </c>
      <c r="J236" s="11">
        <v>30</v>
      </c>
      <c r="K236" s="11">
        <v>4</v>
      </c>
      <c r="L236" s="11" cm="1">
        <f t="array" ref="L236">K236*(J236-INDEX(Purchase_Data!$D$8:$D$138, MATCH(1, (TRIM(Purchase_Data!$B$8:$B$138)=TRIM(H236))*(TRIM(Purchase_Data!$C$8:$C$138)=TRIM(I236)), 0)))</f>
        <v>20</v>
      </c>
      <c r="M236" s="11">
        <f t="shared" si="3"/>
        <v>120</v>
      </c>
      <c r="N236" s="11" t="s">
        <v>19</v>
      </c>
      <c r="O236" s="11" t="s">
        <v>23</v>
      </c>
    </row>
    <row r="237" spans="2:15">
      <c r="B237" s="11" t="s">
        <v>425</v>
      </c>
      <c r="C237" s="11" t="s">
        <v>389</v>
      </c>
      <c r="D237" s="11" t="s">
        <v>1821</v>
      </c>
      <c r="E237" s="11" t="s">
        <v>424</v>
      </c>
      <c r="F237" s="11" t="s">
        <v>32</v>
      </c>
      <c r="G237" s="11" t="s">
        <v>33</v>
      </c>
      <c r="H237" s="11" t="s">
        <v>341</v>
      </c>
      <c r="I237" s="11" t="s">
        <v>46</v>
      </c>
      <c r="J237" s="11">
        <v>1050</v>
      </c>
      <c r="K237" s="11">
        <v>5</v>
      </c>
      <c r="L237" s="11" cm="1">
        <f t="array" ref="L237">K237*(J237-INDEX(Purchase_Data!$D$8:$D$138, MATCH(1, (TRIM(Purchase_Data!$B$8:$B$138)=TRIM(H237))*(TRIM(Purchase_Data!$C$8:$C$138)=TRIM(I237)), 0)))</f>
        <v>850</v>
      </c>
      <c r="M237" s="11">
        <f t="shared" si="3"/>
        <v>5250</v>
      </c>
      <c r="N237" s="11" t="s">
        <v>19</v>
      </c>
      <c r="O237" s="11" t="s">
        <v>23</v>
      </c>
    </row>
    <row r="238" spans="2:15">
      <c r="B238" s="11" t="s">
        <v>426</v>
      </c>
      <c r="C238" s="11" t="s">
        <v>389</v>
      </c>
      <c r="D238" s="11" t="s">
        <v>1821</v>
      </c>
      <c r="E238" s="11" t="s">
        <v>38</v>
      </c>
      <c r="F238" s="11" t="s">
        <v>32</v>
      </c>
      <c r="G238" s="11" t="s">
        <v>15</v>
      </c>
      <c r="H238" s="11" t="s">
        <v>71</v>
      </c>
      <c r="I238" s="11" t="s">
        <v>149</v>
      </c>
      <c r="J238" s="11">
        <v>75</v>
      </c>
      <c r="K238" s="11">
        <v>4</v>
      </c>
      <c r="L238" s="11" cm="1">
        <f t="array" ref="L238">K238*(J238-INDEX(Purchase_Data!$D$8:$D$138, MATCH(1, (TRIM(Purchase_Data!$B$8:$B$138)=TRIM(H238))*(TRIM(Purchase_Data!$C$8:$C$138)=TRIM(I238)), 0)))</f>
        <v>20</v>
      </c>
      <c r="M238" s="11">
        <f t="shared" si="3"/>
        <v>300</v>
      </c>
      <c r="N238" s="11" t="s">
        <v>19</v>
      </c>
      <c r="O238" s="11" t="s">
        <v>20</v>
      </c>
    </row>
    <row r="239" spans="2:15">
      <c r="B239" s="11" t="s">
        <v>428</v>
      </c>
      <c r="C239" s="11" t="s">
        <v>389</v>
      </c>
      <c r="D239" s="11" t="s">
        <v>1821</v>
      </c>
      <c r="E239" s="11" t="s">
        <v>427</v>
      </c>
      <c r="F239" s="11" t="s">
        <v>32</v>
      </c>
      <c r="G239" s="11" t="s">
        <v>53</v>
      </c>
      <c r="H239" s="11" t="s">
        <v>111</v>
      </c>
      <c r="I239" s="11" t="s">
        <v>112</v>
      </c>
      <c r="J239" s="11">
        <v>230</v>
      </c>
      <c r="K239" s="11">
        <v>4</v>
      </c>
      <c r="L239" s="11" cm="1">
        <f t="array" ref="L239">K239*(J239-INDEX(Purchase_Data!$D$8:$D$138, MATCH(1, (TRIM(Purchase_Data!$B$8:$B$138)=TRIM(H239))*(TRIM(Purchase_Data!$C$8:$C$138)=TRIM(I239)), 0)))</f>
        <v>80</v>
      </c>
      <c r="M239" s="11">
        <f t="shared" si="3"/>
        <v>920</v>
      </c>
      <c r="N239" s="11" t="s">
        <v>19</v>
      </c>
      <c r="O239" s="11" t="s">
        <v>23</v>
      </c>
    </row>
    <row r="240" spans="2:15">
      <c r="B240" s="11" t="s">
        <v>429</v>
      </c>
      <c r="C240" s="11" t="s">
        <v>389</v>
      </c>
      <c r="D240" s="11" t="s">
        <v>1821</v>
      </c>
      <c r="E240" s="11" t="s">
        <v>97</v>
      </c>
      <c r="F240" s="11" t="s">
        <v>14</v>
      </c>
      <c r="G240" s="11" t="s">
        <v>44</v>
      </c>
      <c r="H240" s="11" t="s">
        <v>54</v>
      </c>
      <c r="I240" s="11" t="s">
        <v>50</v>
      </c>
      <c r="J240" s="11">
        <v>190</v>
      </c>
      <c r="K240" s="11">
        <v>4</v>
      </c>
      <c r="L240" s="11" cm="1">
        <f t="array" ref="L240">K240*(J240-INDEX(Purchase_Data!$D$8:$D$138, MATCH(1, (TRIM(Purchase_Data!$B$8:$B$138)=TRIM(H240))*(TRIM(Purchase_Data!$C$8:$C$138)=TRIM(I240)), 0)))</f>
        <v>72</v>
      </c>
      <c r="M240" s="11">
        <f t="shared" si="3"/>
        <v>760</v>
      </c>
      <c r="N240" s="11" t="s">
        <v>19</v>
      </c>
      <c r="O240" s="11" t="s">
        <v>42</v>
      </c>
    </row>
    <row r="241" spans="2:15">
      <c r="B241" s="11" t="s">
        <v>431</v>
      </c>
      <c r="C241" s="11" t="s">
        <v>389</v>
      </c>
      <c r="D241" s="11" t="s">
        <v>1821</v>
      </c>
      <c r="E241" s="11" t="s">
        <v>430</v>
      </c>
      <c r="F241" s="11" t="s">
        <v>32</v>
      </c>
      <c r="G241" s="11" t="s">
        <v>44</v>
      </c>
      <c r="H241" s="11" t="s">
        <v>26</v>
      </c>
      <c r="I241" s="11" t="s">
        <v>35</v>
      </c>
      <c r="J241" s="11">
        <v>380</v>
      </c>
      <c r="K241" s="11">
        <v>3</v>
      </c>
      <c r="L241" s="11" cm="1">
        <f t="array" ref="L241">K241*(J241-INDEX(Purchase_Data!$D$8:$D$138, MATCH(1, (TRIM(Purchase_Data!$B$8:$B$138)=TRIM(H241))*(TRIM(Purchase_Data!$C$8:$C$138)=TRIM(I241)), 0)))</f>
        <v>96</v>
      </c>
      <c r="M241" s="11">
        <f t="shared" si="3"/>
        <v>1140</v>
      </c>
      <c r="N241" s="11" t="s">
        <v>19</v>
      </c>
      <c r="O241" s="11" t="s">
        <v>23</v>
      </c>
    </row>
    <row r="242" spans="2:15">
      <c r="B242" s="11" t="s">
        <v>432</v>
      </c>
      <c r="C242" s="11" t="s">
        <v>389</v>
      </c>
      <c r="D242" s="11" t="s">
        <v>1821</v>
      </c>
      <c r="E242" s="11" t="s">
        <v>197</v>
      </c>
      <c r="F242" s="11" t="s">
        <v>32</v>
      </c>
      <c r="G242" s="11" t="s">
        <v>44</v>
      </c>
      <c r="H242" s="11" t="s">
        <v>54</v>
      </c>
      <c r="I242" s="11" t="s">
        <v>50</v>
      </c>
      <c r="J242" s="11">
        <v>190</v>
      </c>
      <c r="K242" s="11">
        <v>5</v>
      </c>
      <c r="L242" s="11" cm="1">
        <f t="array" ref="L242">K242*(J242-INDEX(Purchase_Data!$D$8:$D$138, MATCH(1, (TRIM(Purchase_Data!$B$8:$B$138)=TRIM(H242))*(TRIM(Purchase_Data!$C$8:$C$138)=TRIM(I242)), 0)))</f>
        <v>90</v>
      </c>
      <c r="M242" s="11">
        <f t="shared" si="3"/>
        <v>950</v>
      </c>
      <c r="N242" s="11" t="s">
        <v>19</v>
      </c>
      <c r="O242" s="11" t="s">
        <v>42</v>
      </c>
    </row>
    <row r="243" spans="2:15">
      <c r="B243" s="11" t="s">
        <v>433</v>
      </c>
      <c r="C243" s="11" t="s">
        <v>389</v>
      </c>
      <c r="D243" s="11" t="s">
        <v>1821</v>
      </c>
      <c r="E243" s="11" t="s">
        <v>197</v>
      </c>
      <c r="F243" s="11" t="s">
        <v>32</v>
      </c>
      <c r="G243" s="11" t="s">
        <v>44</v>
      </c>
      <c r="H243" s="11" t="s">
        <v>234</v>
      </c>
      <c r="I243" s="11" t="s">
        <v>235</v>
      </c>
      <c r="J243" s="11">
        <v>420</v>
      </c>
      <c r="K243" s="11">
        <v>4</v>
      </c>
      <c r="L243" s="11" cm="1">
        <f t="array" ref="L243">K243*(J243-INDEX(Purchase_Data!$D$8:$D$138, MATCH(1, (TRIM(Purchase_Data!$B$8:$B$138)=TRIM(H243))*(TRIM(Purchase_Data!$C$8:$C$138)=TRIM(I243)), 0)))</f>
        <v>200</v>
      </c>
      <c r="M243" s="11">
        <f t="shared" si="3"/>
        <v>1680</v>
      </c>
      <c r="N243" s="11" t="s">
        <v>19</v>
      </c>
      <c r="O243" s="11" t="s">
        <v>37</v>
      </c>
    </row>
    <row r="244" spans="2:15">
      <c r="B244" s="11" t="s">
        <v>434</v>
      </c>
      <c r="C244" s="11" t="s">
        <v>389</v>
      </c>
      <c r="D244" s="11" t="s">
        <v>1821</v>
      </c>
      <c r="E244" s="11" t="s">
        <v>364</v>
      </c>
      <c r="F244" s="11" t="s">
        <v>32</v>
      </c>
      <c r="G244" s="11" t="s">
        <v>44</v>
      </c>
      <c r="H244" s="11" t="s">
        <v>185</v>
      </c>
      <c r="I244" s="11" t="s">
        <v>50</v>
      </c>
      <c r="J244" s="11">
        <v>230</v>
      </c>
      <c r="K244" s="11">
        <v>2</v>
      </c>
      <c r="L244" s="11" cm="1">
        <f t="array" ref="L244">K244*(J244-INDEX(Purchase_Data!$D$8:$D$138, MATCH(1, (TRIM(Purchase_Data!$B$8:$B$138)=TRIM(H244))*(TRIM(Purchase_Data!$C$8:$C$138)=TRIM(I244)), 0)))</f>
        <v>40</v>
      </c>
      <c r="M244" s="11">
        <f t="shared" si="3"/>
        <v>460</v>
      </c>
      <c r="N244" s="11" t="s">
        <v>19</v>
      </c>
      <c r="O244" s="11" t="s">
        <v>20</v>
      </c>
    </row>
    <row r="245" spans="2:15">
      <c r="B245" s="11" t="s">
        <v>436</v>
      </c>
      <c r="C245" s="11" t="s">
        <v>389</v>
      </c>
      <c r="D245" s="11" t="s">
        <v>1821</v>
      </c>
      <c r="E245" s="11" t="s">
        <v>364</v>
      </c>
      <c r="F245" s="11" t="s">
        <v>32</v>
      </c>
      <c r="G245" s="11" t="s">
        <v>44</v>
      </c>
      <c r="H245" s="11" t="s">
        <v>435</v>
      </c>
      <c r="I245" s="11" t="s">
        <v>59</v>
      </c>
      <c r="J245" s="11">
        <v>120</v>
      </c>
      <c r="K245" s="11">
        <v>4</v>
      </c>
      <c r="L245" s="11" cm="1">
        <f t="array" ref="L245">K245*(J245-INDEX(Purchase_Data!$D$8:$D$138, MATCH(1, (TRIM(Purchase_Data!$B$8:$B$138)=TRIM(H245))*(TRIM(Purchase_Data!$C$8:$C$138)=TRIM(I245)), 0)))</f>
        <v>40</v>
      </c>
      <c r="M245" s="11">
        <f t="shared" si="3"/>
        <v>480</v>
      </c>
      <c r="N245" s="11" t="s">
        <v>19</v>
      </c>
      <c r="O245" s="11" t="s">
        <v>37</v>
      </c>
    </row>
    <row r="246" spans="2:15">
      <c r="B246" s="11" t="s">
        <v>437</v>
      </c>
      <c r="C246" s="11" t="s">
        <v>389</v>
      </c>
      <c r="D246" s="11" t="s">
        <v>1821</v>
      </c>
      <c r="E246" s="11" t="s">
        <v>31</v>
      </c>
      <c r="F246" s="11" t="s">
        <v>32</v>
      </c>
      <c r="G246" s="11" t="s">
        <v>33</v>
      </c>
      <c r="H246" s="11" t="s">
        <v>369</v>
      </c>
      <c r="I246" s="11" t="s">
        <v>370</v>
      </c>
      <c r="J246" s="11">
        <v>1660</v>
      </c>
      <c r="K246" s="11">
        <v>3</v>
      </c>
      <c r="L246" s="11" cm="1">
        <f t="array" ref="L246">K246*(J246-INDEX(Purchase_Data!$D$8:$D$138, MATCH(1, (TRIM(Purchase_Data!$B$8:$B$138)=TRIM(H246))*(TRIM(Purchase_Data!$C$8:$C$138)=TRIM(I246)), 0)))</f>
        <v>1530</v>
      </c>
      <c r="M246" s="11">
        <f t="shared" si="3"/>
        <v>4980</v>
      </c>
      <c r="N246" s="11" t="s">
        <v>19</v>
      </c>
      <c r="O246" s="11" t="s">
        <v>23</v>
      </c>
    </row>
    <row r="247" spans="2:15">
      <c r="B247" s="11" t="s">
        <v>438</v>
      </c>
      <c r="C247" s="11" t="s">
        <v>389</v>
      </c>
      <c r="D247" s="11" t="s">
        <v>1821</v>
      </c>
      <c r="E247" s="11" t="s">
        <v>250</v>
      </c>
      <c r="F247" s="11" t="s">
        <v>14</v>
      </c>
      <c r="G247" s="11" t="s">
        <v>53</v>
      </c>
      <c r="H247" s="11" t="s">
        <v>162</v>
      </c>
      <c r="I247" s="11" t="s">
        <v>172</v>
      </c>
      <c r="J247" s="11">
        <v>130</v>
      </c>
      <c r="K247" s="11">
        <v>4</v>
      </c>
      <c r="L247" s="11" cm="1">
        <f t="array" ref="L247">K247*(J247-INDEX(Purchase_Data!$D$8:$D$138, MATCH(1, (TRIM(Purchase_Data!$B$8:$B$138)=TRIM(H247))*(TRIM(Purchase_Data!$C$8:$C$138)=TRIM(I247)), 0)))</f>
        <v>80</v>
      </c>
      <c r="M247" s="11">
        <f t="shared" si="3"/>
        <v>520</v>
      </c>
      <c r="N247" s="11" t="s">
        <v>19</v>
      </c>
      <c r="O247" s="11" t="s">
        <v>23</v>
      </c>
    </row>
    <row r="248" spans="2:15">
      <c r="B248" s="11" t="s">
        <v>439</v>
      </c>
      <c r="C248" s="11" t="s">
        <v>389</v>
      </c>
      <c r="D248" s="11" t="s">
        <v>1821</v>
      </c>
      <c r="E248" s="11" t="s">
        <v>100</v>
      </c>
      <c r="F248" s="11" t="s">
        <v>32</v>
      </c>
      <c r="G248" s="11" t="s">
        <v>53</v>
      </c>
      <c r="H248" s="11" t="s">
        <v>189</v>
      </c>
      <c r="I248" s="11" t="s">
        <v>330</v>
      </c>
      <c r="J248" s="11">
        <v>1850</v>
      </c>
      <c r="K248" s="11">
        <v>3</v>
      </c>
      <c r="L248" s="11" cm="1">
        <f t="array" ref="L248">K248*(J248-INDEX(Purchase_Data!$D$8:$D$138, MATCH(1, (TRIM(Purchase_Data!$B$8:$B$138)=TRIM(H248))*(TRIM(Purchase_Data!$C$8:$C$138)=TRIM(I248)), 0)))</f>
        <v>1815</v>
      </c>
      <c r="M248" s="11">
        <f t="shared" si="3"/>
        <v>5550</v>
      </c>
      <c r="N248" s="11" t="s">
        <v>19</v>
      </c>
      <c r="O248" s="11" t="s">
        <v>23</v>
      </c>
    </row>
    <row r="249" spans="2:15">
      <c r="B249" s="11" t="s">
        <v>440</v>
      </c>
      <c r="C249" s="11" t="s">
        <v>389</v>
      </c>
      <c r="D249" s="11" t="s">
        <v>1821</v>
      </c>
      <c r="E249" s="11" t="s">
        <v>151</v>
      </c>
      <c r="F249" s="11" t="s">
        <v>14</v>
      </c>
      <c r="G249" s="11" t="s">
        <v>25</v>
      </c>
      <c r="H249" s="11" t="s">
        <v>199</v>
      </c>
      <c r="I249" s="11" t="s">
        <v>35</v>
      </c>
      <c r="J249" s="11">
        <v>410</v>
      </c>
      <c r="K249" s="11">
        <v>4</v>
      </c>
      <c r="L249" s="11" cm="1">
        <f t="array" ref="L249">K249*(J249-INDEX(Purchase_Data!$D$8:$D$138, MATCH(1, (TRIM(Purchase_Data!$B$8:$B$138)=TRIM(H249))*(TRIM(Purchase_Data!$C$8:$C$138)=TRIM(I249)), 0)))</f>
        <v>140</v>
      </c>
      <c r="M249" s="11">
        <f t="shared" si="3"/>
        <v>1640</v>
      </c>
      <c r="N249" s="11" t="s">
        <v>19</v>
      </c>
      <c r="O249" s="11" t="s">
        <v>42</v>
      </c>
    </row>
    <row r="250" spans="2:15">
      <c r="B250" s="11" t="s">
        <v>441</v>
      </c>
      <c r="C250" s="11" t="s">
        <v>389</v>
      </c>
      <c r="D250" s="11" t="s">
        <v>1821</v>
      </c>
      <c r="E250" s="11" t="s">
        <v>424</v>
      </c>
      <c r="F250" s="11" t="s">
        <v>32</v>
      </c>
      <c r="G250" s="11" t="s">
        <v>33</v>
      </c>
      <c r="H250" s="11" t="s">
        <v>178</v>
      </c>
      <c r="I250" s="11" t="s">
        <v>238</v>
      </c>
      <c r="J250" s="11">
        <v>1600</v>
      </c>
      <c r="K250" s="11">
        <v>5</v>
      </c>
      <c r="L250" s="11" cm="1">
        <f t="array" ref="L250">K250*(J250-INDEX(Purchase_Data!$D$8:$D$138, MATCH(1, (TRIM(Purchase_Data!$B$8:$B$138)=TRIM(H250))*(TRIM(Purchase_Data!$C$8:$C$138)=TRIM(I250)), 0)))</f>
        <v>3250</v>
      </c>
      <c r="M250" s="11">
        <f t="shared" si="3"/>
        <v>8000</v>
      </c>
      <c r="N250" s="11" t="s">
        <v>19</v>
      </c>
      <c r="O250" s="11" t="s">
        <v>42</v>
      </c>
    </row>
    <row r="251" spans="2:15">
      <c r="B251" s="11" t="s">
        <v>442</v>
      </c>
      <c r="C251" s="11" t="s">
        <v>389</v>
      </c>
      <c r="D251" s="11" t="s">
        <v>1821</v>
      </c>
      <c r="E251" s="11" t="s">
        <v>144</v>
      </c>
      <c r="F251" s="11" t="s">
        <v>14</v>
      </c>
      <c r="G251" s="11" t="s">
        <v>44</v>
      </c>
      <c r="H251" s="11" t="s">
        <v>189</v>
      </c>
      <c r="I251" s="11" t="s">
        <v>46</v>
      </c>
      <c r="J251" s="11">
        <v>950</v>
      </c>
      <c r="K251" s="11">
        <v>5</v>
      </c>
      <c r="L251" s="11" cm="1">
        <f t="array" ref="L251">K251*(J251-INDEX(Purchase_Data!$D$8:$D$138, MATCH(1, (TRIM(Purchase_Data!$B$8:$B$138)=TRIM(H251))*(TRIM(Purchase_Data!$C$8:$C$138)=TRIM(I251)), 0)))</f>
        <v>380</v>
      </c>
      <c r="M251" s="11">
        <f t="shared" si="3"/>
        <v>4750</v>
      </c>
      <c r="N251" s="11" t="s">
        <v>19</v>
      </c>
      <c r="O251" s="11" t="s">
        <v>23</v>
      </c>
    </row>
    <row r="252" spans="2:15">
      <c r="B252" s="11" t="s">
        <v>443</v>
      </c>
      <c r="C252" s="11" t="s">
        <v>389</v>
      </c>
      <c r="D252" s="11" t="s">
        <v>1821</v>
      </c>
      <c r="E252" s="11" t="s">
        <v>367</v>
      </c>
      <c r="F252" s="11" t="s">
        <v>32</v>
      </c>
      <c r="G252" s="11" t="s">
        <v>53</v>
      </c>
      <c r="H252" s="11" t="s">
        <v>264</v>
      </c>
      <c r="I252" s="11" t="s">
        <v>229</v>
      </c>
      <c r="J252" s="11">
        <v>850</v>
      </c>
      <c r="K252" s="11">
        <v>4</v>
      </c>
      <c r="L252" s="11" cm="1">
        <f t="array" ref="L252">K252*(J252-INDEX(Purchase_Data!$D$8:$D$138, MATCH(1, (TRIM(Purchase_Data!$B$8:$B$138)=TRIM(H252))*(TRIM(Purchase_Data!$C$8:$C$138)=TRIM(I252)), 0)))</f>
        <v>120</v>
      </c>
      <c r="M252" s="11">
        <f t="shared" si="3"/>
        <v>3400</v>
      </c>
      <c r="N252" s="11" t="s">
        <v>19</v>
      </c>
      <c r="O252" s="11" t="s">
        <v>42</v>
      </c>
    </row>
    <row r="253" spans="2:15">
      <c r="B253" s="11" t="s">
        <v>444</v>
      </c>
      <c r="C253" s="11" t="s">
        <v>389</v>
      </c>
      <c r="D253" s="11" t="s">
        <v>1821</v>
      </c>
      <c r="E253" s="11" t="s">
        <v>367</v>
      </c>
      <c r="F253" s="11" t="s">
        <v>32</v>
      </c>
      <c r="G253" s="11" t="s">
        <v>53</v>
      </c>
      <c r="H253" s="11" t="s">
        <v>108</v>
      </c>
      <c r="I253" s="11" t="s">
        <v>17</v>
      </c>
      <c r="J253" s="11">
        <v>70</v>
      </c>
      <c r="K253" s="11">
        <v>5</v>
      </c>
      <c r="L253" s="11" cm="1">
        <f t="array" ref="L253">K253*(J253-INDEX(Purchase_Data!$D$8:$D$138, MATCH(1, (TRIM(Purchase_Data!$B$8:$B$138)=TRIM(H253))*(TRIM(Purchase_Data!$C$8:$C$138)=TRIM(I253)), 0)))</f>
        <v>40</v>
      </c>
      <c r="M253" s="11">
        <f t="shared" si="3"/>
        <v>350</v>
      </c>
      <c r="N253" s="11" t="s">
        <v>19</v>
      </c>
      <c r="O253" s="11" t="s">
        <v>20</v>
      </c>
    </row>
    <row r="254" spans="2:15">
      <c r="B254" s="11" t="s">
        <v>445</v>
      </c>
      <c r="C254" s="11" t="s">
        <v>389</v>
      </c>
      <c r="D254" s="11" t="s">
        <v>1821</v>
      </c>
      <c r="E254" s="11" t="s">
        <v>430</v>
      </c>
      <c r="F254" s="11" t="s">
        <v>32</v>
      </c>
      <c r="G254" s="11" t="s">
        <v>44</v>
      </c>
      <c r="H254" s="11" t="s">
        <v>1765</v>
      </c>
      <c r="I254" s="11" t="s">
        <v>35</v>
      </c>
      <c r="J254" s="11">
        <v>220</v>
      </c>
      <c r="K254" s="11">
        <v>5</v>
      </c>
      <c r="L254" s="11" cm="1">
        <f t="array" ref="L254">K254*(J254-INDEX(Purchase_Data!$D$8:$D$138, MATCH(1, (TRIM(Purchase_Data!$B$8:$B$138)=TRIM(H254))*(TRIM(Purchase_Data!$C$8:$C$138)=TRIM(I254)), 0)))</f>
        <v>125</v>
      </c>
      <c r="M254" s="11">
        <f t="shared" si="3"/>
        <v>1100</v>
      </c>
      <c r="N254" s="11" t="s">
        <v>19</v>
      </c>
      <c r="O254" s="11" t="s">
        <v>37</v>
      </c>
    </row>
    <row r="255" spans="2:15">
      <c r="B255" s="11" t="s">
        <v>446</v>
      </c>
      <c r="C255" s="11" t="s">
        <v>389</v>
      </c>
      <c r="D255" s="11" t="s">
        <v>1821</v>
      </c>
      <c r="E255" s="11" t="s">
        <v>430</v>
      </c>
      <c r="F255" s="11" t="s">
        <v>32</v>
      </c>
      <c r="G255" s="11" t="s">
        <v>44</v>
      </c>
      <c r="H255" s="11" t="s">
        <v>341</v>
      </c>
      <c r="I255" s="11" t="s">
        <v>46</v>
      </c>
      <c r="J255" s="11">
        <v>1050</v>
      </c>
      <c r="K255" s="11">
        <v>5</v>
      </c>
      <c r="L255" s="11" cm="1">
        <f t="array" ref="L255">K255*(J255-INDEX(Purchase_Data!$D$8:$D$138, MATCH(1, (TRIM(Purchase_Data!$B$8:$B$138)=TRIM(H255))*(TRIM(Purchase_Data!$C$8:$C$138)=TRIM(I255)), 0)))</f>
        <v>850</v>
      </c>
      <c r="M255" s="11">
        <f t="shared" si="3"/>
        <v>5250</v>
      </c>
      <c r="N255" s="11" t="s">
        <v>19</v>
      </c>
      <c r="O255" s="11" t="s">
        <v>23</v>
      </c>
    </row>
    <row r="256" spans="2:15">
      <c r="B256" s="11" t="s">
        <v>447</v>
      </c>
      <c r="C256" s="11" t="s">
        <v>389</v>
      </c>
      <c r="D256" s="11" t="s">
        <v>1821</v>
      </c>
      <c r="E256" s="11" t="s">
        <v>356</v>
      </c>
      <c r="F256" s="11" t="s">
        <v>14</v>
      </c>
      <c r="G256" s="11" t="s">
        <v>53</v>
      </c>
      <c r="H256" s="11" t="s">
        <v>91</v>
      </c>
      <c r="I256" s="11" t="s">
        <v>59</v>
      </c>
      <c r="J256" s="11">
        <v>700</v>
      </c>
      <c r="K256" s="11">
        <v>7</v>
      </c>
      <c r="L256" s="11" cm="1">
        <f t="array" ref="L256">K256*(J256-INDEX(Purchase_Data!$D$8:$D$138, MATCH(1, (TRIM(Purchase_Data!$B$8:$B$138)=TRIM(H256))*(TRIM(Purchase_Data!$C$8:$C$138)=TRIM(I256)), 0)))</f>
        <v>196</v>
      </c>
      <c r="M256" s="11">
        <f t="shared" si="3"/>
        <v>4900</v>
      </c>
      <c r="N256" s="11" t="s">
        <v>19</v>
      </c>
      <c r="O256" s="11" t="s">
        <v>23</v>
      </c>
    </row>
    <row r="257" spans="2:15">
      <c r="B257" s="11" t="s">
        <v>448</v>
      </c>
      <c r="C257" s="11" t="s">
        <v>389</v>
      </c>
      <c r="D257" s="11" t="s">
        <v>1821</v>
      </c>
      <c r="E257" s="11" t="s">
        <v>220</v>
      </c>
      <c r="F257" s="11" t="s">
        <v>14</v>
      </c>
      <c r="G257" s="11" t="s">
        <v>33</v>
      </c>
      <c r="H257" s="11" t="s">
        <v>39</v>
      </c>
      <c r="I257" s="11" t="s">
        <v>40</v>
      </c>
      <c r="J257" s="11">
        <v>30</v>
      </c>
      <c r="K257" s="11">
        <v>6</v>
      </c>
      <c r="L257" s="11" cm="1">
        <f t="array" ref="L257">K257*(J257-INDEX(Purchase_Data!$D$8:$D$138, MATCH(1, (TRIM(Purchase_Data!$B$8:$B$138)=TRIM(H257))*(TRIM(Purchase_Data!$C$8:$C$138)=TRIM(I257)), 0)))</f>
        <v>30</v>
      </c>
      <c r="M257" s="11">
        <f t="shared" si="3"/>
        <v>180</v>
      </c>
      <c r="N257" s="11" t="s">
        <v>19</v>
      </c>
      <c r="O257" s="11" t="s">
        <v>42</v>
      </c>
    </row>
    <row r="258" spans="2:15">
      <c r="B258" s="11" t="s">
        <v>450</v>
      </c>
      <c r="C258" s="11" t="s">
        <v>389</v>
      </c>
      <c r="D258" s="11" t="s">
        <v>1821</v>
      </c>
      <c r="E258" s="11" t="s">
        <v>216</v>
      </c>
      <c r="F258" s="11" t="s">
        <v>14</v>
      </c>
      <c r="G258" s="11" t="s">
        <v>15</v>
      </c>
      <c r="H258" s="11" t="s">
        <v>284</v>
      </c>
      <c r="I258" s="11" t="s">
        <v>449</v>
      </c>
      <c r="J258" s="11">
        <v>780</v>
      </c>
      <c r="K258" s="11">
        <v>4</v>
      </c>
      <c r="L258" s="11" cm="1">
        <f t="array" ref="L258">K258*(J258-INDEX(Purchase_Data!$D$8:$D$138, MATCH(1, (TRIM(Purchase_Data!$B$8:$B$138)=TRIM(H258))*(TRIM(Purchase_Data!$C$8:$C$138)=TRIM(I258)), 0)))</f>
        <v>220</v>
      </c>
      <c r="M258" s="11">
        <f t="shared" si="3"/>
        <v>3120</v>
      </c>
      <c r="N258" s="11" t="s">
        <v>19</v>
      </c>
      <c r="O258" s="11" t="s">
        <v>42</v>
      </c>
    </row>
    <row r="259" spans="2:15">
      <c r="B259" s="11" t="s">
        <v>451</v>
      </c>
      <c r="C259" s="11" t="s">
        <v>389</v>
      </c>
      <c r="D259" s="11" t="s">
        <v>1821</v>
      </c>
      <c r="E259" s="11" t="s">
        <v>364</v>
      </c>
      <c r="F259" s="11" t="s">
        <v>32</v>
      </c>
      <c r="G259" s="11" t="s">
        <v>44</v>
      </c>
      <c r="H259" s="11" t="s">
        <v>29</v>
      </c>
      <c r="I259" s="11" t="s">
        <v>17</v>
      </c>
      <c r="J259" s="11">
        <v>450</v>
      </c>
      <c r="K259" s="11">
        <v>6</v>
      </c>
      <c r="L259" s="11" cm="1">
        <f t="array" ref="L259">K259*(J259-INDEX(Purchase_Data!$D$8:$D$138, MATCH(1, (TRIM(Purchase_Data!$B$8:$B$138)=TRIM(H259))*(TRIM(Purchase_Data!$C$8:$C$138)=TRIM(I259)), 0)))</f>
        <v>300</v>
      </c>
      <c r="M259" s="11">
        <f t="shared" si="3"/>
        <v>2700</v>
      </c>
      <c r="N259" s="11" t="s">
        <v>19</v>
      </c>
      <c r="O259" s="11" t="s">
        <v>20</v>
      </c>
    </row>
    <row r="260" spans="2:15">
      <c r="B260" s="11" t="s">
        <v>452</v>
      </c>
      <c r="C260" s="11" t="s">
        <v>389</v>
      </c>
      <c r="D260" s="11" t="s">
        <v>1821</v>
      </c>
      <c r="E260" s="11" t="s">
        <v>246</v>
      </c>
      <c r="F260" s="11" t="s">
        <v>32</v>
      </c>
      <c r="G260" s="11" t="s">
        <v>53</v>
      </c>
      <c r="H260" s="11" t="s">
        <v>26</v>
      </c>
      <c r="I260" s="11" t="s">
        <v>27</v>
      </c>
      <c r="J260" s="11">
        <v>730</v>
      </c>
      <c r="K260" s="11">
        <v>7</v>
      </c>
      <c r="L260" s="11" cm="1">
        <f t="array" ref="L260">K260*(J260-INDEX(Purchase_Data!$D$8:$D$138, MATCH(1, (TRIM(Purchase_Data!$B$8:$B$138)=TRIM(H260))*(TRIM(Purchase_Data!$C$8:$C$138)=TRIM(I260)), 0)))</f>
        <v>175</v>
      </c>
      <c r="M260" s="11">
        <f t="shared" si="3"/>
        <v>5110</v>
      </c>
      <c r="N260" s="11" t="s">
        <v>19</v>
      </c>
      <c r="O260" s="11" t="s">
        <v>23</v>
      </c>
    </row>
    <row r="261" spans="2:15">
      <c r="B261" s="11" t="s">
        <v>453</v>
      </c>
      <c r="C261" s="11" t="s">
        <v>389</v>
      </c>
      <c r="D261" s="11" t="s">
        <v>1821</v>
      </c>
      <c r="E261" s="11" t="s">
        <v>255</v>
      </c>
      <c r="F261" s="11" t="s">
        <v>32</v>
      </c>
      <c r="G261" s="11" t="s">
        <v>15</v>
      </c>
      <c r="H261" s="11" t="s">
        <v>58</v>
      </c>
      <c r="I261" s="11" t="s">
        <v>59</v>
      </c>
      <c r="J261" s="11">
        <v>70</v>
      </c>
      <c r="K261" s="11">
        <v>6</v>
      </c>
      <c r="L261" s="11" cm="1">
        <f t="array" ref="L261">K261*(J261-INDEX(Purchase_Data!$D$8:$D$138, MATCH(1, (TRIM(Purchase_Data!$B$8:$B$138)=TRIM(H261))*(TRIM(Purchase_Data!$C$8:$C$138)=TRIM(I261)), 0)))</f>
        <v>36</v>
      </c>
      <c r="M261" s="11">
        <f t="shared" si="3"/>
        <v>420</v>
      </c>
      <c r="N261" s="11" t="s">
        <v>19</v>
      </c>
      <c r="O261" s="11" t="s">
        <v>37</v>
      </c>
    </row>
    <row r="262" spans="2:15">
      <c r="B262" s="11" t="s">
        <v>454</v>
      </c>
      <c r="C262" s="11" t="s">
        <v>389</v>
      </c>
      <c r="D262" s="11" t="s">
        <v>1821</v>
      </c>
      <c r="E262" s="11" t="s">
        <v>255</v>
      </c>
      <c r="F262" s="11" t="s">
        <v>32</v>
      </c>
      <c r="G262" s="11" t="s">
        <v>15</v>
      </c>
      <c r="H262" s="11" t="s">
        <v>26</v>
      </c>
      <c r="I262" s="11" t="s">
        <v>137</v>
      </c>
      <c r="J262" s="11">
        <v>200</v>
      </c>
      <c r="K262" s="11">
        <v>4</v>
      </c>
      <c r="L262" s="11" cm="1">
        <f t="array" ref="L262">K262*(J262-INDEX(Purchase_Data!$D$8:$D$138, MATCH(1, (TRIM(Purchase_Data!$B$8:$B$138)=TRIM(H262))*(TRIM(Purchase_Data!$C$8:$C$138)=TRIM(I262)), 0)))</f>
        <v>208</v>
      </c>
      <c r="M262" s="11">
        <f t="shared" si="3"/>
        <v>800</v>
      </c>
      <c r="N262" s="11" t="s">
        <v>19</v>
      </c>
      <c r="O262" s="11" t="s">
        <v>23</v>
      </c>
    </row>
    <row r="263" spans="2:15">
      <c r="B263" s="11" t="s">
        <v>455</v>
      </c>
      <c r="C263" s="11" t="s">
        <v>389</v>
      </c>
      <c r="D263" s="11" t="s">
        <v>1821</v>
      </c>
      <c r="E263" s="11" t="s">
        <v>255</v>
      </c>
      <c r="F263" s="11" t="s">
        <v>32</v>
      </c>
      <c r="G263" s="11" t="s">
        <v>15</v>
      </c>
      <c r="H263" s="11" t="s">
        <v>29</v>
      </c>
      <c r="I263" s="11" t="s">
        <v>149</v>
      </c>
      <c r="J263" s="11">
        <v>240</v>
      </c>
      <c r="K263" s="11">
        <v>4</v>
      </c>
      <c r="L263" s="11" cm="1">
        <f t="array" ref="L263">K263*(J263-INDEX(Purchase_Data!$D$8:$D$138, MATCH(1, (TRIM(Purchase_Data!$B$8:$B$138)=TRIM(H263))*(TRIM(Purchase_Data!$C$8:$C$138)=TRIM(I263)), 0)))</f>
        <v>48</v>
      </c>
      <c r="M263" s="11">
        <f t="shared" si="3"/>
        <v>960</v>
      </c>
      <c r="N263" s="11" t="s">
        <v>19</v>
      </c>
      <c r="O263" s="11" t="s">
        <v>20</v>
      </c>
    </row>
    <row r="264" spans="2:15">
      <c r="B264" s="11" t="s">
        <v>456</v>
      </c>
      <c r="C264" s="11" t="s">
        <v>389</v>
      </c>
      <c r="D264" s="11" t="s">
        <v>1821</v>
      </c>
      <c r="E264" s="11" t="s">
        <v>222</v>
      </c>
      <c r="F264" s="11" t="s">
        <v>14</v>
      </c>
      <c r="G264" s="11" t="s">
        <v>33</v>
      </c>
      <c r="H264" s="11" t="s">
        <v>369</v>
      </c>
      <c r="I264" s="11" t="s">
        <v>59</v>
      </c>
      <c r="J264" s="11">
        <v>140</v>
      </c>
      <c r="K264" s="11">
        <v>5</v>
      </c>
      <c r="L264" s="11" cm="1">
        <f t="array" ref="L264">K264*(J264-INDEX(Purchase_Data!$D$8:$D$138, MATCH(1, (TRIM(Purchase_Data!$B$8:$B$138)=TRIM(H264))*(TRIM(Purchase_Data!$C$8:$C$138)=TRIM(I264)), 0)))</f>
        <v>25</v>
      </c>
      <c r="M264" s="11">
        <f t="shared" si="3"/>
        <v>700</v>
      </c>
      <c r="N264" s="11" t="s">
        <v>19</v>
      </c>
      <c r="O264" s="11" t="s">
        <v>23</v>
      </c>
    </row>
    <row r="265" spans="2:15">
      <c r="B265" s="11" t="s">
        <v>457</v>
      </c>
      <c r="C265" s="11" t="s">
        <v>389</v>
      </c>
      <c r="D265" s="11" t="s">
        <v>1821</v>
      </c>
      <c r="E265" s="11" t="s">
        <v>222</v>
      </c>
      <c r="F265" s="11" t="s">
        <v>14</v>
      </c>
      <c r="G265" s="11" t="s">
        <v>33</v>
      </c>
      <c r="H265" s="11" t="s">
        <v>29</v>
      </c>
      <c r="I265" s="11" t="s">
        <v>149</v>
      </c>
      <c r="J265" s="11">
        <v>240</v>
      </c>
      <c r="K265" s="11">
        <v>4</v>
      </c>
      <c r="L265" s="11" cm="1">
        <f t="array" ref="L265">K265*(J265-INDEX(Purchase_Data!$D$8:$D$138, MATCH(1, (TRIM(Purchase_Data!$B$8:$B$138)=TRIM(H265))*(TRIM(Purchase_Data!$C$8:$C$138)=TRIM(I265)), 0)))</f>
        <v>48</v>
      </c>
      <c r="M265" s="11">
        <f t="shared" ref="M265:M328" si="4">J265*K265</f>
        <v>960</v>
      </c>
      <c r="N265" s="11" t="s">
        <v>19</v>
      </c>
      <c r="O265" s="11" t="s">
        <v>20</v>
      </c>
    </row>
    <row r="266" spans="2:15">
      <c r="B266" s="11" t="s">
        <v>458</v>
      </c>
      <c r="C266" s="11" t="s">
        <v>389</v>
      </c>
      <c r="D266" s="11" t="s">
        <v>1821</v>
      </c>
      <c r="E266" s="11" t="s">
        <v>181</v>
      </c>
      <c r="F266" s="11" t="s">
        <v>14</v>
      </c>
      <c r="G266" s="11" t="s">
        <v>44</v>
      </c>
      <c r="H266" s="11" t="s">
        <v>26</v>
      </c>
      <c r="I266" s="11" t="s">
        <v>27</v>
      </c>
      <c r="J266" s="11">
        <v>730</v>
      </c>
      <c r="K266" s="11">
        <v>4</v>
      </c>
      <c r="L266" s="11" cm="1">
        <f t="array" ref="L266">K266*(J266-INDEX(Purchase_Data!$D$8:$D$138, MATCH(1, (TRIM(Purchase_Data!$B$8:$B$138)=TRIM(H266))*(TRIM(Purchase_Data!$C$8:$C$138)=TRIM(I266)), 0)))</f>
        <v>100</v>
      </c>
      <c r="M266" s="11">
        <f t="shared" si="4"/>
        <v>2920</v>
      </c>
      <c r="N266" s="11" t="s">
        <v>19</v>
      </c>
      <c r="O266" s="11" t="s">
        <v>23</v>
      </c>
    </row>
    <row r="267" spans="2:15">
      <c r="B267" s="11" t="s">
        <v>459</v>
      </c>
      <c r="C267" s="11" t="s">
        <v>389</v>
      </c>
      <c r="D267" s="11" t="s">
        <v>1821</v>
      </c>
      <c r="E267" s="11" t="s">
        <v>89</v>
      </c>
      <c r="F267" s="11" t="s">
        <v>14</v>
      </c>
      <c r="G267" s="11" t="s">
        <v>44</v>
      </c>
      <c r="H267" s="11" t="s">
        <v>1765</v>
      </c>
      <c r="I267" s="11" t="s">
        <v>35</v>
      </c>
      <c r="J267" s="11">
        <v>220</v>
      </c>
      <c r="K267" s="11">
        <v>4</v>
      </c>
      <c r="L267" s="11" cm="1">
        <f t="array" ref="L267">K267*(J267-INDEX(Purchase_Data!$D$8:$D$138, MATCH(1, (TRIM(Purchase_Data!$B$8:$B$138)=TRIM(H267))*(TRIM(Purchase_Data!$C$8:$C$138)=TRIM(I267)), 0)))</f>
        <v>100</v>
      </c>
      <c r="M267" s="11">
        <f t="shared" si="4"/>
        <v>880</v>
      </c>
      <c r="N267" s="11" t="s">
        <v>19</v>
      </c>
      <c r="O267" s="11" t="s">
        <v>37</v>
      </c>
    </row>
    <row r="268" spans="2:15">
      <c r="B268" s="11" t="s">
        <v>460</v>
      </c>
      <c r="C268" s="11" t="s">
        <v>389</v>
      </c>
      <c r="D268" s="11" t="s">
        <v>1821</v>
      </c>
      <c r="E268" s="11" t="s">
        <v>134</v>
      </c>
      <c r="F268" s="11" t="s">
        <v>32</v>
      </c>
      <c r="G268" s="11" t="s">
        <v>44</v>
      </c>
      <c r="H268" s="11" t="s">
        <v>341</v>
      </c>
      <c r="I268" s="11" t="s">
        <v>46</v>
      </c>
      <c r="J268" s="11">
        <v>1050</v>
      </c>
      <c r="K268" s="11">
        <v>3</v>
      </c>
      <c r="L268" s="11" cm="1">
        <f t="array" ref="L268">K268*(J268-INDEX(Purchase_Data!$D$8:$D$138, MATCH(1, (TRIM(Purchase_Data!$B$8:$B$138)=TRIM(H268))*(TRIM(Purchase_Data!$C$8:$C$138)=TRIM(I268)), 0)))</f>
        <v>510</v>
      </c>
      <c r="M268" s="11">
        <f t="shared" si="4"/>
        <v>3150</v>
      </c>
      <c r="N268" s="11" t="s">
        <v>19</v>
      </c>
      <c r="O268" s="11" t="s">
        <v>23</v>
      </c>
    </row>
    <row r="269" spans="2:15">
      <c r="B269" s="11" t="s">
        <v>461</v>
      </c>
      <c r="C269" s="11" t="s">
        <v>389</v>
      </c>
      <c r="D269" s="11" t="s">
        <v>1821</v>
      </c>
      <c r="E269" s="11" t="s">
        <v>394</v>
      </c>
      <c r="F269" s="11" t="s">
        <v>14</v>
      </c>
      <c r="G269" s="11" t="s">
        <v>15</v>
      </c>
      <c r="H269" s="11" t="s">
        <v>199</v>
      </c>
      <c r="I269" s="11" t="s">
        <v>27</v>
      </c>
      <c r="J269" s="11">
        <v>760</v>
      </c>
      <c r="K269" s="11">
        <v>3</v>
      </c>
      <c r="L269" s="11" cm="1">
        <f t="array" ref="L269">K269*(J269-INDEX(Purchase_Data!$D$8:$D$138, MATCH(1, (TRIM(Purchase_Data!$B$8:$B$138)=TRIM(H269))*(TRIM(Purchase_Data!$C$8:$C$138)=TRIM(I269)), 0)))</f>
        <v>120</v>
      </c>
      <c r="M269" s="11">
        <f t="shared" si="4"/>
        <v>2280</v>
      </c>
      <c r="N269" s="11" t="s">
        <v>19</v>
      </c>
      <c r="O269" s="11" t="s">
        <v>42</v>
      </c>
    </row>
    <row r="270" spans="2:15">
      <c r="B270" s="11" t="s">
        <v>462</v>
      </c>
      <c r="C270" s="11" t="s">
        <v>389</v>
      </c>
      <c r="D270" s="11" t="s">
        <v>1821</v>
      </c>
      <c r="E270" s="11" t="s">
        <v>224</v>
      </c>
      <c r="F270" s="11" t="s">
        <v>14</v>
      </c>
      <c r="G270" s="11" t="s">
        <v>44</v>
      </c>
      <c r="H270" s="11" t="s">
        <v>65</v>
      </c>
      <c r="I270" s="11" t="s">
        <v>66</v>
      </c>
      <c r="J270" s="11">
        <v>20</v>
      </c>
      <c r="K270" s="11">
        <v>1</v>
      </c>
      <c r="L270" s="11" cm="1">
        <f t="array" ref="L270">K270*(J270-INDEX(Purchase_Data!$D$8:$D$138, MATCH(1, (TRIM(Purchase_Data!$B$8:$B$138)=TRIM(H270))*(TRIM(Purchase_Data!$C$8:$C$138)=TRIM(I270)), 0)))</f>
        <v>7</v>
      </c>
      <c r="M270" s="11">
        <f t="shared" si="4"/>
        <v>20</v>
      </c>
      <c r="N270" s="11" t="s">
        <v>19</v>
      </c>
      <c r="O270" s="11" t="s">
        <v>42</v>
      </c>
    </row>
    <row r="271" spans="2:15">
      <c r="B271" s="11" t="s">
        <v>463</v>
      </c>
      <c r="C271" s="11" t="s">
        <v>389</v>
      </c>
      <c r="D271" s="11" t="s">
        <v>1821</v>
      </c>
      <c r="E271" s="11" t="s">
        <v>224</v>
      </c>
      <c r="F271" s="11" t="s">
        <v>14</v>
      </c>
      <c r="G271" s="11" t="s">
        <v>44</v>
      </c>
      <c r="H271" s="11" t="s">
        <v>162</v>
      </c>
      <c r="I271" s="11" t="s">
        <v>55</v>
      </c>
      <c r="J271" s="11">
        <v>550</v>
      </c>
      <c r="K271" s="11">
        <v>2</v>
      </c>
      <c r="L271" s="11" cm="1">
        <f t="array" ref="L271">K271*(J271-INDEX(Purchase_Data!$D$8:$D$138, MATCH(1, (TRIM(Purchase_Data!$B$8:$B$138)=TRIM(H271))*(TRIM(Purchase_Data!$C$8:$C$138)=TRIM(I271)), 0)))</f>
        <v>100</v>
      </c>
      <c r="M271" s="11">
        <f t="shared" si="4"/>
        <v>1100</v>
      </c>
      <c r="N271" s="11" t="s">
        <v>19</v>
      </c>
      <c r="O271" s="11" t="s">
        <v>23</v>
      </c>
    </row>
    <row r="272" spans="2:15">
      <c r="B272" s="11" t="s">
        <v>464</v>
      </c>
      <c r="C272" s="11" t="s">
        <v>389</v>
      </c>
      <c r="D272" s="11" t="s">
        <v>1821</v>
      </c>
      <c r="E272" s="11" t="s">
        <v>259</v>
      </c>
      <c r="F272" s="11" t="s">
        <v>32</v>
      </c>
      <c r="G272" s="11" t="s">
        <v>25</v>
      </c>
      <c r="H272" s="11" t="s">
        <v>54</v>
      </c>
      <c r="I272" s="11" t="s">
        <v>50</v>
      </c>
      <c r="J272" s="11">
        <v>190</v>
      </c>
      <c r="K272" s="11">
        <v>3</v>
      </c>
      <c r="L272" s="11" cm="1">
        <f t="array" ref="L272">K272*(J272-INDEX(Purchase_Data!$D$8:$D$138, MATCH(1, (TRIM(Purchase_Data!$B$8:$B$138)=TRIM(H272))*(TRIM(Purchase_Data!$C$8:$C$138)=TRIM(I272)), 0)))</f>
        <v>54</v>
      </c>
      <c r="M272" s="11">
        <f t="shared" si="4"/>
        <v>570</v>
      </c>
      <c r="N272" s="11" t="s">
        <v>19</v>
      </c>
      <c r="O272" s="11" t="s">
        <v>42</v>
      </c>
    </row>
    <row r="273" spans="2:15">
      <c r="B273" s="11" t="s">
        <v>465</v>
      </c>
      <c r="C273" s="11" t="s">
        <v>389</v>
      </c>
      <c r="D273" s="11" t="s">
        <v>1821</v>
      </c>
      <c r="E273" s="11" t="s">
        <v>259</v>
      </c>
      <c r="F273" s="11" t="s">
        <v>32</v>
      </c>
      <c r="G273" s="11" t="s">
        <v>25</v>
      </c>
      <c r="H273" s="11" t="s">
        <v>45</v>
      </c>
      <c r="I273" s="11" t="s">
        <v>55</v>
      </c>
      <c r="J273" s="11">
        <v>2015</v>
      </c>
      <c r="K273" s="11">
        <v>2</v>
      </c>
      <c r="L273" s="11" cm="1">
        <f t="array" ref="L273">K273*(J273-INDEX(Purchase_Data!$D$8:$D$138, MATCH(1, (TRIM(Purchase_Data!$B$8:$B$138)=TRIM(H273))*(TRIM(Purchase_Data!$C$8:$C$138)=TRIM(I273)), 0)))</f>
        <v>550</v>
      </c>
      <c r="M273" s="11">
        <f t="shared" si="4"/>
        <v>4030</v>
      </c>
      <c r="N273" s="11" t="s">
        <v>19</v>
      </c>
      <c r="O273" s="11" t="s">
        <v>37</v>
      </c>
    </row>
    <row r="274" spans="2:15">
      <c r="B274" s="11" t="s">
        <v>466</v>
      </c>
      <c r="C274" s="11" t="s">
        <v>389</v>
      </c>
      <c r="D274" s="11" t="s">
        <v>1821</v>
      </c>
      <c r="E274" s="11" t="s">
        <v>176</v>
      </c>
      <c r="F274" s="11" t="s">
        <v>14</v>
      </c>
      <c r="G274" s="11" t="s">
        <v>15</v>
      </c>
      <c r="H274" s="11" t="s">
        <v>65</v>
      </c>
      <c r="I274" s="11" t="s">
        <v>66</v>
      </c>
      <c r="J274" s="11">
        <v>20</v>
      </c>
      <c r="K274" s="11">
        <v>4</v>
      </c>
      <c r="L274" s="11" cm="1">
        <f t="array" ref="L274">K274*(J274-INDEX(Purchase_Data!$D$8:$D$138, MATCH(1, (TRIM(Purchase_Data!$B$8:$B$138)=TRIM(H274))*(TRIM(Purchase_Data!$C$8:$C$138)=TRIM(I274)), 0)))</f>
        <v>28</v>
      </c>
      <c r="M274" s="11">
        <f t="shared" si="4"/>
        <v>80</v>
      </c>
      <c r="N274" s="11" t="s">
        <v>19</v>
      </c>
      <c r="O274" s="11" t="s">
        <v>42</v>
      </c>
    </row>
    <row r="275" spans="2:15">
      <c r="B275" s="11" t="s">
        <v>467</v>
      </c>
      <c r="C275" s="11" t="s">
        <v>389</v>
      </c>
      <c r="D275" s="11" t="s">
        <v>1821</v>
      </c>
      <c r="E275" s="11" t="s">
        <v>114</v>
      </c>
      <c r="F275" s="11" t="s">
        <v>14</v>
      </c>
      <c r="G275" s="11" t="s">
        <v>44</v>
      </c>
      <c r="H275" s="11" t="s">
        <v>264</v>
      </c>
      <c r="I275" s="11" t="s">
        <v>229</v>
      </c>
      <c r="J275" s="11">
        <v>850</v>
      </c>
      <c r="K275" s="11">
        <v>2</v>
      </c>
      <c r="L275" s="11" cm="1">
        <f t="array" ref="L275">K275*(J275-INDEX(Purchase_Data!$D$8:$D$138, MATCH(1, (TRIM(Purchase_Data!$B$8:$B$138)=TRIM(H275))*(TRIM(Purchase_Data!$C$8:$C$138)=TRIM(I275)), 0)))</f>
        <v>60</v>
      </c>
      <c r="M275" s="11">
        <f t="shared" si="4"/>
        <v>1700</v>
      </c>
      <c r="N275" s="11" t="s">
        <v>19</v>
      </c>
      <c r="O275" s="11" t="s">
        <v>42</v>
      </c>
    </row>
    <row r="276" spans="2:15">
      <c r="B276" s="11" t="s">
        <v>468</v>
      </c>
      <c r="C276" s="11" t="s">
        <v>389</v>
      </c>
      <c r="D276" s="11" t="s">
        <v>1821</v>
      </c>
      <c r="E276" s="11" t="s">
        <v>266</v>
      </c>
      <c r="F276" s="11" t="s">
        <v>14</v>
      </c>
      <c r="G276" s="11" t="s">
        <v>33</v>
      </c>
      <c r="H276" s="11" t="s">
        <v>171</v>
      </c>
      <c r="I276" s="11" t="s">
        <v>50</v>
      </c>
      <c r="J276" s="11">
        <v>150</v>
      </c>
      <c r="K276" s="11">
        <v>3</v>
      </c>
      <c r="L276" s="11" cm="1">
        <f t="array" ref="L276">K276*(J276-INDEX(Purchase_Data!$D$8:$D$138, MATCH(1, (TRIM(Purchase_Data!$B$8:$B$138)=TRIM(H276))*(TRIM(Purchase_Data!$C$8:$C$138)=TRIM(I276)), 0)))</f>
        <v>105</v>
      </c>
      <c r="M276" s="11">
        <f t="shared" si="4"/>
        <v>450</v>
      </c>
      <c r="N276" s="11" t="s">
        <v>19</v>
      </c>
      <c r="O276" s="11" t="s">
        <v>37</v>
      </c>
    </row>
    <row r="277" spans="2:15">
      <c r="B277" s="11" t="s">
        <v>469</v>
      </c>
      <c r="C277" s="11" t="s">
        <v>389</v>
      </c>
      <c r="D277" s="11" t="s">
        <v>1821</v>
      </c>
      <c r="E277" s="11" t="s">
        <v>246</v>
      </c>
      <c r="F277" s="11" t="s">
        <v>32</v>
      </c>
      <c r="G277" s="11" t="s">
        <v>53</v>
      </c>
      <c r="H277" s="11" t="s">
        <v>171</v>
      </c>
      <c r="I277" s="11" t="s">
        <v>172</v>
      </c>
      <c r="J277" s="11">
        <v>90</v>
      </c>
      <c r="K277" s="11">
        <v>4</v>
      </c>
      <c r="L277" s="11" cm="1">
        <f t="array" ref="L277">K277*(J277-INDEX(Purchase_Data!$D$8:$D$138, MATCH(1, (TRIM(Purchase_Data!$B$8:$B$138)=TRIM(H277))*(TRIM(Purchase_Data!$C$8:$C$138)=TRIM(I277)), 0)))</f>
        <v>40</v>
      </c>
      <c r="M277" s="11">
        <f t="shared" si="4"/>
        <v>360</v>
      </c>
      <c r="N277" s="11" t="s">
        <v>19</v>
      </c>
      <c r="O277" s="11" t="s">
        <v>37</v>
      </c>
    </row>
    <row r="278" spans="2:15">
      <c r="B278" s="11" t="s">
        <v>470</v>
      </c>
      <c r="C278" s="11" t="s">
        <v>389</v>
      </c>
      <c r="D278" s="11" t="s">
        <v>1821</v>
      </c>
      <c r="E278" s="11" t="s">
        <v>430</v>
      </c>
      <c r="F278" s="11" t="s">
        <v>32</v>
      </c>
      <c r="G278" s="11" t="s">
        <v>44</v>
      </c>
      <c r="H278" s="11" t="s">
        <v>202</v>
      </c>
      <c r="I278" s="11" t="s">
        <v>50</v>
      </c>
      <c r="J278" s="11">
        <v>2200</v>
      </c>
      <c r="K278" s="11">
        <v>5</v>
      </c>
      <c r="L278" s="11" cm="1">
        <f t="array" ref="L278">K278*(J278-INDEX(Purchase_Data!$D$8:$D$138, MATCH(1, (TRIM(Purchase_Data!$B$8:$B$138)=TRIM(H278))*(TRIM(Purchase_Data!$C$8:$C$138)=TRIM(I278)), 0)))</f>
        <v>1000</v>
      </c>
      <c r="M278" s="11">
        <f t="shared" si="4"/>
        <v>11000</v>
      </c>
      <c r="N278" s="11" t="s">
        <v>19</v>
      </c>
      <c r="O278" s="11" t="s">
        <v>23</v>
      </c>
    </row>
    <row r="279" spans="2:15">
      <c r="B279" s="11" t="s">
        <v>472</v>
      </c>
      <c r="C279" s="11" t="s">
        <v>389</v>
      </c>
      <c r="D279" s="11" t="s">
        <v>1821</v>
      </c>
      <c r="E279" s="11" t="s">
        <v>471</v>
      </c>
      <c r="F279" s="11" t="s">
        <v>32</v>
      </c>
      <c r="G279" s="11" t="s">
        <v>44</v>
      </c>
      <c r="H279" s="11" t="s">
        <v>58</v>
      </c>
      <c r="I279" s="11" t="s">
        <v>59</v>
      </c>
      <c r="J279" s="11">
        <v>70</v>
      </c>
      <c r="K279" s="11">
        <v>3</v>
      </c>
      <c r="L279" s="11" cm="1">
        <f t="array" ref="L279">K279*(J279-INDEX(Purchase_Data!$D$8:$D$138, MATCH(1, (TRIM(Purchase_Data!$B$8:$B$138)=TRIM(H279))*(TRIM(Purchase_Data!$C$8:$C$138)=TRIM(I279)), 0)))</f>
        <v>18</v>
      </c>
      <c r="M279" s="11">
        <f t="shared" si="4"/>
        <v>210</v>
      </c>
      <c r="N279" s="11" t="s">
        <v>19</v>
      </c>
      <c r="O279" s="11" t="s">
        <v>37</v>
      </c>
    </row>
    <row r="280" spans="2:15">
      <c r="B280" s="11" t="s">
        <v>473</v>
      </c>
      <c r="C280" s="11" t="s">
        <v>389</v>
      </c>
      <c r="D280" s="11" t="s">
        <v>1821</v>
      </c>
      <c r="E280" s="11" t="s">
        <v>356</v>
      </c>
      <c r="F280" s="11" t="s">
        <v>14</v>
      </c>
      <c r="G280" s="11" t="s">
        <v>53</v>
      </c>
      <c r="H280" s="11" t="s">
        <v>34</v>
      </c>
      <c r="I280" s="11" t="s">
        <v>35</v>
      </c>
      <c r="J280" s="11">
        <v>270</v>
      </c>
      <c r="K280" s="11">
        <v>5</v>
      </c>
      <c r="L280" s="11" cm="1">
        <f t="array" ref="L280">K280*(J280-INDEX(Purchase_Data!$D$8:$D$138, MATCH(1, (TRIM(Purchase_Data!$B$8:$B$138)=TRIM(H280))*(TRIM(Purchase_Data!$C$8:$C$138)=TRIM(I280)), 0)))</f>
        <v>250</v>
      </c>
      <c r="M280" s="11">
        <f t="shared" si="4"/>
        <v>1350</v>
      </c>
      <c r="N280" s="11" t="s">
        <v>19</v>
      </c>
      <c r="O280" s="11" t="s">
        <v>37</v>
      </c>
    </row>
    <row r="281" spans="2:15">
      <c r="B281" s="11" t="s">
        <v>474</v>
      </c>
      <c r="C281" s="11" t="s">
        <v>389</v>
      </c>
      <c r="D281" s="11" t="s">
        <v>1821</v>
      </c>
      <c r="E281" s="11" t="s">
        <v>356</v>
      </c>
      <c r="F281" s="11" t="s">
        <v>14</v>
      </c>
      <c r="G281" s="11" t="s">
        <v>53</v>
      </c>
      <c r="H281" s="11" t="s">
        <v>39</v>
      </c>
      <c r="I281" s="11" t="s">
        <v>59</v>
      </c>
      <c r="J281" s="11">
        <v>120</v>
      </c>
      <c r="K281" s="11">
        <v>4</v>
      </c>
      <c r="L281" s="11" cm="1">
        <f t="array" ref="L281">K281*(J281-INDEX(Purchase_Data!$D$8:$D$138, MATCH(1, (TRIM(Purchase_Data!$B$8:$B$138)=TRIM(H281))*(TRIM(Purchase_Data!$C$8:$C$138)=TRIM(I281)), 0)))</f>
        <v>24</v>
      </c>
      <c r="M281" s="11">
        <f t="shared" si="4"/>
        <v>480</v>
      </c>
      <c r="N281" s="11" t="s">
        <v>19</v>
      </c>
      <c r="O281" s="11" t="s">
        <v>42</v>
      </c>
    </row>
    <row r="282" spans="2:15">
      <c r="B282" s="11" t="s">
        <v>475</v>
      </c>
      <c r="C282" s="11" t="s">
        <v>389</v>
      </c>
      <c r="D282" s="11" t="s">
        <v>1821</v>
      </c>
      <c r="E282" s="11" t="s">
        <v>156</v>
      </c>
      <c r="F282" s="11" t="s">
        <v>32</v>
      </c>
      <c r="G282" s="11" t="s">
        <v>25</v>
      </c>
      <c r="H282" s="11" t="s">
        <v>54</v>
      </c>
      <c r="I282" s="11" t="s">
        <v>50</v>
      </c>
      <c r="J282" s="11">
        <v>190</v>
      </c>
      <c r="K282" s="11">
        <v>4</v>
      </c>
      <c r="L282" s="11" cm="1">
        <f t="array" ref="L282">K282*(J282-INDEX(Purchase_Data!$D$8:$D$138, MATCH(1, (TRIM(Purchase_Data!$B$8:$B$138)=TRIM(H282))*(TRIM(Purchase_Data!$C$8:$C$138)=TRIM(I282)), 0)))</f>
        <v>72</v>
      </c>
      <c r="M282" s="11">
        <f t="shared" si="4"/>
        <v>760</v>
      </c>
      <c r="N282" s="11" t="s">
        <v>19</v>
      </c>
      <c r="O282" s="11" t="s">
        <v>42</v>
      </c>
    </row>
    <row r="283" spans="2:15">
      <c r="B283" s="11" t="s">
        <v>476</v>
      </c>
      <c r="C283" s="11" t="s">
        <v>389</v>
      </c>
      <c r="D283" s="11" t="s">
        <v>1821</v>
      </c>
      <c r="E283" s="11" t="s">
        <v>156</v>
      </c>
      <c r="F283" s="11" t="s">
        <v>32</v>
      </c>
      <c r="G283" s="11" t="s">
        <v>25</v>
      </c>
      <c r="H283" s="11" t="s">
        <v>349</v>
      </c>
      <c r="I283" s="11" t="s">
        <v>172</v>
      </c>
      <c r="J283" s="11">
        <v>360</v>
      </c>
      <c r="K283" s="11">
        <v>5</v>
      </c>
      <c r="L283" s="11" cm="1">
        <f t="array" ref="L283">K283*(J283-INDEX(Purchase_Data!$D$8:$D$138, MATCH(1, (TRIM(Purchase_Data!$B$8:$B$138)=TRIM(H283))*(TRIM(Purchase_Data!$C$8:$C$138)=TRIM(I283)), 0)))</f>
        <v>120</v>
      </c>
      <c r="M283" s="11">
        <f t="shared" si="4"/>
        <v>1800</v>
      </c>
      <c r="N283" s="11" t="s">
        <v>19</v>
      </c>
      <c r="O283" s="11" t="s">
        <v>42</v>
      </c>
    </row>
    <row r="284" spans="2:15">
      <c r="B284" s="11" t="s">
        <v>477</v>
      </c>
      <c r="C284" s="11" t="s">
        <v>389</v>
      </c>
      <c r="D284" s="11" t="s">
        <v>1821</v>
      </c>
      <c r="E284" s="11" t="s">
        <v>139</v>
      </c>
      <c r="F284" s="11" t="s">
        <v>32</v>
      </c>
      <c r="G284" s="11" t="s">
        <v>33</v>
      </c>
      <c r="H284" s="11" t="s">
        <v>91</v>
      </c>
      <c r="I284" s="11" t="s">
        <v>59</v>
      </c>
      <c r="J284" s="11">
        <v>700</v>
      </c>
      <c r="K284" s="11">
        <v>5</v>
      </c>
      <c r="L284" s="11" cm="1">
        <f t="array" ref="L284">K284*(J284-INDEX(Purchase_Data!$D$8:$D$138, MATCH(1, (TRIM(Purchase_Data!$B$8:$B$138)=TRIM(H284))*(TRIM(Purchase_Data!$C$8:$C$138)=TRIM(I284)), 0)))</f>
        <v>140</v>
      </c>
      <c r="M284" s="11">
        <f t="shared" si="4"/>
        <v>3500</v>
      </c>
      <c r="N284" s="11" t="s">
        <v>19</v>
      </c>
      <c r="O284" s="11" t="s">
        <v>23</v>
      </c>
    </row>
    <row r="285" spans="2:15">
      <c r="B285" s="11" t="s">
        <v>479</v>
      </c>
      <c r="C285" s="11" t="s">
        <v>389</v>
      </c>
      <c r="D285" s="11" t="s">
        <v>1821</v>
      </c>
      <c r="E285" s="11" t="s">
        <v>478</v>
      </c>
      <c r="F285" s="11" t="s">
        <v>14</v>
      </c>
      <c r="G285" s="11" t="s">
        <v>53</v>
      </c>
      <c r="H285" s="11" t="s">
        <v>71</v>
      </c>
      <c r="I285" s="11" t="s">
        <v>50</v>
      </c>
      <c r="J285" s="11">
        <v>570</v>
      </c>
      <c r="K285" s="11">
        <v>5</v>
      </c>
      <c r="L285" s="11" cm="1">
        <f t="array" ref="L285">K285*(J285-INDEX(Purchase_Data!$D$8:$D$138, MATCH(1, (TRIM(Purchase_Data!$B$8:$B$138)=TRIM(H285))*(TRIM(Purchase_Data!$C$8:$C$138)=TRIM(I285)), 0)))</f>
        <v>140</v>
      </c>
      <c r="M285" s="11">
        <f t="shared" si="4"/>
        <v>2850</v>
      </c>
      <c r="N285" s="11" t="s">
        <v>19</v>
      </c>
      <c r="O285" s="11" t="s">
        <v>20</v>
      </c>
    </row>
    <row r="286" spans="2:15">
      <c r="B286" s="11" t="s">
        <v>480</v>
      </c>
      <c r="C286" s="11" t="s">
        <v>389</v>
      </c>
      <c r="D286" s="11" t="s">
        <v>1821</v>
      </c>
      <c r="E286" s="11" t="s">
        <v>222</v>
      </c>
      <c r="F286" s="11" t="s">
        <v>14</v>
      </c>
      <c r="G286" s="11" t="s">
        <v>33</v>
      </c>
      <c r="H286" s="11" t="s">
        <v>29</v>
      </c>
      <c r="I286" s="11" t="s">
        <v>46</v>
      </c>
      <c r="J286" s="11">
        <v>890</v>
      </c>
      <c r="K286" s="11">
        <v>5</v>
      </c>
      <c r="L286" s="11" cm="1">
        <f t="array" ref="L286">K286*(J286-INDEX(Purchase_Data!$D$8:$D$138, MATCH(1, (TRIM(Purchase_Data!$B$8:$B$138)=TRIM(H286))*(TRIM(Purchase_Data!$C$8:$C$138)=TRIM(I286)), 0)))</f>
        <v>240</v>
      </c>
      <c r="M286" s="11">
        <f t="shared" si="4"/>
        <v>4450</v>
      </c>
      <c r="N286" s="11" t="s">
        <v>19</v>
      </c>
      <c r="O286" s="11" t="s">
        <v>20</v>
      </c>
    </row>
    <row r="287" spans="2:15">
      <c r="B287" s="11" t="s">
        <v>481</v>
      </c>
      <c r="C287" s="11" t="s">
        <v>389</v>
      </c>
      <c r="D287" s="11" t="s">
        <v>1821</v>
      </c>
      <c r="E287" s="11" t="s">
        <v>114</v>
      </c>
      <c r="F287" s="11" t="s">
        <v>14</v>
      </c>
      <c r="G287" s="11" t="s">
        <v>44</v>
      </c>
      <c r="H287" s="11" t="s">
        <v>1751</v>
      </c>
      <c r="I287" s="11" t="s">
        <v>27</v>
      </c>
      <c r="J287" s="11">
        <v>200</v>
      </c>
      <c r="K287" s="11">
        <v>5</v>
      </c>
      <c r="L287" s="11" cm="1">
        <f t="array" ref="L287">K287*(J287-INDEX(Purchase_Data!$D$8:$D$138, MATCH(1, (TRIM(Purchase_Data!$B$8:$B$138)=TRIM(H287))*(TRIM(Purchase_Data!$C$8:$C$138)=TRIM(I287)), 0)))</f>
        <v>110</v>
      </c>
      <c r="M287" s="11">
        <f t="shared" si="4"/>
        <v>1000</v>
      </c>
      <c r="N287" s="11" t="s">
        <v>19</v>
      </c>
      <c r="O287" s="11" t="s">
        <v>42</v>
      </c>
    </row>
    <row r="288" spans="2:15">
      <c r="B288" s="11" t="s">
        <v>482</v>
      </c>
      <c r="C288" s="11" t="s">
        <v>389</v>
      </c>
      <c r="D288" s="11" t="s">
        <v>1821</v>
      </c>
      <c r="E288" s="11" t="s">
        <v>57</v>
      </c>
      <c r="F288" s="11" t="s">
        <v>14</v>
      </c>
      <c r="G288" s="11" t="s">
        <v>44</v>
      </c>
      <c r="H288" s="11" t="s">
        <v>435</v>
      </c>
      <c r="I288" s="11" t="s">
        <v>59</v>
      </c>
      <c r="J288" s="11">
        <v>120</v>
      </c>
      <c r="K288" s="11">
        <v>5</v>
      </c>
      <c r="L288" s="11" cm="1">
        <f t="array" ref="L288">K288*(J288-INDEX(Purchase_Data!$D$8:$D$138, MATCH(1, (TRIM(Purchase_Data!$B$8:$B$138)=TRIM(H288))*(TRIM(Purchase_Data!$C$8:$C$138)=TRIM(I288)), 0)))</f>
        <v>50</v>
      </c>
      <c r="M288" s="11">
        <f t="shared" si="4"/>
        <v>600</v>
      </c>
      <c r="N288" s="11" t="s">
        <v>19</v>
      </c>
      <c r="O288" s="11" t="s">
        <v>37</v>
      </c>
    </row>
    <row r="289" spans="2:15">
      <c r="B289" s="11" t="s">
        <v>483</v>
      </c>
      <c r="C289" s="11" t="s">
        <v>389</v>
      </c>
      <c r="D289" s="11" t="s">
        <v>1821</v>
      </c>
      <c r="E289" s="11" t="s">
        <v>68</v>
      </c>
      <c r="F289" s="11" t="s">
        <v>32</v>
      </c>
      <c r="G289" s="11" t="s">
        <v>33</v>
      </c>
      <c r="H289" s="11" t="s">
        <v>65</v>
      </c>
      <c r="I289" s="11" t="s">
        <v>66</v>
      </c>
      <c r="J289" s="11">
        <v>20</v>
      </c>
      <c r="K289" s="11">
        <v>6</v>
      </c>
      <c r="L289" s="11" cm="1">
        <f t="array" ref="L289">K289*(J289-INDEX(Purchase_Data!$D$8:$D$138, MATCH(1, (TRIM(Purchase_Data!$B$8:$B$138)=TRIM(H289))*(TRIM(Purchase_Data!$C$8:$C$138)=TRIM(I289)), 0)))</f>
        <v>42</v>
      </c>
      <c r="M289" s="11">
        <f t="shared" si="4"/>
        <v>120</v>
      </c>
      <c r="N289" s="11" t="s">
        <v>19</v>
      </c>
      <c r="O289" s="11" t="s">
        <v>42</v>
      </c>
    </row>
    <row r="290" spans="2:15">
      <c r="B290" s="11" t="s">
        <v>484</v>
      </c>
      <c r="C290" s="11" t="s">
        <v>389</v>
      </c>
      <c r="D290" s="11" t="s">
        <v>1821</v>
      </c>
      <c r="E290" s="11" t="s">
        <v>224</v>
      </c>
      <c r="F290" s="11" t="s">
        <v>14</v>
      </c>
      <c r="G290" s="11" t="s">
        <v>44</v>
      </c>
      <c r="H290" s="11" t="s">
        <v>131</v>
      </c>
      <c r="I290" s="11" t="s">
        <v>132</v>
      </c>
      <c r="J290" s="11">
        <v>120</v>
      </c>
      <c r="K290" s="11">
        <v>6</v>
      </c>
      <c r="L290" s="11" cm="1">
        <f t="array" ref="L290">K290*(J290-INDEX(Purchase_Data!$D$8:$D$138, MATCH(1, (TRIM(Purchase_Data!$B$8:$B$138)=TRIM(H290))*(TRIM(Purchase_Data!$C$8:$C$138)=TRIM(I290)), 0)))</f>
        <v>120</v>
      </c>
      <c r="M290" s="11">
        <f t="shared" si="4"/>
        <v>720</v>
      </c>
      <c r="N290" s="11" t="s">
        <v>19</v>
      </c>
      <c r="O290" s="11" t="s">
        <v>37</v>
      </c>
    </row>
    <row r="291" spans="2:15">
      <c r="B291" s="11" t="s">
        <v>485</v>
      </c>
      <c r="C291" s="11" t="s">
        <v>389</v>
      </c>
      <c r="D291" s="11" t="s">
        <v>1821</v>
      </c>
      <c r="E291" s="11" t="s">
        <v>224</v>
      </c>
      <c r="F291" s="11" t="s">
        <v>14</v>
      </c>
      <c r="G291" s="11" t="s">
        <v>44</v>
      </c>
      <c r="H291" s="11" t="s">
        <v>65</v>
      </c>
      <c r="I291" s="11" t="s">
        <v>66</v>
      </c>
      <c r="J291" s="11">
        <v>20</v>
      </c>
      <c r="K291" s="11">
        <v>4</v>
      </c>
      <c r="L291" s="11" cm="1">
        <f t="array" ref="L291">K291*(J291-INDEX(Purchase_Data!$D$8:$D$138, MATCH(1, (TRIM(Purchase_Data!$B$8:$B$138)=TRIM(H291))*(TRIM(Purchase_Data!$C$8:$C$138)=TRIM(I291)), 0)))</f>
        <v>28</v>
      </c>
      <c r="M291" s="11">
        <f t="shared" si="4"/>
        <v>80</v>
      </c>
      <c r="N291" s="11" t="s">
        <v>19</v>
      </c>
      <c r="O291" s="11" t="s">
        <v>42</v>
      </c>
    </row>
    <row r="292" spans="2:15">
      <c r="B292" s="11" t="s">
        <v>488</v>
      </c>
      <c r="C292" s="11" t="s">
        <v>486</v>
      </c>
      <c r="D292" s="11" t="s">
        <v>1822</v>
      </c>
      <c r="E292" s="11" t="s">
        <v>394</v>
      </c>
      <c r="F292" s="11" t="s">
        <v>14</v>
      </c>
      <c r="G292" s="11" t="s">
        <v>15</v>
      </c>
      <c r="H292" s="11" t="s">
        <v>98</v>
      </c>
      <c r="I292" s="11" t="s">
        <v>17</v>
      </c>
      <c r="J292" s="11">
        <v>140</v>
      </c>
      <c r="K292" s="11">
        <v>7</v>
      </c>
      <c r="L292" s="11" cm="1">
        <f t="array" ref="L292">K292*(J292-INDEX(Purchase_Data!$D$8:$D$138, MATCH(1, (TRIM(Purchase_Data!$B$8:$B$138)=TRIM(H292))*(TRIM(Purchase_Data!$C$8:$C$138)=TRIM(I292)), 0)))</f>
        <v>126</v>
      </c>
      <c r="M292" s="11">
        <f t="shared" si="4"/>
        <v>980</v>
      </c>
      <c r="N292" s="11" t="s">
        <v>19</v>
      </c>
      <c r="O292" s="11" t="s">
        <v>20</v>
      </c>
    </row>
    <row r="293" spans="2:15">
      <c r="B293" s="11" t="s">
        <v>489</v>
      </c>
      <c r="C293" s="11" t="s">
        <v>486</v>
      </c>
      <c r="D293" s="11" t="s">
        <v>1822</v>
      </c>
      <c r="E293" s="11" t="s">
        <v>394</v>
      </c>
      <c r="F293" s="11" t="s">
        <v>14</v>
      </c>
      <c r="G293" s="11" t="s">
        <v>15</v>
      </c>
      <c r="H293" s="11" t="s">
        <v>189</v>
      </c>
      <c r="I293" s="11" t="s">
        <v>330</v>
      </c>
      <c r="J293" s="11">
        <v>1850</v>
      </c>
      <c r="K293" s="11">
        <v>3</v>
      </c>
      <c r="L293" s="11" cm="1">
        <f t="array" ref="L293">K293*(J293-INDEX(Purchase_Data!$D$8:$D$138, MATCH(1, (TRIM(Purchase_Data!$B$8:$B$138)=TRIM(H293))*(TRIM(Purchase_Data!$C$8:$C$138)=TRIM(I293)), 0)))</f>
        <v>1815</v>
      </c>
      <c r="M293" s="11">
        <f t="shared" si="4"/>
        <v>5550</v>
      </c>
      <c r="N293" s="11" t="s">
        <v>19</v>
      </c>
      <c r="O293" s="11" t="s">
        <v>23</v>
      </c>
    </row>
    <row r="294" spans="2:15">
      <c r="B294" s="11" t="s">
        <v>490</v>
      </c>
      <c r="C294" s="11" t="s">
        <v>486</v>
      </c>
      <c r="D294" s="11" t="s">
        <v>1822</v>
      </c>
      <c r="E294" s="11" t="s">
        <v>158</v>
      </c>
      <c r="F294" s="11" t="s">
        <v>32</v>
      </c>
      <c r="G294" s="11" t="s">
        <v>44</v>
      </c>
      <c r="H294" s="11" t="s">
        <v>71</v>
      </c>
      <c r="I294" s="11" t="s">
        <v>50</v>
      </c>
      <c r="J294" s="11">
        <v>570</v>
      </c>
      <c r="K294" s="11">
        <v>5</v>
      </c>
      <c r="L294" s="11" cm="1">
        <f t="array" ref="L294">K294*(J294-INDEX(Purchase_Data!$D$8:$D$138, MATCH(1, (TRIM(Purchase_Data!$B$8:$B$138)=TRIM(H294))*(TRIM(Purchase_Data!$C$8:$C$138)=TRIM(I294)), 0)))</f>
        <v>140</v>
      </c>
      <c r="M294" s="11">
        <f t="shared" si="4"/>
        <v>2850</v>
      </c>
      <c r="N294" s="11" t="s">
        <v>19</v>
      </c>
      <c r="O294" s="11" t="s">
        <v>20</v>
      </c>
    </row>
    <row r="295" spans="2:15">
      <c r="B295" s="11" t="s">
        <v>491</v>
      </c>
      <c r="C295" s="11" t="s">
        <v>486</v>
      </c>
      <c r="D295" s="11" t="s">
        <v>1822</v>
      </c>
      <c r="E295" s="11" t="s">
        <v>158</v>
      </c>
      <c r="F295" s="11" t="s">
        <v>32</v>
      </c>
      <c r="G295" s="11" t="s">
        <v>44</v>
      </c>
      <c r="H295" s="11" t="s">
        <v>76</v>
      </c>
      <c r="I295" s="11" t="s">
        <v>77</v>
      </c>
      <c r="J295" s="11">
        <v>2300</v>
      </c>
      <c r="K295" s="11">
        <v>5</v>
      </c>
      <c r="L295" s="11" cm="1">
        <f t="array" ref="L295">K295*(J295-INDEX(Purchase_Data!$D$8:$D$138, MATCH(1, (TRIM(Purchase_Data!$B$8:$B$138)=TRIM(H295))*(TRIM(Purchase_Data!$C$8:$C$138)=TRIM(I295)), 0)))</f>
        <v>5050</v>
      </c>
      <c r="M295" s="11">
        <f t="shared" si="4"/>
        <v>11500</v>
      </c>
      <c r="N295" s="11" t="s">
        <v>19</v>
      </c>
      <c r="O295" s="11" t="s">
        <v>23</v>
      </c>
    </row>
    <row r="296" spans="2:15">
      <c r="B296" s="11" t="s">
        <v>492</v>
      </c>
      <c r="C296" s="11" t="s">
        <v>486</v>
      </c>
      <c r="D296" s="11" t="s">
        <v>1822</v>
      </c>
      <c r="E296" s="11" t="s">
        <v>61</v>
      </c>
      <c r="F296" s="11" t="s">
        <v>32</v>
      </c>
      <c r="G296" s="11" t="s">
        <v>25</v>
      </c>
      <c r="H296" s="11" t="s">
        <v>1756</v>
      </c>
      <c r="I296" s="11" t="s">
        <v>55</v>
      </c>
      <c r="J296" s="11">
        <v>1230</v>
      </c>
      <c r="K296" s="11">
        <v>4</v>
      </c>
      <c r="L296" s="11" cm="1">
        <f t="array" ref="L296">K296*(J296-INDEX(Purchase_Data!$D$8:$D$138, MATCH(1, (TRIM(Purchase_Data!$B$8:$B$138)=TRIM(H296))*(TRIM(Purchase_Data!$C$8:$C$138)=TRIM(I296)), 0)))</f>
        <v>440</v>
      </c>
      <c r="M296" s="11">
        <f t="shared" si="4"/>
        <v>4920</v>
      </c>
      <c r="N296" s="11" t="s">
        <v>19</v>
      </c>
      <c r="O296" s="11" t="s">
        <v>20</v>
      </c>
    </row>
    <row r="297" spans="2:15">
      <c r="B297" s="11" t="s">
        <v>494</v>
      </c>
      <c r="C297" s="11" t="s">
        <v>486</v>
      </c>
      <c r="D297" s="11" t="s">
        <v>1822</v>
      </c>
      <c r="E297" s="11" t="s">
        <v>493</v>
      </c>
      <c r="F297" s="11" t="s">
        <v>14</v>
      </c>
      <c r="G297" s="11" t="s">
        <v>15</v>
      </c>
      <c r="H297" s="11" t="s">
        <v>131</v>
      </c>
      <c r="I297" s="11" t="s">
        <v>132</v>
      </c>
      <c r="J297" s="11">
        <v>120</v>
      </c>
      <c r="K297" s="11">
        <v>4</v>
      </c>
      <c r="L297" s="11" cm="1">
        <f t="array" ref="L297">K297*(J297-INDEX(Purchase_Data!$D$8:$D$138, MATCH(1, (TRIM(Purchase_Data!$B$8:$B$138)=TRIM(H297))*(TRIM(Purchase_Data!$C$8:$C$138)=TRIM(I297)), 0)))</f>
        <v>80</v>
      </c>
      <c r="M297" s="11">
        <f t="shared" si="4"/>
        <v>480</v>
      </c>
      <c r="N297" s="11" t="s">
        <v>19</v>
      </c>
      <c r="O297" s="11" t="s">
        <v>37</v>
      </c>
    </row>
    <row r="298" spans="2:15">
      <c r="B298" s="11" t="s">
        <v>495</v>
      </c>
      <c r="C298" s="11" t="s">
        <v>486</v>
      </c>
      <c r="D298" s="11" t="s">
        <v>1822</v>
      </c>
      <c r="E298" s="11" t="s">
        <v>364</v>
      </c>
      <c r="F298" s="11" t="s">
        <v>32</v>
      </c>
      <c r="G298" s="11" t="s">
        <v>44</v>
      </c>
      <c r="H298" s="11" t="s">
        <v>349</v>
      </c>
      <c r="I298" s="11" t="s">
        <v>50</v>
      </c>
      <c r="J298" s="11">
        <v>540</v>
      </c>
      <c r="K298" s="11">
        <v>4</v>
      </c>
      <c r="L298" s="11" cm="1">
        <f t="array" ref="L298">K298*(J298-INDEX(Purchase_Data!$D$8:$D$138, MATCH(1, (TRIM(Purchase_Data!$B$8:$B$138)=TRIM(H298))*(TRIM(Purchase_Data!$C$8:$C$138)=TRIM(I298)), 0)))</f>
        <v>120</v>
      </c>
      <c r="M298" s="11">
        <f t="shared" si="4"/>
        <v>2160</v>
      </c>
      <c r="N298" s="11" t="s">
        <v>19</v>
      </c>
      <c r="O298" s="11" t="s">
        <v>42</v>
      </c>
    </row>
    <row r="299" spans="2:15">
      <c r="B299" s="11" t="s">
        <v>496</v>
      </c>
      <c r="C299" s="11" t="s">
        <v>486</v>
      </c>
      <c r="D299" s="11" t="s">
        <v>1822</v>
      </c>
      <c r="E299" s="11" t="s">
        <v>255</v>
      </c>
      <c r="F299" s="11" t="s">
        <v>32</v>
      </c>
      <c r="G299" s="11" t="s">
        <v>15</v>
      </c>
      <c r="H299" s="11" t="s">
        <v>62</v>
      </c>
      <c r="I299" s="11" t="s">
        <v>63</v>
      </c>
      <c r="J299" s="11">
        <v>30</v>
      </c>
      <c r="K299" s="11">
        <v>3</v>
      </c>
      <c r="L299" s="11" cm="1">
        <f t="array" ref="L299">K299*(J299-INDEX(Purchase_Data!$D$8:$D$138, MATCH(1, (TRIM(Purchase_Data!$B$8:$B$138)=TRIM(H299))*(TRIM(Purchase_Data!$C$8:$C$138)=TRIM(I299)), 0)))</f>
        <v>15</v>
      </c>
      <c r="M299" s="11">
        <f t="shared" si="4"/>
        <v>90</v>
      </c>
      <c r="N299" s="11" t="s">
        <v>19</v>
      </c>
      <c r="O299" s="11" t="s">
        <v>23</v>
      </c>
    </row>
    <row r="300" spans="2:15">
      <c r="B300" s="11" t="s">
        <v>497</v>
      </c>
      <c r="C300" s="11" t="s">
        <v>486</v>
      </c>
      <c r="D300" s="11" t="s">
        <v>1822</v>
      </c>
      <c r="E300" s="11" t="s">
        <v>136</v>
      </c>
      <c r="F300" s="11" t="s">
        <v>14</v>
      </c>
      <c r="G300" s="11" t="s">
        <v>33</v>
      </c>
      <c r="H300" s="11" t="s">
        <v>101</v>
      </c>
      <c r="I300" s="11" t="s">
        <v>166</v>
      </c>
      <c r="J300" s="11">
        <v>700</v>
      </c>
      <c r="K300" s="11">
        <v>3</v>
      </c>
      <c r="L300" s="11" cm="1">
        <f t="array" ref="L300">K300*(J300-INDEX(Purchase_Data!$D$8:$D$138, MATCH(1, (TRIM(Purchase_Data!$B$8:$B$138)=TRIM(H300))*(TRIM(Purchase_Data!$C$8:$C$138)=TRIM(I300)), 0)))</f>
        <v>246</v>
      </c>
      <c r="M300" s="11">
        <f t="shared" si="4"/>
        <v>2100</v>
      </c>
      <c r="N300" s="11" t="s">
        <v>19</v>
      </c>
      <c r="O300" s="11" t="s">
        <v>42</v>
      </c>
    </row>
    <row r="301" spans="2:15">
      <c r="B301" s="11" t="s">
        <v>498</v>
      </c>
      <c r="C301" s="11" t="s">
        <v>486</v>
      </c>
      <c r="D301" s="11" t="s">
        <v>1822</v>
      </c>
      <c r="E301" s="11" t="s">
        <v>364</v>
      </c>
      <c r="F301" s="11" t="s">
        <v>32</v>
      </c>
      <c r="G301" s="11" t="s">
        <v>44</v>
      </c>
      <c r="H301" s="11" t="s">
        <v>1751</v>
      </c>
      <c r="I301" s="11" t="s">
        <v>27</v>
      </c>
      <c r="J301" s="11">
        <v>200</v>
      </c>
      <c r="K301" s="11">
        <v>4</v>
      </c>
      <c r="L301" s="11" cm="1">
        <f t="array" ref="L301">K301*(J301-INDEX(Purchase_Data!$D$8:$D$138, MATCH(1, (TRIM(Purchase_Data!$B$8:$B$138)=TRIM(H301))*(TRIM(Purchase_Data!$C$8:$C$138)=TRIM(I301)), 0)))</f>
        <v>88</v>
      </c>
      <c r="M301" s="11">
        <f t="shared" si="4"/>
        <v>800</v>
      </c>
      <c r="N301" s="11" t="s">
        <v>19</v>
      </c>
      <c r="O301" s="11" t="s">
        <v>42</v>
      </c>
    </row>
    <row r="302" spans="2:15">
      <c r="B302" s="11" t="s">
        <v>499</v>
      </c>
      <c r="C302" s="11" t="s">
        <v>486</v>
      </c>
      <c r="D302" s="11" t="s">
        <v>1822</v>
      </c>
      <c r="E302" s="11" t="s">
        <v>114</v>
      </c>
      <c r="F302" s="11" t="s">
        <v>14</v>
      </c>
      <c r="G302" s="11" t="s">
        <v>44</v>
      </c>
      <c r="H302" s="11" t="s">
        <v>21</v>
      </c>
      <c r="I302" s="11" t="s">
        <v>27</v>
      </c>
      <c r="J302" s="11">
        <v>370</v>
      </c>
      <c r="K302" s="11">
        <v>4</v>
      </c>
      <c r="L302" s="11" cm="1">
        <f t="array" ref="L302">K302*(J302-INDEX(Purchase_Data!$D$8:$D$138, MATCH(1, (TRIM(Purchase_Data!$B$8:$B$138)=TRIM(H302))*(TRIM(Purchase_Data!$C$8:$C$138)=TRIM(I302)), 0)))</f>
        <v>200</v>
      </c>
      <c r="M302" s="11">
        <f t="shared" si="4"/>
        <v>1480</v>
      </c>
      <c r="N302" s="11" t="s">
        <v>19</v>
      </c>
      <c r="O302" s="11" t="s">
        <v>23</v>
      </c>
    </row>
    <row r="303" spans="2:15">
      <c r="B303" s="11" t="s">
        <v>500</v>
      </c>
      <c r="C303" s="11" t="s">
        <v>486</v>
      </c>
      <c r="D303" s="11" t="s">
        <v>1822</v>
      </c>
      <c r="E303" s="11" t="s">
        <v>114</v>
      </c>
      <c r="F303" s="11" t="s">
        <v>14</v>
      </c>
      <c r="G303" s="11" t="s">
        <v>44</v>
      </c>
      <c r="H303" s="11" t="s">
        <v>62</v>
      </c>
      <c r="I303" s="11" t="s">
        <v>63</v>
      </c>
      <c r="J303" s="11">
        <v>30</v>
      </c>
      <c r="K303" s="11">
        <v>3</v>
      </c>
      <c r="L303" s="11" cm="1">
        <f t="array" ref="L303">K303*(J303-INDEX(Purchase_Data!$D$8:$D$138, MATCH(1, (TRIM(Purchase_Data!$B$8:$B$138)=TRIM(H303))*(TRIM(Purchase_Data!$C$8:$C$138)=TRIM(I303)), 0)))</f>
        <v>15</v>
      </c>
      <c r="M303" s="11">
        <f t="shared" si="4"/>
        <v>90</v>
      </c>
      <c r="N303" s="11" t="s">
        <v>19</v>
      </c>
      <c r="O303" s="11" t="s">
        <v>23</v>
      </c>
    </row>
    <row r="304" spans="2:15">
      <c r="B304" s="11" t="s">
        <v>501</v>
      </c>
      <c r="C304" s="11" t="s">
        <v>486</v>
      </c>
      <c r="D304" s="11" t="s">
        <v>1822</v>
      </c>
      <c r="E304" s="11" t="s">
        <v>237</v>
      </c>
      <c r="F304" s="11" t="s">
        <v>14</v>
      </c>
      <c r="G304" s="11" t="s">
        <v>15</v>
      </c>
      <c r="H304" s="11" t="s">
        <v>71</v>
      </c>
      <c r="I304" s="11" t="s">
        <v>55</v>
      </c>
      <c r="J304" s="11">
        <v>1100</v>
      </c>
      <c r="K304" s="11">
        <v>4</v>
      </c>
      <c r="L304" s="11" cm="1">
        <f t="array" ref="L304">K304*(J304-INDEX(Purchase_Data!$D$8:$D$138, MATCH(1, (TRIM(Purchase_Data!$B$8:$B$138)=TRIM(H304))*(TRIM(Purchase_Data!$C$8:$C$138)=TRIM(I304)), 0)))</f>
        <v>640</v>
      </c>
      <c r="M304" s="11">
        <f t="shared" si="4"/>
        <v>4400</v>
      </c>
      <c r="N304" s="11" t="s">
        <v>19</v>
      </c>
      <c r="O304" s="11" t="s">
        <v>20</v>
      </c>
    </row>
    <row r="305" spans="2:15">
      <c r="B305" s="11" t="s">
        <v>502</v>
      </c>
      <c r="C305" s="11" t="s">
        <v>486</v>
      </c>
      <c r="D305" s="11" t="s">
        <v>1822</v>
      </c>
      <c r="E305" s="11" t="s">
        <v>237</v>
      </c>
      <c r="F305" s="11" t="s">
        <v>14</v>
      </c>
      <c r="G305" s="11" t="s">
        <v>15</v>
      </c>
      <c r="H305" s="11" t="s">
        <v>58</v>
      </c>
      <c r="I305" s="11" t="s">
        <v>59</v>
      </c>
      <c r="J305" s="11">
        <v>70</v>
      </c>
      <c r="K305" s="11">
        <v>4</v>
      </c>
      <c r="L305" s="11" cm="1">
        <f t="array" ref="L305">K305*(J305-INDEX(Purchase_Data!$D$8:$D$138, MATCH(1, (TRIM(Purchase_Data!$B$8:$B$138)=TRIM(H305))*(TRIM(Purchase_Data!$C$8:$C$138)=TRIM(I305)), 0)))</f>
        <v>24</v>
      </c>
      <c r="M305" s="11">
        <f t="shared" si="4"/>
        <v>280</v>
      </c>
      <c r="N305" s="11" t="s">
        <v>19</v>
      </c>
      <c r="O305" s="11" t="s">
        <v>37</v>
      </c>
    </row>
    <row r="306" spans="2:15">
      <c r="B306" s="11" t="s">
        <v>503</v>
      </c>
      <c r="C306" s="11" t="s">
        <v>486</v>
      </c>
      <c r="D306" s="11" t="s">
        <v>1822</v>
      </c>
      <c r="E306" s="11" t="s">
        <v>125</v>
      </c>
      <c r="F306" s="11" t="s">
        <v>14</v>
      </c>
      <c r="G306" s="11" t="s">
        <v>53</v>
      </c>
      <c r="H306" s="11" t="s">
        <v>101</v>
      </c>
      <c r="I306" s="11" t="s">
        <v>166</v>
      </c>
      <c r="J306" s="11">
        <v>700</v>
      </c>
      <c r="K306" s="11">
        <v>4</v>
      </c>
      <c r="L306" s="11" cm="1">
        <f t="array" ref="L306">K306*(J306-INDEX(Purchase_Data!$D$8:$D$138, MATCH(1, (TRIM(Purchase_Data!$B$8:$B$138)=TRIM(H306))*(TRIM(Purchase_Data!$C$8:$C$138)=TRIM(I306)), 0)))</f>
        <v>328</v>
      </c>
      <c r="M306" s="11">
        <f t="shared" si="4"/>
        <v>2800</v>
      </c>
      <c r="N306" s="11" t="s">
        <v>19</v>
      </c>
      <c r="O306" s="11" t="s">
        <v>42</v>
      </c>
    </row>
    <row r="307" spans="2:15">
      <c r="B307" s="11" t="s">
        <v>505</v>
      </c>
      <c r="C307" s="11" t="s">
        <v>486</v>
      </c>
      <c r="D307" s="11" t="s">
        <v>1822</v>
      </c>
      <c r="E307" s="11" t="s">
        <v>504</v>
      </c>
      <c r="F307" s="11" t="s">
        <v>14</v>
      </c>
      <c r="G307" s="11" t="s">
        <v>44</v>
      </c>
      <c r="H307" s="11" t="s">
        <v>49</v>
      </c>
      <c r="I307" s="11" t="s">
        <v>55</v>
      </c>
      <c r="J307" s="11">
        <v>820</v>
      </c>
      <c r="K307" s="11">
        <v>4</v>
      </c>
      <c r="L307" s="11" cm="1">
        <f t="array" ref="L307">K307*(J307-INDEX(Purchase_Data!$D$8:$D$138, MATCH(1, (TRIM(Purchase_Data!$B$8:$B$138)=TRIM(H307))*(TRIM(Purchase_Data!$C$8:$C$138)=TRIM(I307)), 0)))</f>
        <v>320</v>
      </c>
      <c r="M307" s="11">
        <f t="shared" si="4"/>
        <v>3280</v>
      </c>
      <c r="N307" s="11" t="s">
        <v>19</v>
      </c>
      <c r="O307" s="11" t="s">
        <v>20</v>
      </c>
    </row>
    <row r="308" spans="2:15">
      <c r="B308" s="11" t="s">
        <v>507</v>
      </c>
      <c r="C308" s="11" t="s">
        <v>486</v>
      </c>
      <c r="D308" s="11" t="s">
        <v>1822</v>
      </c>
      <c r="E308" s="11" t="s">
        <v>144</v>
      </c>
      <c r="F308" s="11" t="s">
        <v>14</v>
      </c>
      <c r="G308" s="11" t="s">
        <v>44</v>
      </c>
      <c r="H308" s="11" t="s">
        <v>369</v>
      </c>
      <c r="I308" s="11" t="s">
        <v>506</v>
      </c>
      <c r="J308" s="11">
        <v>850</v>
      </c>
      <c r="K308" s="11">
        <v>3</v>
      </c>
      <c r="L308" s="11" cm="1">
        <f t="array" ref="L308">K308*(J308-INDEX(Purchase_Data!$D$8:$D$138, MATCH(1, (TRIM(Purchase_Data!$B$8:$B$138)=TRIM(H308))*(TRIM(Purchase_Data!$C$8:$C$138)=TRIM(I308)), 0)))</f>
        <v>120</v>
      </c>
      <c r="M308" s="11">
        <f t="shared" si="4"/>
        <v>2550</v>
      </c>
      <c r="N308" s="11" t="s">
        <v>19</v>
      </c>
      <c r="O308" s="11" t="s">
        <v>23</v>
      </c>
    </row>
    <row r="309" spans="2:15">
      <c r="B309" s="11" t="s">
        <v>508</v>
      </c>
      <c r="C309" s="11" t="s">
        <v>486</v>
      </c>
      <c r="D309" s="11" t="s">
        <v>1822</v>
      </c>
      <c r="E309" s="11" t="s">
        <v>216</v>
      </c>
      <c r="F309" s="11" t="s">
        <v>14</v>
      </c>
      <c r="G309" s="11" t="s">
        <v>15</v>
      </c>
      <c r="H309" s="11" t="s">
        <v>16</v>
      </c>
      <c r="I309" s="11" t="s">
        <v>17</v>
      </c>
      <c r="J309" s="11">
        <v>130</v>
      </c>
      <c r="K309" s="11">
        <v>4</v>
      </c>
      <c r="L309" s="11" cm="1">
        <f t="array" ref="L309">K309*(J309-INDEX(Purchase_Data!$D$8:$D$138, MATCH(1, (TRIM(Purchase_Data!$B$8:$B$138)=TRIM(H309))*(TRIM(Purchase_Data!$C$8:$C$138)=TRIM(I309)), 0)))</f>
        <v>80</v>
      </c>
      <c r="M309" s="11">
        <f t="shared" si="4"/>
        <v>520</v>
      </c>
      <c r="N309" s="11" t="s">
        <v>19</v>
      </c>
      <c r="O309" s="11" t="s">
        <v>20</v>
      </c>
    </row>
    <row r="310" spans="2:15">
      <c r="B310" s="11" t="s">
        <v>509</v>
      </c>
      <c r="C310" s="11" t="s">
        <v>486</v>
      </c>
      <c r="D310" s="11" t="s">
        <v>1822</v>
      </c>
      <c r="E310" s="11" t="s">
        <v>139</v>
      </c>
      <c r="F310" s="11" t="s">
        <v>32</v>
      </c>
      <c r="G310" s="11" t="s">
        <v>33</v>
      </c>
      <c r="H310" s="11" t="s">
        <v>178</v>
      </c>
      <c r="I310" s="11" t="s">
        <v>229</v>
      </c>
      <c r="J310" s="11">
        <v>1250</v>
      </c>
      <c r="K310" s="11">
        <v>5</v>
      </c>
      <c r="L310" s="11" cm="1">
        <f t="array" ref="L310">K310*(J310-INDEX(Purchase_Data!$D$8:$D$138, MATCH(1, (TRIM(Purchase_Data!$B$8:$B$138)=TRIM(H310))*(TRIM(Purchase_Data!$C$8:$C$138)=TRIM(I310)), 0)))</f>
        <v>1850</v>
      </c>
      <c r="M310" s="11">
        <f t="shared" si="4"/>
        <v>6250</v>
      </c>
      <c r="N310" s="11" t="s">
        <v>19</v>
      </c>
      <c r="O310" s="11" t="s">
        <v>42</v>
      </c>
    </row>
    <row r="311" spans="2:15">
      <c r="B311" s="11" t="s">
        <v>510</v>
      </c>
      <c r="C311" s="11" t="s">
        <v>486</v>
      </c>
      <c r="D311" s="11" t="s">
        <v>1822</v>
      </c>
      <c r="E311" s="11" t="s">
        <v>299</v>
      </c>
      <c r="F311" s="11" t="s">
        <v>32</v>
      </c>
      <c r="G311" s="11" t="s">
        <v>53</v>
      </c>
      <c r="H311" s="11" t="s">
        <v>29</v>
      </c>
      <c r="I311" s="11" t="s">
        <v>154</v>
      </c>
      <c r="J311" s="11">
        <v>140</v>
      </c>
      <c r="K311" s="11">
        <v>5</v>
      </c>
      <c r="L311" s="11" cm="1">
        <f t="array" ref="L311">K311*(J311-INDEX(Purchase_Data!$D$8:$D$138, MATCH(1, (TRIM(Purchase_Data!$B$8:$B$138)=TRIM(H311))*(TRIM(Purchase_Data!$C$8:$C$138)=TRIM(I311)), 0)))</f>
        <v>120</v>
      </c>
      <c r="M311" s="11">
        <f t="shared" si="4"/>
        <v>700</v>
      </c>
      <c r="N311" s="11" t="s">
        <v>19</v>
      </c>
      <c r="O311" s="11" t="s">
        <v>20</v>
      </c>
    </row>
    <row r="312" spans="2:15">
      <c r="B312" s="11" t="s">
        <v>511</v>
      </c>
      <c r="C312" s="11" t="s">
        <v>486</v>
      </c>
      <c r="D312" s="11" t="s">
        <v>1822</v>
      </c>
      <c r="E312" s="11" t="s">
        <v>31</v>
      </c>
      <c r="F312" s="11" t="s">
        <v>32</v>
      </c>
      <c r="G312" s="11" t="s">
        <v>33</v>
      </c>
      <c r="H312" s="11" t="s">
        <v>16</v>
      </c>
      <c r="I312" s="11" t="s">
        <v>17</v>
      </c>
      <c r="J312" s="11">
        <v>130</v>
      </c>
      <c r="K312" s="11">
        <v>5</v>
      </c>
      <c r="L312" s="11" cm="1">
        <f t="array" ref="L312">K312*(J312-INDEX(Purchase_Data!$D$8:$D$138, MATCH(1, (TRIM(Purchase_Data!$B$8:$B$138)=TRIM(H312))*(TRIM(Purchase_Data!$C$8:$C$138)=TRIM(I312)), 0)))</f>
        <v>100</v>
      </c>
      <c r="M312" s="11">
        <f t="shared" si="4"/>
        <v>650</v>
      </c>
      <c r="N312" s="11" t="s">
        <v>19</v>
      </c>
      <c r="O312" s="11" t="s">
        <v>20</v>
      </c>
    </row>
    <row r="313" spans="2:15">
      <c r="B313" s="11" t="s">
        <v>512</v>
      </c>
      <c r="C313" s="11" t="s">
        <v>486</v>
      </c>
      <c r="D313" s="11" t="s">
        <v>1822</v>
      </c>
      <c r="E313" s="11" t="s">
        <v>31</v>
      </c>
      <c r="F313" s="11" t="s">
        <v>32</v>
      </c>
      <c r="G313" s="11" t="s">
        <v>33</v>
      </c>
      <c r="H313" s="11" t="s">
        <v>39</v>
      </c>
      <c r="I313" s="11" t="s">
        <v>59</v>
      </c>
      <c r="J313" s="11">
        <v>120</v>
      </c>
      <c r="K313" s="11">
        <v>5</v>
      </c>
      <c r="L313" s="11" cm="1">
        <f t="array" ref="L313">K313*(J313-INDEX(Purchase_Data!$D$8:$D$138, MATCH(1, (TRIM(Purchase_Data!$B$8:$B$138)=TRIM(H313))*(TRIM(Purchase_Data!$C$8:$C$138)=TRIM(I313)), 0)))</f>
        <v>30</v>
      </c>
      <c r="M313" s="11">
        <f t="shared" si="4"/>
        <v>600</v>
      </c>
      <c r="N313" s="11" t="s">
        <v>19</v>
      </c>
      <c r="O313" s="11" t="s">
        <v>42</v>
      </c>
    </row>
    <row r="314" spans="2:15">
      <c r="B314" s="11" t="s">
        <v>513</v>
      </c>
      <c r="C314" s="11" t="s">
        <v>486</v>
      </c>
      <c r="D314" s="11" t="s">
        <v>1822</v>
      </c>
      <c r="E314" s="11" t="s">
        <v>406</v>
      </c>
      <c r="F314" s="11" t="s">
        <v>14</v>
      </c>
      <c r="G314" s="11" t="s">
        <v>15</v>
      </c>
      <c r="H314" s="11" t="s">
        <v>21</v>
      </c>
      <c r="I314" s="11" t="s">
        <v>35</v>
      </c>
      <c r="J314" s="11">
        <v>200</v>
      </c>
      <c r="K314" s="11">
        <v>6</v>
      </c>
      <c r="L314" s="11" cm="1">
        <f t="array" ref="L314">K314*(J314-INDEX(Purchase_Data!$D$8:$D$138, MATCH(1, (TRIM(Purchase_Data!$B$8:$B$138)=TRIM(H314))*(TRIM(Purchase_Data!$C$8:$C$138)=TRIM(I314)), 0)))</f>
        <v>132</v>
      </c>
      <c r="M314" s="11">
        <f t="shared" si="4"/>
        <v>1200</v>
      </c>
      <c r="N314" s="11" t="s">
        <v>19</v>
      </c>
      <c r="O314" s="11" t="s">
        <v>23</v>
      </c>
    </row>
    <row r="315" spans="2:15">
      <c r="B315" s="11" t="s">
        <v>514</v>
      </c>
      <c r="C315" s="11" t="s">
        <v>486</v>
      </c>
      <c r="D315" s="11" t="s">
        <v>1822</v>
      </c>
      <c r="E315" s="11" t="s">
        <v>406</v>
      </c>
      <c r="F315" s="11" t="s">
        <v>14</v>
      </c>
      <c r="G315" s="11" t="s">
        <v>15</v>
      </c>
      <c r="H315" s="11" t="s">
        <v>45</v>
      </c>
      <c r="I315" s="11" t="s">
        <v>46</v>
      </c>
      <c r="J315" s="11">
        <v>410</v>
      </c>
      <c r="K315" s="11">
        <v>5</v>
      </c>
      <c r="L315" s="11" cm="1">
        <f t="array" ref="L315">K315*(J315-INDEX(Purchase_Data!$D$8:$D$138, MATCH(1, (TRIM(Purchase_Data!$B$8:$B$138)=TRIM(H315))*(TRIM(Purchase_Data!$C$8:$C$138)=TRIM(I315)), 0)))</f>
        <v>660</v>
      </c>
      <c r="M315" s="11">
        <f t="shared" si="4"/>
        <v>2050</v>
      </c>
      <c r="N315" s="11" t="s">
        <v>19</v>
      </c>
      <c r="O315" s="11" t="s">
        <v>37</v>
      </c>
    </row>
    <row r="316" spans="2:15">
      <c r="B316" s="11" t="s">
        <v>515</v>
      </c>
      <c r="C316" s="11" t="s">
        <v>486</v>
      </c>
      <c r="D316" s="11" t="s">
        <v>1822</v>
      </c>
      <c r="E316" s="11" t="s">
        <v>325</v>
      </c>
      <c r="F316" s="11" t="s">
        <v>14</v>
      </c>
      <c r="G316" s="11" t="s">
        <v>25</v>
      </c>
      <c r="H316" s="11" t="s">
        <v>168</v>
      </c>
      <c r="I316" s="11" t="s">
        <v>172</v>
      </c>
      <c r="J316" s="11">
        <v>510</v>
      </c>
      <c r="K316" s="11">
        <v>6</v>
      </c>
      <c r="L316" s="11" cm="1">
        <f t="array" ref="L316">K316*(J316-INDEX(Purchase_Data!$D$8:$D$138, MATCH(1, (TRIM(Purchase_Data!$B$8:$B$138)=TRIM(H316))*(TRIM(Purchase_Data!$C$8:$C$138)=TRIM(I316)), 0)))</f>
        <v>870</v>
      </c>
      <c r="M316" s="11">
        <f t="shared" si="4"/>
        <v>3060</v>
      </c>
      <c r="N316" s="11" t="s">
        <v>19</v>
      </c>
      <c r="O316" s="11" t="s">
        <v>42</v>
      </c>
    </row>
    <row r="317" spans="2:15">
      <c r="B317" s="11" t="s">
        <v>516</v>
      </c>
      <c r="C317" s="11" t="s">
        <v>486</v>
      </c>
      <c r="D317" s="11" t="s">
        <v>1822</v>
      </c>
      <c r="E317" s="11" t="s">
        <v>266</v>
      </c>
      <c r="F317" s="11" t="s">
        <v>14</v>
      </c>
      <c r="G317" s="11" t="s">
        <v>33</v>
      </c>
      <c r="H317" s="11" t="s">
        <v>199</v>
      </c>
      <c r="I317" s="11" t="s">
        <v>137</v>
      </c>
      <c r="J317" s="11">
        <v>210</v>
      </c>
      <c r="K317" s="11">
        <v>5</v>
      </c>
      <c r="L317" s="11" cm="1">
        <f t="array" ref="L317">K317*(J317-INDEX(Purchase_Data!$D$8:$D$138, MATCH(1, (TRIM(Purchase_Data!$B$8:$B$138)=TRIM(H317))*(TRIM(Purchase_Data!$C$8:$C$138)=TRIM(I317)), 0)))</f>
        <v>140</v>
      </c>
      <c r="M317" s="11">
        <f t="shared" si="4"/>
        <v>1050</v>
      </c>
      <c r="N317" s="11" t="s">
        <v>19</v>
      </c>
      <c r="O317" s="11" t="s">
        <v>42</v>
      </c>
    </row>
    <row r="318" spans="2:15">
      <c r="B318" s="11" t="s">
        <v>517</v>
      </c>
      <c r="C318" s="11" t="s">
        <v>486</v>
      </c>
      <c r="D318" s="11" t="s">
        <v>1822</v>
      </c>
      <c r="E318" s="11" t="s">
        <v>276</v>
      </c>
      <c r="F318" s="11" t="s">
        <v>32</v>
      </c>
      <c r="G318" s="11" t="s">
        <v>44</v>
      </c>
      <c r="H318" s="11" t="s">
        <v>34</v>
      </c>
      <c r="I318" s="11" t="s">
        <v>35</v>
      </c>
      <c r="J318" s="11">
        <v>270</v>
      </c>
      <c r="K318" s="11">
        <v>6</v>
      </c>
      <c r="L318" s="11" cm="1">
        <f t="array" ref="L318">K318*(J318-INDEX(Purchase_Data!$D$8:$D$138, MATCH(1, (TRIM(Purchase_Data!$B$8:$B$138)=TRIM(H318))*(TRIM(Purchase_Data!$C$8:$C$138)=TRIM(I318)), 0)))</f>
        <v>300</v>
      </c>
      <c r="M318" s="11">
        <f t="shared" si="4"/>
        <v>1620</v>
      </c>
      <c r="N318" s="11" t="s">
        <v>19</v>
      </c>
      <c r="O318" s="11" t="s">
        <v>37</v>
      </c>
    </row>
    <row r="319" spans="2:15">
      <c r="B319" s="11" t="s">
        <v>518</v>
      </c>
      <c r="C319" s="11" t="s">
        <v>486</v>
      </c>
      <c r="D319" s="11" t="s">
        <v>1822</v>
      </c>
      <c r="E319" s="11" t="s">
        <v>38</v>
      </c>
      <c r="F319" s="11" t="s">
        <v>32</v>
      </c>
      <c r="G319" s="11" t="s">
        <v>15</v>
      </c>
      <c r="H319" s="11" t="s">
        <v>39</v>
      </c>
      <c r="I319" s="11" t="s">
        <v>40</v>
      </c>
      <c r="J319" s="11">
        <v>30</v>
      </c>
      <c r="K319" s="11">
        <v>7</v>
      </c>
      <c r="L319" s="11" cm="1">
        <f t="array" ref="L319">K319*(J319-INDEX(Purchase_Data!$D$8:$D$138, MATCH(1, (TRIM(Purchase_Data!$B$8:$B$138)=TRIM(H319))*(TRIM(Purchase_Data!$C$8:$C$138)=TRIM(I319)), 0)))</f>
        <v>35</v>
      </c>
      <c r="M319" s="11">
        <f t="shared" si="4"/>
        <v>210</v>
      </c>
      <c r="N319" s="11" t="s">
        <v>19</v>
      </c>
      <c r="O319" s="11" t="s">
        <v>42</v>
      </c>
    </row>
    <row r="320" spans="2:15">
      <c r="B320" s="11" t="s">
        <v>519</v>
      </c>
      <c r="C320" s="11" t="s">
        <v>486</v>
      </c>
      <c r="D320" s="11" t="s">
        <v>1822</v>
      </c>
      <c r="E320" s="11" t="s">
        <v>478</v>
      </c>
      <c r="F320" s="11" t="s">
        <v>14</v>
      </c>
      <c r="G320" s="11" t="s">
        <v>53</v>
      </c>
      <c r="H320" s="11" t="s">
        <v>309</v>
      </c>
      <c r="I320" s="11" t="s">
        <v>63</v>
      </c>
      <c r="J320" s="11">
        <v>30</v>
      </c>
      <c r="K320" s="11">
        <v>6</v>
      </c>
      <c r="L320" s="11" cm="1">
        <f t="array" ref="L320">K320*(J320-INDEX(Purchase_Data!$D$8:$D$138, MATCH(1, (TRIM(Purchase_Data!$B$8:$B$138)=TRIM(H320))*(TRIM(Purchase_Data!$C$8:$C$138)=TRIM(I320)), 0)))</f>
        <v>18</v>
      </c>
      <c r="M320" s="11">
        <f t="shared" si="4"/>
        <v>180</v>
      </c>
      <c r="N320" s="11" t="s">
        <v>19</v>
      </c>
      <c r="O320" s="11" t="s">
        <v>42</v>
      </c>
    </row>
    <row r="321" spans="2:15">
      <c r="B321" s="11" t="s">
        <v>520</v>
      </c>
      <c r="C321" s="11" t="s">
        <v>486</v>
      </c>
      <c r="D321" s="11" t="s">
        <v>1822</v>
      </c>
      <c r="E321" s="11" t="s">
        <v>120</v>
      </c>
      <c r="F321" s="11" t="s">
        <v>32</v>
      </c>
      <c r="G321" s="11" t="s">
        <v>53</v>
      </c>
      <c r="H321" s="11" t="s">
        <v>1756</v>
      </c>
      <c r="I321" s="11" t="s">
        <v>55</v>
      </c>
      <c r="J321" s="11">
        <v>1230</v>
      </c>
      <c r="K321" s="11">
        <v>6</v>
      </c>
      <c r="L321" s="11" cm="1">
        <f t="array" ref="L321">K321*(J321-INDEX(Purchase_Data!$D$8:$D$138, MATCH(1, (TRIM(Purchase_Data!$B$8:$B$138)=TRIM(H321))*(TRIM(Purchase_Data!$C$8:$C$138)=TRIM(I321)), 0)))</f>
        <v>660</v>
      </c>
      <c r="M321" s="11">
        <f t="shared" si="4"/>
        <v>7380</v>
      </c>
      <c r="N321" s="11" t="s">
        <v>19</v>
      </c>
      <c r="O321" s="11" t="s">
        <v>20</v>
      </c>
    </row>
    <row r="322" spans="2:15">
      <c r="B322" s="11" t="s">
        <v>521</v>
      </c>
      <c r="C322" s="11" t="s">
        <v>486</v>
      </c>
      <c r="D322" s="11" t="s">
        <v>1822</v>
      </c>
      <c r="E322" s="11" t="s">
        <v>478</v>
      </c>
      <c r="F322" s="11" t="s">
        <v>14</v>
      </c>
      <c r="G322" s="11" t="s">
        <v>53</v>
      </c>
      <c r="H322" s="11" t="s">
        <v>111</v>
      </c>
      <c r="I322" s="11" t="s">
        <v>112</v>
      </c>
      <c r="J322" s="11">
        <v>230</v>
      </c>
      <c r="K322" s="11">
        <v>6</v>
      </c>
      <c r="L322" s="11" cm="1">
        <f t="array" ref="L322">K322*(J322-INDEX(Purchase_Data!$D$8:$D$138, MATCH(1, (TRIM(Purchase_Data!$B$8:$B$138)=TRIM(H322))*(TRIM(Purchase_Data!$C$8:$C$138)=TRIM(I322)), 0)))</f>
        <v>120</v>
      </c>
      <c r="M322" s="11">
        <f t="shared" si="4"/>
        <v>1380</v>
      </c>
      <c r="N322" s="11" t="s">
        <v>19</v>
      </c>
      <c r="O322" s="11" t="s">
        <v>23</v>
      </c>
    </row>
    <row r="323" spans="2:15">
      <c r="B323" s="11" t="s">
        <v>522</v>
      </c>
      <c r="C323" s="11" t="s">
        <v>486</v>
      </c>
      <c r="D323" s="11" t="s">
        <v>1822</v>
      </c>
      <c r="E323" s="11" t="s">
        <v>478</v>
      </c>
      <c r="F323" s="11" t="s">
        <v>14</v>
      </c>
      <c r="G323" s="11" t="s">
        <v>53</v>
      </c>
      <c r="H323" s="11" t="s">
        <v>168</v>
      </c>
      <c r="I323" s="11" t="s">
        <v>172</v>
      </c>
      <c r="J323" s="11">
        <v>510</v>
      </c>
      <c r="K323" s="11">
        <v>5</v>
      </c>
      <c r="L323" s="11" cm="1">
        <f t="array" ref="L323">K323*(J323-INDEX(Purchase_Data!$D$8:$D$138, MATCH(1, (TRIM(Purchase_Data!$B$8:$B$138)=TRIM(H323))*(TRIM(Purchase_Data!$C$8:$C$138)=TRIM(I323)), 0)))</f>
        <v>725</v>
      </c>
      <c r="M323" s="11">
        <f t="shared" si="4"/>
        <v>2550</v>
      </c>
      <c r="N323" s="11" t="s">
        <v>19</v>
      </c>
      <c r="O323" s="11" t="s">
        <v>42</v>
      </c>
    </row>
    <row r="324" spans="2:15">
      <c r="B324" s="11" t="s">
        <v>523</v>
      </c>
      <c r="C324" s="11" t="s">
        <v>486</v>
      </c>
      <c r="D324" s="11" t="s">
        <v>1822</v>
      </c>
      <c r="E324" s="11" t="s">
        <v>197</v>
      </c>
      <c r="F324" s="11" t="s">
        <v>32</v>
      </c>
      <c r="G324" s="11" t="s">
        <v>44</v>
      </c>
      <c r="H324" s="11" t="s">
        <v>123</v>
      </c>
      <c r="I324" s="11" t="s">
        <v>35</v>
      </c>
      <c r="J324" s="11">
        <v>630</v>
      </c>
      <c r="K324" s="11">
        <v>6</v>
      </c>
      <c r="L324" s="11" cm="1">
        <f t="array" ref="L324">K324*(J324-INDEX(Purchase_Data!$D$8:$D$138, MATCH(1, (TRIM(Purchase_Data!$B$8:$B$138)=TRIM(H324))*(TRIM(Purchase_Data!$C$8:$C$138)=TRIM(I324)), 0)))</f>
        <v>180</v>
      </c>
      <c r="M324" s="11">
        <f t="shared" si="4"/>
        <v>3780</v>
      </c>
      <c r="N324" s="11" t="s">
        <v>19</v>
      </c>
      <c r="O324" s="11" t="s">
        <v>23</v>
      </c>
    </row>
    <row r="325" spans="2:15">
      <c r="B325" s="11" t="s">
        <v>524</v>
      </c>
      <c r="C325" s="11" t="s">
        <v>486</v>
      </c>
      <c r="D325" s="11" t="s">
        <v>1822</v>
      </c>
      <c r="E325" s="11" t="s">
        <v>197</v>
      </c>
      <c r="F325" s="11" t="s">
        <v>32</v>
      </c>
      <c r="G325" s="11" t="s">
        <v>44</v>
      </c>
      <c r="H325" s="11" t="s">
        <v>49</v>
      </c>
      <c r="I325" s="11" t="s">
        <v>172</v>
      </c>
      <c r="J325" s="11">
        <v>220</v>
      </c>
      <c r="K325" s="11">
        <v>5</v>
      </c>
      <c r="L325" s="11" cm="1">
        <f t="array" ref="L325">K325*(J325-INDEX(Purchase_Data!$D$8:$D$138, MATCH(1, (TRIM(Purchase_Data!$B$8:$B$138)=TRIM(H325))*(TRIM(Purchase_Data!$C$8:$C$138)=TRIM(I325)), 0)))</f>
        <v>100</v>
      </c>
      <c r="M325" s="11">
        <f t="shared" si="4"/>
        <v>1100</v>
      </c>
      <c r="N325" s="11" t="s">
        <v>19</v>
      </c>
      <c r="O325" s="11" t="s">
        <v>20</v>
      </c>
    </row>
    <row r="326" spans="2:15">
      <c r="B326" s="11" t="s">
        <v>525</v>
      </c>
      <c r="C326" s="11" t="s">
        <v>486</v>
      </c>
      <c r="D326" s="11" t="s">
        <v>1822</v>
      </c>
      <c r="E326" s="11" t="s">
        <v>81</v>
      </c>
      <c r="F326" s="11" t="s">
        <v>14</v>
      </c>
      <c r="G326" s="11" t="s">
        <v>53</v>
      </c>
      <c r="H326" s="11" t="s">
        <v>123</v>
      </c>
      <c r="I326" s="11" t="s">
        <v>27</v>
      </c>
      <c r="J326" s="11">
        <v>1220</v>
      </c>
      <c r="K326" s="11">
        <v>5</v>
      </c>
      <c r="L326" s="11" cm="1">
        <f t="array" ref="L326">K326*(J326-INDEX(Purchase_Data!$D$8:$D$138, MATCH(1, (TRIM(Purchase_Data!$B$8:$B$138)=TRIM(H326))*(TRIM(Purchase_Data!$C$8:$C$138)=TRIM(I326)), 0)))</f>
        <v>100</v>
      </c>
      <c r="M326" s="11">
        <f t="shared" si="4"/>
        <v>6100</v>
      </c>
      <c r="N326" s="11" t="s">
        <v>19</v>
      </c>
      <c r="O326" s="11" t="s">
        <v>23</v>
      </c>
    </row>
    <row r="327" spans="2:15">
      <c r="B327" s="11" t="s">
        <v>526</v>
      </c>
      <c r="C327" s="11" t="s">
        <v>486</v>
      </c>
      <c r="D327" s="11" t="s">
        <v>1822</v>
      </c>
      <c r="E327" s="11" t="s">
        <v>233</v>
      </c>
      <c r="F327" s="11" t="s">
        <v>14</v>
      </c>
      <c r="G327" s="11" t="s">
        <v>33</v>
      </c>
      <c r="H327" s="11" t="s">
        <v>58</v>
      </c>
      <c r="I327" s="11" t="s">
        <v>59</v>
      </c>
      <c r="J327" s="11">
        <v>70</v>
      </c>
      <c r="K327" s="11">
        <v>5</v>
      </c>
      <c r="L327" s="11" cm="1">
        <f t="array" ref="L327">K327*(J327-INDEX(Purchase_Data!$D$8:$D$138, MATCH(1, (TRIM(Purchase_Data!$B$8:$B$138)=TRIM(H327))*(TRIM(Purchase_Data!$C$8:$C$138)=TRIM(I327)), 0)))</f>
        <v>30</v>
      </c>
      <c r="M327" s="11">
        <f t="shared" si="4"/>
        <v>350</v>
      </c>
      <c r="N327" s="11" t="s">
        <v>19</v>
      </c>
      <c r="O327" s="11" t="s">
        <v>37</v>
      </c>
    </row>
    <row r="328" spans="2:15">
      <c r="B328" s="11" t="s">
        <v>528</v>
      </c>
      <c r="C328" s="11" t="s">
        <v>486</v>
      </c>
      <c r="D328" s="11" t="s">
        <v>1822</v>
      </c>
      <c r="E328" s="11" t="s">
        <v>527</v>
      </c>
      <c r="F328" s="11" t="s">
        <v>32</v>
      </c>
      <c r="G328" s="11" t="s">
        <v>25</v>
      </c>
      <c r="H328" s="11" t="s">
        <v>369</v>
      </c>
      <c r="I328" s="11" t="s">
        <v>506</v>
      </c>
      <c r="J328" s="11">
        <v>850</v>
      </c>
      <c r="K328" s="11">
        <v>5</v>
      </c>
      <c r="L328" s="11" cm="1">
        <f t="array" ref="L328">K328*(J328-INDEX(Purchase_Data!$D$8:$D$138, MATCH(1, (TRIM(Purchase_Data!$B$8:$B$138)=TRIM(H328))*(TRIM(Purchase_Data!$C$8:$C$138)=TRIM(I328)), 0)))</f>
        <v>200</v>
      </c>
      <c r="M328" s="11">
        <f t="shared" si="4"/>
        <v>4250</v>
      </c>
      <c r="N328" s="11" t="s">
        <v>19</v>
      </c>
      <c r="O328" s="11" t="s">
        <v>23</v>
      </c>
    </row>
    <row r="329" spans="2:15">
      <c r="B329" s="11" t="s">
        <v>529</v>
      </c>
      <c r="C329" s="11" t="s">
        <v>486</v>
      </c>
      <c r="D329" s="11" t="s">
        <v>1822</v>
      </c>
      <c r="E329" s="11" t="s">
        <v>244</v>
      </c>
      <c r="F329" s="11" t="s">
        <v>32</v>
      </c>
      <c r="G329" s="11" t="s">
        <v>25</v>
      </c>
      <c r="H329" s="11" t="s">
        <v>58</v>
      </c>
      <c r="I329" s="11" t="s">
        <v>59</v>
      </c>
      <c r="J329" s="11">
        <v>70</v>
      </c>
      <c r="K329" s="11">
        <v>5</v>
      </c>
      <c r="L329" s="11" cm="1">
        <f t="array" ref="L329">K329*(J329-INDEX(Purchase_Data!$D$8:$D$138, MATCH(1, (TRIM(Purchase_Data!$B$8:$B$138)=TRIM(H329))*(TRIM(Purchase_Data!$C$8:$C$138)=TRIM(I329)), 0)))</f>
        <v>30</v>
      </c>
      <c r="M329" s="11">
        <f t="shared" ref="M329:M392" si="5">J329*K329</f>
        <v>350</v>
      </c>
      <c r="N329" s="11" t="s">
        <v>19</v>
      </c>
      <c r="O329" s="11" t="s">
        <v>37</v>
      </c>
    </row>
    <row r="330" spans="2:15">
      <c r="B330" s="11" t="s">
        <v>530</v>
      </c>
      <c r="C330" s="11" t="s">
        <v>486</v>
      </c>
      <c r="D330" s="11" t="s">
        <v>1822</v>
      </c>
      <c r="E330" s="11" t="s">
        <v>211</v>
      </c>
      <c r="F330" s="11" t="s">
        <v>32</v>
      </c>
      <c r="G330" s="11" t="s">
        <v>25</v>
      </c>
      <c r="H330" s="11" t="s">
        <v>178</v>
      </c>
      <c r="I330" s="11" t="s">
        <v>229</v>
      </c>
      <c r="J330" s="11">
        <v>1250</v>
      </c>
      <c r="K330" s="11">
        <v>4</v>
      </c>
      <c r="L330" s="11" cm="1">
        <f t="array" ref="L330">K330*(J330-INDEX(Purchase_Data!$D$8:$D$138, MATCH(1, (TRIM(Purchase_Data!$B$8:$B$138)=TRIM(H330))*(TRIM(Purchase_Data!$C$8:$C$138)=TRIM(I330)), 0)))</f>
        <v>1480</v>
      </c>
      <c r="M330" s="11">
        <f t="shared" si="5"/>
        <v>5000</v>
      </c>
      <c r="N330" s="11" t="s">
        <v>19</v>
      </c>
      <c r="O330" s="11" t="s">
        <v>42</v>
      </c>
    </row>
    <row r="331" spans="2:15">
      <c r="B331" s="11" t="s">
        <v>531</v>
      </c>
      <c r="C331" s="11" t="s">
        <v>486</v>
      </c>
      <c r="D331" s="11" t="s">
        <v>1822</v>
      </c>
      <c r="E331" s="11" t="s">
        <v>367</v>
      </c>
      <c r="F331" s="11" t="s">
        <v>32</v>
      </c>
      <c r="G331" s="11" t="s">
        <v>53</v>
      </c>
      <c r="H331" s="11" t="s">
        <v>76</v>
      </c>
      <c r="I331" s="11" t="s">
        <v>77</v>
      </c>
      <c r="J331" s="11">
        <v>2300</v>
      </c>
      <c r="K331" s="11">
        <v>6</v>
      </c>
      <c r="L331" s="11" cm="1">
        <f t="array" ref="L331">K331*(J331-INDEX(Purchase_Data!$D$8:$D$138, MATCH(1, (TRIM(Purchase_Data!$B$8:$B$138)=TRIM(H331))*(TRIM(Purchase_Data!$C$8:$C$138)=TRIM(I331)), 0)))</f>
        <v>6060</v>
      </c>
      <c r="M331" s="11">
        <f t="shared" si="5"/>
        <v>13800</v>
      </c>
      <c r="N331" s="11" t="s">
        <v>19</v>
      </c>
      <c r="O331" s="11" t="s">
        <v>23</v>
      </c>
    </row>
    <row r="332" spans="2:15">
      <c r="B332" s="11" t="s">
        <v>532</v>
      </c>
      <c r="C332" s="11" t="s">
        <v>486</v>
      </c>
      <c r="D332" s="11" t="s">
        <v>1822</v>
      </c>
      <c r="E332" s="11" t="s">
        <v>367</v>
      </c>
      <c r="F332" s="11" t="s">
        <v>32</v>
      </c>
      <c r="G332" s="11" t="s">
        <v>53</v>
      </c>
      <c r="H332" s="11" t="s">
        <v>26</v>
      </c>
      <c r="I332" s="11" t="s">
        <v>27</v>
      </c>
      <c r="J332" s="11">
        <v>730</v>
      </c>
      <c r="K332" s="11">
        <v>3</v>
      </c>
      <c r="L332" s="11" cm="1">
        <f t="array" ref="L332">K332*(J332-INDEX(Purchase_Data!$D$8:$D$138, MATCH(1, (TRIM(Purchase_Data!$B$8:$B$138)=TRIM(H332))*(TRIM(Purchase_Data!$C$8:$C$138)=TRIM(I332)), 0)))</f>
        <v>75</v>
      </c>
      <c r="M332" s="11">
        <f t="shared" si="5"/>
        <v>2190</v>
      </c>
      <c r="N332" s="11" t="s">
        <v>19</v>
      </c>
      <c r="O332" s="11" t="s">
        <v>23</v>
      </c>
    </row>
    <row r="333" spans="2:15">
      <c r="B333" s="11" t="s">
        <v>533</v>
      </c>
      <c r="C333" s="11" t="s">
        <v>486</v>
      </c>
      <c r="D333" s="11" t="s">
        <v>1822</v>
      </c>
      <c r="E333" s="11" t="s">
        <v>75</v>
      </c>
      <c r="F333" s="11" t="s">
        <v>32</v>
      </c>
      <c r="G333" s="11" t="s">
        <v>44</v>
      </c>
      <c r="H333" s="11" t="s">
        <v>58</v>
      </c>
      <c r="I333" s="11" t="s">
        <v>59</v>
      </c>
      <c r="J333" s="11">
        <v>70</v>
      </c>
      <c r="K333" s="11">
        <v>3</v>
      </c>
      <c r="L333" s="11" cm="1">
        <f t="array" ref="L333">K333*(J333-INDEX(Purchase_Data!$D$8:$D$138, MATCH(1, (TRIM(Purchase_Data!$B$8:$B$138)=TRIM(H333))*(TRIM(Purchase_Data!$C$8:$C$138)=TRIM(I333)), 0)))</f>
        <v>18</v>
      </c>
      <c r="M333" s="11">
        <f t="shared" si="5"/>
        <v>210</v>
      </c>
      <c r="N333" s="11" t="s">
        <v>19</v>
      </c>
      <c r="O333" s="11" t="s">
        <v>37</v>
      </c>
    </row>
    <row r="334" spans="2:15">
      <c r="B334" s="11" t="s">
        <v>534</v>
      </c>
      <c r="C334" s="11" t="s">
        <v>486</v>
      </c>
      <c r="D334" s="11" t="s">
        <v>1822</v>
      </c>
      <c r="E334" s="11" t="s">
        <v>75</v>
      </c>
      <c r="F334" s="11" t="s">
        <v>32</v>
      </c>
      <c r="G334" s="11" t="s">
        <v>44</v>
      </c>
      <c r="H334" s="11" t="s">
        <v>21</v>
      </c>
      <c r="I334" s="11" t="s">
        <v>35</v>
      </c>
      <c r="J334" s="11">
        <v>200</v>
      </c>
      <c r="K334" s="11">
        <v>5</v>
      </c>
      <c r="L334" s="11" cm="1">
        <f t="array" ref="L334">K334*(J334-INDEX(Purchase_Data!$D$8:$D$138, MATCH(1, (TRIM(Purchase_Data!$B$8:$B$138)=TRIM(H334))*(TRIM(Purchase_Data!$C$8:$C$138)=TRIM(I334)), 0)))</f>
        <v>110</v>
      </c>
      <c r="M334" s="11">
        <f t="shared" si="5"/>
        <v>1000</v>
      </c>
      <c r="N334" s="11" t="s">
        <v>19</v>
      </c>
      <c r="O334" s="11" t="s">
        <v>23</v>
      </c>
    </row>
    <row r="335" spans="2:15">
      <c r="B335" s="11" t="s">
        <v>535</v>
      </c>
      <c r="C335" s="11" t="s">
        <v>486</v>
      </c>
      <c r="D335" s="11" t="s">
        <v>1822</v>
      </c>
      <c r="E335" s="11" t="s">
        <v>174</v>
      </c>
      <c r="F335" s="11" t="s">
        <v>32</v>
      </c>
      <c r="G335" s="11" t="s">
        <v>44</v>
      </c>
      <c r="H335" s="11" t="s">
        <v>1751</v>
      </c>
      <c r="I335" s="11" t="s">
        <v>27</v>
      </c>
      <c r="J335" s="11">
        <v>200</v>
      </c>
      <c r="K335" s="11">
        <v>5</v>
      </c>
      <c r="L335" s="11" cm="1">
        <f t="array" ref="L335">K335*(J335-INDEX(Purchase_Data!$D$8:$D$138, MATCH(1, (TRIM(Purchase_Data!$B$8:$B$138)=TRIM(H335))*(TRIM(Purchase_Data!$C$8:$C$138)=TRIM(I335)), 0)))</f>
        <v>110</v>
      </c>
      <c r="M335" s="11">
        <f t="shared" si="5"/>
        <v>1000</v>
      </c>
      <c r="N335" s="11" t="s">
        <v>19</v>
      </c>
      <c r="O335" s="11" t="s">
        <v>42</v>
      </c>
    </row>
    <row r="336" spans="2:15">
      <c r="B336" s="11" t="s">
        <v>536</v>
      </c>
      <c r="C336" s="11" t="s">
        <v>486</v>
      </c>
      <c r="D336" s="11" t="s">
        <v>1822</v>
      </c>
      <c r="E336" s="11" t="s">
        <v>403</v>
      </c>
      <c r="F336" s="11" t="s">
        <v>14</v>
      </c>
      <c r="G336" s="11" t="s">
        <v>33</v>
      </c>
      <c r="H336" s="11" t="s">
        <v>435</v>
      </c>
      <c r="I336" s="11" t="s">
        <v>59</v>
      </c>
      <c r="J336" s="11">
        <v>120</v>
      </c>
      <c r="K336" s="11">
        <v>5</v>
      </c>
      <c r="L336" s="11" cm="1">
        <f t="array" ref="L336">K336*(J336-INDEX(Purchase_Data!$D$8:$D$138, MATCH(1, (TRIM(Purchase_Data!$B$8:$B$138)=TRIM(H336))*(TRIM(Purchase_Data!$C$8:$C$138)=TRIM(I336)), 0)))</f>
        <v>50</v>
      </c>
      <c r="M336" s="11">
        <f t="shared" si="5"/>
        <v>600</v>
      </c>
      <c r="N336" s="11" t="s">
        <v>19</v>
      </c>
      <c r="O336" s="11" t="s">
        <v>37</v>
      </c>
    </row>
    <row r="337" spans="2:15">
      <c r="B337" s="11" t="s">
        <v>537</v>
      </c>
      <c r="C337" s="11" t="s">
        <v>486</v>
      </c>
      <c r="D337" s="11" t="s">
        <v>1822</v>
      </c>
      <c r="E337" s="11" t="s">
        <v>207</v>
      </c>
      <c r="F337" s="11" t="s">
        <v>32</v>
      </c>
      <c r="G337" s="11" t="s">
        <v>44</v>
      </c>
      <c r="H337" s="11" t="s">
        <v>108</v>
      </c>
      <c r="I337" s="11" t="s">
        <v>17</v>
      </c>
      <c r="J337" s="11">
        <v>70</v>
      </c>
      <c r="K337" s="11">
        <v>5</v>
      </c>
      <c r="L337" s="11" cm="1">
        <f t="array" ref="L337">K337*(J337-INDEX(Purchase_Data!$D$8:$D$138, MATCH(1, (TRIM(Purchase_Data!$B$8:$B$138)=TRIM(H337))*(TRIM(Purchase_Data!$C$8:$C$138)=TRIM(I337)), 0)))</f>
        <v>40</v>
      </c>
      <c r="M337" s="11">
        <f t="shared" si="5"/>
        <v>350</v>
      </c>
      <c r="N337" s="11" t="s">
        <v>19</v>
      </c>
      <c r="O337" s="11" t="s">
        <v>20</v>
      </c>
    </row>
    <row r="338" spans="2:15">
      <c r="B338" s="11" t="s">
        <v>538</v>
      </c>
      <c r="C338" s="11" t="s">
        <v>486</v>
      </c>
      <c r="D338" s="11" t="s">
        <v>1822</v>
      </c>
      <c r="E338" s="11" t="s">
        <v>79</v>
      </c>
      <c r="F338" s="11" t="s">
        <v>32</v>
      </c>
      <c r="G338" s="11" t="s">
        <v>53</v>
      </c>
      <c r="H338" s="11" t="s">
        <v>39</v>
      </c>
      <c r="I338" s="11" t="s">
        <v>59</v>
      </c>
      <c r="J338" s="11">
        <v>120</v>
      </c>
      <c r="K338" s="11">
        <v>4</v>
      </c>
      <c r="L338" s="11" cm="1">
        <f t="array" ref="L338">K338*(J338-INDEX(Purchase_Data!$D$8:$D$138, MATCH(1, (TRIM(Purchase_Data!$B$8:$B$138)=TRIM(H338))*(TRIM(Purchase_Data!$C$8:$C$138)=TRIM(I338)), 0)))</f>
        <v>24</v>
      </c>
      <c r="M338" s="11">
        <f t="shared" si="5"/>
        <v>480</v>
      </c>
      <c r="N338" s="11" t="s">
        <v>19</v>
      </c>
      <c r="O338" s="11" t="s">
        <v>42</v>
      </c>
    </row>
    <row r="339" spans="2:15">
      <c r="B339" s="11" t="s">
        <v>539</v>
      </c>
      <c r="C339" s="11" t="s">
        <v>486</v>
      </c>
      <c r="D339" s="11" t="s">
        <v>1822</v>
      </c>
      <c r="E339" s="11" t="s">
        <v>471</v>
      </c>
      <c r="F339" s="11" t="s">
        <v>32</v>
      </c>
      <c r="G339" s="11" t="s">
        <v>44</v>
      </c>
      <c r="H339" s="11" t="s">
        <v>123</v>
      </c>
      <c r="I339" s="11" t="s">
        <v>35</v>
      </c>
      <c r="J339" s="11">
        <v>630</v>
      </c>
      <c r="K339" s="11">
        <v>4</v>
      </c>
      <c r="L339" s="11" cm="1">
        <f t="array" ref="L339">K339*(J339-INDEX(Purchase_Data!$D$8:$D$138, MATCH(1, (TRIM(Purchase_Data!$B$8:$B$138)=TRIM(H339))*(TRIM(Purchase_Data!$C$8:$C$138)=TRIM(I339)), 0)))</f>
        <v>120</v>
      </c>
      <c r="M339" s="11">
        <f t="shared" si="5"/>
        <v>2520</v>
      </c>
      <c r="N339" s="11" t="s">
        <v>19</v>
      </c>
      <c r="O339" s="11" t="s">
        <v>23</v>
      </c>
    </row>
    <row r="340" spans="2:15">
      <c r="B340" s="11" t="s">
        <v>540</v>
      </c>
      <c r="C340" s="11" t="s">
        <v>486</v>
      </c>
      <c r="D340" s="11" t="s">
        <v>1822</v>
      </c>
      <c r="E340" s="11" t="s">
        <v>216</v>
      </c>
      <c r="F340" s="11" t="s">
        <v>14</v>
      </c>
      <c r="G340" s="11" t="s">
        <v>15</v>
      </c>
      <c r="H340" s="11" t="s">
        <v>217</v>
      </c>
      <c r="I340" s="11" t="s">
        <v>218</v>
      </c>
      <c r="J340" s="11">
        <v>190</v>
      </c>
      <c r="K340" s="11">
        <v>5</v>
      </c>
      <c r="L340" s="11" cm="1">
        <f t="array" ref="L340">K340*(J340-INDEX(Purchase_Data!$D$8:$D$138, MATCH(1, (TRIM(Purchase_Data!$B$8:$B$138)=TRIM(H340))*(TRIM(Purchase_Data!$C$8:$C$138)=TRIM(I340)), 0)))</f>
        <v>75</v>
      </c>
      <c r="M340" s="11">
        <f t="shared" si="5"/>
        <v>950</v>
      </c>
      <c r="N340" s="11" t="s">
        <v>19</v>
      </c>
      <c r="O340" s="11" t="s">
        <v>37</v>
      </c>
    </row>
    <row r="341" spans="2:15">
      <c r="B341" s="11" t="s">
        <v>541</v>
      </c>
      <c r="C341" s="11" t="s">
        <v>486</v>
      </c>
      <c r="D341" s="11" t="s">
        <v>1822</v>
      </c>
      <c r="E341" s="11" t="s">
        <v>205</v>
      </c>
      <c r="F341" s="11" t="s">
        <v>14</v>
      </c>
      <c r="G341" s="11" t="s">
        <v>44</v>
      </c>
      <c r="H341" s="11" t="s">
        <v>309</v>
      </c>
      <c r="I341" s="11" t="s">
        <v>63</v>
      </c>
      <c r="J341" s="11">
        <v>30</v>
      </c>
      <c r="K341" s="11">
        <v>5</v>
      </c>
      <c r="L341" s="11" cm="1">
        <f t="array" ref="L341">K341*(J341-INDEX(Purchase_Data!$D$8:$D$138, MATCH(1, (TRIM(Purchase_Data!$B$8:$B$138)=TRIM(H341))*(TRIM(Purchase_Data!$C$8:$C$138)=TRIM(I341)), 0)))</f>
        <v>15</v>
      </c>
      <c r="M341" s="11">
        <f t="shared" si="5"/>
        <v>150</v>
      </c>
      <c r="N341" s="11" t="s">
        <v>19</v>
      </c>
      <c r="O341" s="11" t="s">
        <v>42</v>
      </c>
    </row>
    <row r="342" spans="2:15">
      <c r="B342" s="11" t="s">
        <v>542</v>
      </c>
      <c r="C342" s="11" t="s">
        <v>486</v>
      </c>
      <c r="D342" s="11" t="s">
        <v>1822</v>
      </c>
      <c r="E342" s="11" t="s">
        <v>205</v>
      </c>
      <c r="F342" s="11" t="s">
        <v>14</v>
      </c>
      <c r="G342" s="11" t="s">
        <v>44</v>
      </c>
      <c r="H342" s="11" t="s">
        <v>202</v>
      </c>
      <c r="I342" s="11" t="s">
        <v>17</v>
      </c>
      <c r="J342" s="11">
        <v>450</v>
      </c>
      <c r="K342" s="11">
        <v>6</v>
      </c>
      <c r="L342" s="11" cm="1">
        <f t="array" ref="L342">K342*(J342-INDEX(Purchase_Data!$D$8:$D$138, MATCH(1, (TRIM(Purchase_Data!$B$8:$B$138)=TRIM(H342))*(TRIM(Purchase_Data!$C$8:$C$138)=TRIM(I342)), 0)))</f>
        <v>300</v>
      </c>
      <c r="M342" s="11">
        <f t="shared" si="5"/>
        <v>2700</v>
      </c>
      <c r="N342" s="11" t="s">
        <v>19</v>
      </c>
      <c r="O342" s="11" t="s">
        <v>23</v>
      </c>
    </row>
    <row r="343" spans="2:15">
      <c r="B343" s="11" t="s">
        <v>544</v>
      </c>
      <c r="C343" s="11" t="s">
        <v>486</v>
      </c>
      <c r="D343" s="11" t="s">
        <v>1822</v>
      </c>
      <c r="E343" s="11" t="s">
        <v>543</v>
      </c>
      <c r="F343" s="11" t="s">
        <v>14</v>
      </c>
      <c r="G343" s="11" t="s">
        <v>25</v>
      </c>
      <c r="H343" s="11" t="s">
        <v>128</v>
      </c>
      <c r="I343" s="11" t="s">
        <v>50</v>
      </c>
      <c r="J343" s="11">
        <v>330</v>
      </c>
      <c r="K343" s="11">
        <v>6</v>
      </c>
      <c r="L343" s="11" cm="1">
        <f t="array" ref="L343">K343*(J343-INDEX(Purchase_Data!$D$8:$D$138, MATCH(1, (TRIM(Purchase_Data!$B$8:$B$138)=TRIM(H343))*(TRIM(Purchase_Data!$C$8:$C$138)=TRIM(I343)), 0)))</f>
        <v>180</v>
      </c>
      <c r="M343" s="11">
        <f t="shared" si="5"/>
        <v>1980</v>
      </c>
      <c r="N343" s="11" t="s">
        <v>19</v>
      </c>
      <c r="O343" s="11" t="s">
        <v>20</v>
      </c>
    </row>
    <row r="344" spans="2:15">
      <c r="B344" s="11" t="s">
        <v>545</v>
      </c>
      <c r="C344" s="11" t="s">
        <v>486</v>
      </c>
      <c r="D344" s="11" t="s">
        <v>1822</v>
      </c>
      <c r="E344" s="11" t="s">
        <v>543</v>
      </c>
      <c r="F344" s="11" t="s">
        <v>14</v>
      </c>
      <c r="G344" s="11" t="s">
        <v>25</v>
      </c>
      <c r="H344" s="11" t="s">
        <v>58</v>
      </c>
      <c r="I344" s="11" t="s">
        <v>59</v>
      </c>
      <c r="J344" s="11">
        <v>70</v>
      </c>
      <c r="K344" s="11">
        <v>5</v>
      </c>
      <c r="L344" s="11" cm="1">
        <f t="array" ref="L344">K344*(J344-INDEX(Purchase_Data!$D$8:$D$138, MATCH(1, (TRIM(Purchase_Data!$B$8:$B$138)=TRIM(H344))*(TRIM(Purchase_Data!$C$8:$C$138)=TRIM(I344)), 0)))</f>
        <v>30</v>
      </c>
      <c r="M344" s="11">
        <f t="shared" si="5"/>
        <v>350</v>
      </c>
      <c r="N344" s="11" t="s">
        <v>19</v>
      </c>
      <c r="O344" s="11" t="s">
        <v>37</v>
      </c>
    </row>
    <row r="345" spans="2:15">
      <c r="B345" s="11" t="s">
        <v>546</v>
      </c>
      <c r="C345" s="11" t="s">
        <v>486</v>
      </c>
      <c r="D345" s="11" t="s">
        <v>1822</v>
      </c>
      <c r="E345" s="11" t="s">
        <v>493</v>
      </c>
      <c r="F345" s="11" t="s">
        <v>14</v>
      </c>
      <c r="G345" s="11" t="s">
        <v>15</v>
      </c>
      <c r="H345" s="11" t="s">
        <v>178</v>
      </c>
      <c r="I345" s="11" t="s">
        <v>241</v>
      </c>
      <c r="J345" s="11">
        <v>950</v>
      </c>
      <c r="K345" s="11">
        <v>6</v>
      </c>
      <c r="L345" s="11" cm="1">
        <f t="array" ref="L345">K345*(J345-INDEX(Purchase_Data!$D$8:$D$138, MATCH(1, (TRIM(Purchase_Data!$B$8:$B$138)=TRIM(H345))*(TRIM(Purchase_Data!$C$8:$C$138)=TRIM(I345)), 0)))</f>
        <v>168</v>
      </c>
      <c r="M345" s="11">
        <f t="shared" si="5"/>
        <v>5700</v>
      </c>
      <c r="N345" s="11" t="s">
        <v>19</v>
      </c>
      <c r="O345" s="11" t="s">
        <v>42</v>
      </c>
    </row>
    <row r="346" spans="2:15">
      <c r="B346" s="11" t="s">
        <v>547</v>
      </c>
      <c r="C346" s="11" t="s">
        <v>486</v>
      </c>
      <c r="D346" s="11" t="s">
        <v>1822</v>
      </c>
      <c r="E346" s="11" t="s">
        <v>493</v>
      </c>
      <c r="F346" s="11" t="s">
        <v>14</v>
      </c>
      <c r="G346" s="11" t="s">
        <v>15</v>
      </c>
      <c r="H346" s="11" t="s">
        <v>185</v>
      </c>
      <c r="I346" s="11" t="s">
        <v>172</v>
      </c>
      <c r="J346" s="11">
        <v>120</v>
      </c>
      <c r="K346" s="11">
        <v>7</v>
      </c>
      <c r="L346" s="11" cm="1">
        <f t="array" ref="L346">K346*(J346-INDEX(Purchase_Data!$D$8:$D$138, MATCH(1, (TRIM(Purchase_Data!$B$8:$B$138)=TRIM(H346))*(TRIM(Purchase_Data!$C$8:$C$138)=TRIM(I346)), 0)))</f>
        <v>56</v>
      </c>
      <c r="M346" s="11">
        <f t="shared" si="5"/>
        <v>840</v>
      </c>
      <c r="N346" s="11" t="s">
        <v>19</v>
      </c>
      <c r="O346" s="11" t="s">
        <v>20</v>
      </c>
    </row>
    <row r="347" spans="2:15">
      <c r="B347" s="11" t="s">
        <v>548</v>
      </c>
      <c r="C347" s="11" t="s">
        <v>486</v>
      </c>
      <c r="D347" s="11" t="s">
        <v>1822</v>
      </c>
      <c r="E347" s="11" t="s">
        <v>83</v>
      </c>
      <c r="F347" s="11" t="s">
        <v>14</v>
      </c>
      <c r="G347" s="11" t="s">
        <v>25</v>
      </c>
      <c r="H347" s="11" t="s">
        <v>58</v>
      </c>
      <c r="I347" s="11" t="s">
        <v>59</v>
      </c>
      <c r="J347" s="11">
        <v>70</v>
      </c>
      <c r="K347" s="11">
        <v>6</v>
      </c>
      <c r="L347" s="11" cm="1">
        <f t="array" ref="L347">K347*(J347-INDEX(Purchase_Data!$D$8:$D$138, MATCH(1, (TRIM(Purchase_Data!$B$8:$B$138)=TRIM(H347))*(TRIM(Purchase_Data!$C$8:$C$138)=TRIM(I347)), 0)))</f>
        <v>36</v>
      </c>
      <c r="M347" s="11">
        <f t="shared" si="5"/>
        <v>420</v>
      </c>
      <c r="N347" s="11" t="s">
        <v>19</v>
      </c>
      <c r="O347" s="11" t="s">
        <v>37</v>
      </c>
    </row>
    <row r="348" spans="2:15">
      <c r="B348" s="11" t="s">
        <v>549</v>
      </c>
      <c r="C348" s="11" t="s">
        <v>486</v>
      </c>
      <c r="D348" s="11" t="s">
        <v>1822</v>
      </c>
      <c r="E348" s="11" t="s">
        <v>24</v>
      </c>
      <c r="F348" s="11" t="s">
        <v>14</v>
      </c>
      <c r="G348" s="11" t="s">
        <v>25</v>
      </c>
      <c r="H348" s="11" t="s">
        <v>58</v>
      </c>
      <c r="I348" s="11" t="s">
        <v>59</v>
      </c>
      <c r="J348" s="11">
        <v>70</v>
      </c>
      <c r="K348" s="11">
        <v>6</v>
      </c>
      <c r="L348" s="11" cm="1">
        <f t="array" ref="L348">K348*(J348-INDEX(Purchase_Data!$D$8:$D$138, MATCH(1, (TRIM(Purchase_Data!$B$8:$B$138)=TRIM(H348))*(TRIM(Purchase_Data!$C$8:$C$138)=TRIM(I348)), 0)))</f>
        <v>36</v>
      </c>
      <c r="M348" s="11">
        <f t="shared" si="5"/>
        <v>420</v>
      </c>
      <c r="N348" s="11" t="s">
        <v>19</v>
      </c>
      <c r="O348" s="11" t="s">
        <v>37</v>
      </c>
    </row>
    <row r="349" spans="2:15">
      <c r="B349" s="11" t="s">
        <v>550</v>
      </c>
      <c r="C349" s="11" t="s">
        <v>486</v>
      </c>
      <c r="D349" s="11" t="s">
        <v>1822</v>
      </c>
      <c r="E349" s="11" t="s">
        <v>144</v>
      </c>
      <c r="F349" s="11" t="s">
        <v>14</v>
      </c>
      <c r="G349" s="11" t="s">
        <v>44</v>
      </c>
      <c r="H349" s="11" t="s">
        <v>62</v>
      </c>
      <c r="I349" s="11" t="s">
        <v>63</v>
      </c>
      <c r="J349" s="11">
        <v>30</v>
      </c>
      <c r="K349" s="11">
        <v>7</v>
      </c>
      <c r="L349" s="11" cm="1">
        <f t="array" ref="L349">K349*(J349-INDEX(Purchase_Data!$D$8:$D$138, MATCH(1, (TRIM(Purchase_Data!$B$8:$B$138)=TRIM(H349))*(TRIM(Purchase_Data!$C$8:$C$138)=TRIM(I349)), 0)))</f>
        <v>35</v>
      </c>
      <c r="M349" s="11">
        <f t="shared" si="5"/>
        <v>210</v>
      </c>
      <c r="N349" s="11" t="s">
        <v>19</v>
      </c>
      <c r="O349" s="11" t="s">
        <v>23</v>
      </c>
    </row>
    <row r="350" spans="2:15">
      <c r="B350" s="11" t="s">
        <v>551</v>
      </c>
      <c r="C350" s="11" t="s">
        <v>486</v>
      </c>
      <c r="D350" s="11" t="s">
        <v>1822</v>
      </c>
      <c r="E350" s="11" t="s">
        <v>110</v>
      </c>
      <c r="F350" s="11" t="s">
        <v>14</v>
      </c>
      <c r="G350" s="11" t="s">
        <v>25</v>
      </c>
      <c r="H350" s="11" t="s">
        <v>178</v>
      </c>
      <c r="I350" s="11" t="s">
        <v>179</v>
      </c>
      <c r="J350" s="11">
        <v>480</v>
      </c>
      <c r="K350" s="11">
        <v>7</v>
      </c>
      <c r="L350" s="11" cm="1">
        <f t="array" ref="L350">K350*(J350-INDEX(Purchase_Data!$D$8:$D$138, MATCH(1, (TRIM(Purchase_Data!$B$8:$B$138)=TRIM(H350))*(TRIM(Purchase_Data!$C$8:$C$138)=TRIM(I350)), 0)))</f>
        <v>210</v>
      </c>
      <c r="M350" s="11">
        <f t="shared" si="5"/>
        <v>3360</v>
      </c>
      <c r="N350" s="11" t="s">
        <v>19</v>
      </c>
      <c r="O350" s="11" t="s">
        <v>42</v>
      </c>
    </row>
    <row r="351" spans="2:15">
      <c r="B351" s="11" t="s">
        <v>552</v>
      </c>
      <c r="C351" s="11" t="s">
        <v>486</v>
      </c>
      <c r="D351" s="11" t="s">
        <v>1822</v>
      </c>
      <c r="E351" s="11" t="s">
        <v>222</v>
      </c>
      <c r="F351" s="11" t="s">
        <v>14</v>
      </c>
      <c r="G351" s="11" t="s">
        <v>33</v>
      </c>
      <c r="H351" s="11" t="s">
        <v>39</v>
      </c>
      <c r="I351" s="11" t="s">
        <v>59</v>
      </c>
      <c r="J351" s="11">
        <v>120</v>
      </c>
      <c r="K351" s="11">
        <v>6</v>
      </c>
      <c r="L351" s="11" cm="1">
        <f t="array" ref="L351">K351*(J351-INDEX(Purchase_Data!$D$8:$D$138, MATCH(1, (TRIM(Purchase_Data!$B$8:$B$138)=TRIM(H351))*(TRIM(Purchase_Data!$C$8:$C$138)=TRIM(I351)), 0)))</f>
        <v>36</v>
      </c>
      <c r="M351" s="11">
        <f t="shared" si="5"/>
        <v>720</v>
      </c>
      <c r="N351" s="11" t="s">
        <v>19</v>
      </c>
      <c r="O351" s="11" t="s">
        <v>42</v>
      </c>
    </row>
    <row r="352" spans="2:15">
      <c r="B352" s="11" t="s">
        <v>555</v>
      </c>
      <c r="C352" s="11" t="s">
        <v>553</v>
      </c>
      <c r="D352" s="11" t="s">
        <v>1823</v>
      </c>
      <c r="E352" s="11" t="s">
        <v>52</v>
      </c>
      <c r="F352" s="11" t="s">
        <v>32</v>
      </c>
      <c r="G352" s="11" t="s">
        <v>53</v>
      </c>
      <c r="H352" s="11" t="s">
        <v>21</v>
      </c>
      <c r="I352" s="11" t="s">
        <v>35</v>
      </c>
      <c r="J352" s="11">
        <v>200</v>
      </c>
      <c r="K352" s="11">
        <v>6</v>
      </c>
      <c r="L352" s="11" cm="1">
        <f t="array" ref="L352">K352*(J352-INDEX(Purchase_Data!$D$8:$D$138, MATCH(1, (TRIM(Purchase_Data!$B$8:$B$138)=TRIM(H352))*(TRIM(Purchase_Data!$C$8:$C$138)=TRIM(I352)), 0)))</f>
        <v>132</v>
      </c>
      <c r="M352" s="11">
        <f t="shared" si="5"/>
        <v>1200</v>
      </c>
      <c r="N352" s="11" t="s">
        <v>556</v>
      </c>
      <c r="O352" s="11" t="s">
        <v>23</v>
      </c>
    </row>
    <row r="353" spans="2:15">
      <c r="B353" s="11" t="s">
        <v>557</v>
      </c>
      <c r="C353" s="11" t="s">
        <v>553</v>
      </c>
      <c r="D353" s="11" t="s">
        <v>1823</v>
      </c>
      <c r="E353" s="11" t="s">
        <v>52</v>
      </c>
      <c r="F353" s="11" t="s">
        <v>32</v>
      </c>
      <c r="G353" s="11" t="s">
        <v>53</v>
      </c>
      <c r="H353" s="11" t="s">
        <v>29</v>
      </c>
      <c r="I353" s="11" t="s">
        <v>154</v>
      </c>
      <c r="J353" s="11">
        <v>140</v>
      </c>
      <c r="K353" s="11">
        <v>7</v>
      </c>
      <c r="L353" s="11" cm="1">
        <f t="array" ref="L353">K353*(J353-INDEX(Purchase_Data!$D$8:$D$138, MATCH(1, (TRIM(Purchase_Data!$B$8:$B$138)=TRIM(H353))*(TRIM(Purchase_Data!$C$8:$C$138)=TRIM(I353)), 0)))</f>
        <v>168</v>
      </c>
      <c r="M353" s="11">
        <f t="shared" si="5"/>
        <v>980</v>
      </c>
      <c r="N353" s="11" t="s">
        <v>556</v>
      </c>
      <c r="O353" s="11" t="s">
        <v>20</v>
      </c>
    </row>
    <row r="354" spans="2:15">
      <c r="B354" s="11" t="s">
        <v>558</v>
      </c>
      <c r="C354" s="11" t="s">
        <v>553</v>
      </c>
      <c r="D354" s="11" t="s">
        <v>1823</v>
      </c>
      <c r="E354" s="11" t="s">
        <v>398</v>
      </c>
      <c r="F354" s="11" t="s">
        <v>14</v>
      </c>
      <c r="G354" s="11" t="s">
        <v>25</v>
      </c>
      <c r="H354" s="11" t="s">
        <v>76</v>
      </c>
      <c r="I354" s="11" t="s">
        <v>77</v>
      </c>
      <c r="J354" s="11">
        <v>2300</v>
      </c>
      <c r="K354" s="11">
        <v>5</v>
      </c>
      <c r="L354" s="11" cm="1">
        <f t="array" ref="L354">K354*(J354-INDEX(Purchase_Data!$D$8:$D$138, MATCH(1, (TRIM(Purchase_Data!$B$8:$B$138)=TRIM(H354))*(TRIM(Purchase_Data!$C$8:$C$138)=TRIM(I354)), 0)))</f>
        <v>5050</v>
      </c>
      <c r="M354" s="11">
        <f t="shared" si="5"/>
        <v>11500</v>
      </c>
      <c r="N354" s="11" t="s">
        <v>556</v>
      </c>
      <c r="O354" s="11" t="s">
        <v>23</v>
      </c>
    </row>
    <row r="355" spans="2:15">
      <c r="B355" s="11" t="s">
        <v>559</v>
      </c>
      <c r="C355" s="11" t="s">
        <v>553</v>
      </c>
      <c r="D355" s="11" t="s">
        <v>1823</v>
      </c>
      <c r="E355" s="11" t="s">
        <v>398</v>
      </c>
      <c r="F355" s="11" t="s">
        <v>14</v>
      </c>
      <c r="G355" s="11" t="s">
        <v>25</v>
      </c>
      <c r="H355" s="11" t="s">
        <v>202</v>
      </c>
      <c r="I355" s="11" t="s">
        <v>17</v>
      </c>
      <c r="J355" s="11">
        <v>450</v>
      </c>
      <c r="K355" s="11">
        <v>5</v>
      </c>
      <c r="L355" s="11" cm="1">
        <f t="array" ref="L355">K355*(J355-INDEX(Purchase_Data!$D$8:$D$138, MATCH(1, (TRIM(Purchase_Data!$B$8:$B$138)=TRIM(H355))*(TRIM(Purchase_Data!$C$8:$C$138)=TRIM(I355)), 0)))</f>
        <v>250</v>
      </c>
      <c r="M355" s="11">
        <f t="shared" si="5"/>
        <v>2250</v>
      </c>
      <c r="N355" s="11" t="s">
        <v>556</v>
      </c>
      <c r="O355" s="11" t="s">
        <v>23</v>
      </c>
    </row>
    <row r="356" spans="2:15">
      <c r="B356" s="11" t="s">
        <v>561</v>
      </c>
      <c r="C356" s="11" t="s">
        <v>553</v>
      </c>
      <c r="D356" s="11" t="s">
        <v>1823</v>
      </c>
      <c r="E356" s="11" t="s">
        <v>560</v>
      </c>
      <c r="F356" s="11" t="s">
        <v>32</v>
      </c>
      <c r="G356" s="11" t="s">
        <v>25</v>
      </c>
      <c r="H356" s="11" t="s">
        <v>26</v>
      </c>
      <c r="I356" s="11" t="s">
        <v>137</v>
      </c>
      <c r="J356" s="11">
        <v>200</v>
      </c>
      <c r="K356" s="11">
        <v>5</v>
      </c>
      <c r="L356" s="11" cm="1">
        <f t="array" ref="L356">K356*(J356-INDEX(Purchase_Data!$D$8:$D$138, MATCH(1, (TRIM(Purchase_Data!$B$8:$B$138)=TRIM(H356))*(TRIM(Purchase_Data!$C$8:$C$138)=TRIM(I356)), 0)))</f>
        <v>260</v>
      </c>
      <c r="M356" s="11">
        <f t="shared" si="5"/>
        <v>1000</v>
      </c>
      <c r="N356" s="11" t="s">
        <v>556</v>
      </c>
      <c r="O356" s="11" t="s">
        <v>23</v>
      </c>
    </row>
    <row r="357" spans="2:15">
      <c r="B357" s="11" t="s">
        <v>562</v>
      </c>
      <c r="C357" s="11" t="s">
        <v>553</v>
      </c>
      <c r="D357" s="11" t="s">
        <v>1823</v>
      </c>
      <c r="E357" s="11" t="s">
        <v>283</v>
      </c>
      <c r="F357" s="11" t="s">
        <v>14</v>
      </c>
      <c r="G357" s="11" t="s">
        <v>25</v>
      </c>
      <c r="H357" s="11" t="s">
        <v>49</v>
      </c>
      <c r="I357" s="11" t="s">
        <v>17</v>
      </c>
      <c r="J357" s="11">
        <v>100</v>
      </c>
      <c r="K357" s="11">
        <v>6</v>
      </c>
      <c r="L357" s="11" cm="1">
        <f t="array" ref="L357">K357*(J357-INDEX(Purchase_Data!$D$8:$D$138, MATCH(1, (TRIM(Purchase_Data!$B$8:$B$138)=TRIM(H357))*(TRIM(Purchase_Data!$C$8:$C$138)=TRIM(I357)), 0)))</f>
        <v>48</v>
      </c>
      <c r="M357" s="11">
        <f t="shared" si="5"/>
        <v>600</v>
      </c>
      <c r="N357" s="11" t="s">
        <v>556</v>
      </c>
      <c r="O357" s="11" t="s">
        <v>20</v>
      </c>
    </row>
    <row r="358" spans="2:15">
      <c r="B358" s="11" t="s">
        <v>563</v>
      </c>
      <c r="C358" s="11" t="s">
        <v>553</v>
      </c>
      <c r="D358" s="11" t="s">
        <v>1823</v>
      </c>
      <c r="E358" s="11" t="s">
        <v>527</v>
      </c>
      <c r="F358" s="11" t="s">
        <v>32</v>
      </c>
      <c r="G358" s="11" t="s">
        <v>25</v>
      </c>
      <c r="H358" s="11" t="s">
        <v>58</v>
      </c>
      <c r="I358" s="11" t="s">
        <v>59</v>
      </c>
      <c r="J358" s="11">
        <v>70</v>
      </c>
      <c r="K358" s="11">
        <v>6</v>
      </c>
      <c r="L358" s="11" cm="1">
        <f t="array" ref="L358">K358*(J358-INDEX(Purchase_Data!$D$8:$D$138, MATCH(1, (TRIM(Purchase_Data!$B$8:$B$138)=TRIM(H358))*(TRIM(Purchase_Data!$C$8:$C$138)=TRIM(I358)), 0)))</f>
        <v>36</v>
      </c>
      <c r="M358" s="11">
        <f t="shared" si="5"/>
        <v>420</v>
      </c>
      <c r="N358" s="11" t="s">
        <v>556</v>
      </c>
      <c r="O358" s="11" t="s">
        <v>37</v>
      </c>
    </row>
    <row r="359" spans="2:15">
      <c r="B359" s="11" t="s">
        <v>564</v>
      </c>
      <c r="C359" s="11" t="s">
        <v>553</v>
      </c>
      <c r="D359" s="11" t="s">
        <v>1823</v>
      </c>
      <c r="E359" s="11" t="s">
        <v>120</v>
      </c>
      <c r="F359" s="11" t="s">
        <v>32</v>
      </c>
      <c r="G359" s="11" t="s">
        <v>53</v>
      </c>
      <c r="H359" s="11" t="s">
        <v>171</v>
      </c>
      <c r="I359" s="11" t="s">
        <v>55</v>
      </c>
      <c r="J359" s="11">
        <v>250</v>
      </c>
      <c r="K359" s="11">
        <v>6</v>
      </c>
      <c r="L359" s="11" cm="1">
        <f t="array" ref="L359">K359*(J359-INDEX(Purchase_Data!$D$8:$D$138, MATCH(1, (TRIM(Purchase_Data!$B$8:$B$138)=TRIM(H359))*(TRIM(Purchase_Data!$C$8:$C$138)=TRIM(I359)), 0)))</f>
        <v>240</v>
      </c>
      <c r="M359" s="11">
        <f t="shared" si="5"/>
        <v>1500</v>
      </c>
      <c r="N359" s="11" t="s">
        <v>556</v>
      </c>
      <c r="O359" s="11" t="s">
        <v>37</v>
      </c>
    </row>
    <row r="360" spans="2:15">
      <c r="B360" s="11" t="s">
        <v>565</v>
      </c>
      <c r="C360" s="11" t="s">
        <v>553</v>
      </c>
      <c r="D360" s="11" t="s">
        <v>1823</v>
      </c>
      <c r="E360" s="11" t="s">
        <v>391</v>
      </c>
      <c r="F360" s="11" t="s">
        <v>14</v>
      </c>
      <c r="G360" s="11" t="s">
        <v>53</v>
      </c>
      <c r="H360" s="11" t="s">
        <v>1755</v>
      </c>
      <c r="I360" s="11" t="s">
        <v>149</v>
      </c>
      <c r="J360" s="11">
        <v>230</v>
      </c>
      <c r="K360" s="11">
        <v>6</v>
      </c>
      <c r="L360" s="11" cm="1">
        <f t="array" ref="L360">K360*(J360-INDEX(Purchase_Data!$D$8:$D$138, MATCH(1, (TRIM(Purchase_Data!$B$8:$B$138)=TRIM(H360))*(TRIM(Purchase_Data!$C$8:$C$138)=TRIM(I360)), 0)))</f>
        <v>90</v>
      </c>
      <c r="M360" s="11">
        <f t="shared" si="5"/>
        <v>1380</v>
      </c>
      <c r="N360" s="11" t="s">
        <v>556</v>
      </c>
      <c r="O360" s="11" t="s">
        <v>20</v>
      </c>
    </row>
    <row r="361" spans="2:15">
      <c r="B361" s="11" t="s">
        <v>566</v>
      </c>
      <c r="C361" s="11" t="s">
        <v>553</v>
      </c>
      <c r="D361" s="11" t="s">
        <v>1823</v>
      </c>
      <c r="E361" s="11" t="s">
        <v>144</v>
      </c>
      <c r="F361" s="11" t="s">
        <v>14</v>
      </c>
      <c r="G361" s="11" t="s">
        <v>44</v>
      </c>
      <c r="H361" s="11" t="s">
        <v>26</v>
      </c>
      <c r="I361" s="11" t="s">
        <v>59</v>
      </c>
      <c r="J361" s="11">
        <v>80</v>
      </c>
      <c r="K361" s="11">
        <v>5</v>
      </c>
      <c r="L361" s="11" cm="1">
        <f t="array" ref="L361">K361*(J361-INDEX(Purchase_Data!$D$8:$D$138, MATCH(1, (TRIM(Purchase_Data!$B$8:$B$138)=TRIM(H361))*(TRIM(Purchase_Data!$C$8:$C$138)=TRIM(I361)), 0)))</f>
        <v>20</v>
      </c>
      <c r="M361" s="11">
        <f t="shared" si="5"/>
        <v>400</v>
      </c>
      <c r="N361" s="11" t="s">
        <v>556</v>
      </c>
      <c r="O361" s="11" t="s">
        <v>23</v>
      </c>
    </row>
    <row r="362" spans="2:15">
      <c r="B362" s="11" t="s">
        <v>567</v>
      </c>
      <c r="C362" s="11" t="s">
        <v>553</v>
      </c>
      <c r="D362" s="11" t="s">
        <v>1823</v>
      </c>
      <c r="E362" s="11" t="s">
        <v>181</v>
      </c>
      <c r="F362" s="11" t="s">
        <v>14</v>
      </c>
      <c r="G362" s="11" t="s">
        <v>44</v>
      </c>
      <c r="H362" s="11" t="s">
        <v>341</v>
      </c>
      <c r="I362" s="11" t="s">
        <v>46</v>
      </c>
      <c r="J362" s="11">
        <v>1050</v>
      </c>
      <c r="K362" s="11">
        <v>5</v>
      </c>
      <c r="L362" s="11" cm="1">
        <f t="array" ref="L362">K362*(J362-INDEX(Purchase_Data!$D$8:$D$138, MATCH(1, (TRIM(Purchase_Data!$B$8:$B$138)=TRIM(H362))*(TRIM(Purchase_Data!$C$8:$C$138)=TRIM(I362)), 0)))</f>
        <v>850</v>
      </c>
      <c r="M362" s="11">
        <f t="shared" si="5"/>
        <v>5250</v>
      </c>
      <c r="N362" s="11" t="s">
        <v>556</v>
      </c>
      <c r="O362" s="11" t="s">
        <v>23</v>
      </c>
    </row>
    <row r="363" spans="2:15">
      <c r="B363" s="11" t="s">
        <v>568</v>
      </c>
      <c r="C363" s="11" t="s">
        <v>553</v>
      </c>
      <c r="D363" s="11" t="s">
        <v>1823</v>
      </c>
      <c r="E363" s="11" t="s">
        <v>183</v>
      </c>
      <c r="F363" s="11" t="s">
        <v>32</v>
      </c>
      <c r="G363" s="11" t="s">
        <v>53</v>
      </c>
      <c r="H363" s="11" t="s">
        <v>49</v>
      </c>
      <c r="I363" s="11" t="s">
        <v>172</v>
      </c>
      <c r="J363" s="11">
        <v>220</v>
      </c>
      <c r="K363" s="11">
        <v>4</v>
      </c>
      <c r="L363" s="11" cm="1">
        <f t="array" ref="L363">K363*(J363-INDEX(Purchase_Data!$D$8:$D$138, MATCH(1, (TRIM(Purchase_Data!$B$8:$B$138)=TRIM(H363))*(TRIM(Purchase_Data!$C$8:$C$138)=TRIM(I363)), 0)))</f>
        <v>80</v>
      </c>
      <c r="M363" s="11">
        <f t="shared" si="5"/>
        <v>880</v>
      </c>
      <c r="N363" s="11" t="s">
        <v>556</v>
      </c>
      <c r="O363" s="11" t="s">
        <v>20</v>
      </c>
    </row>
    <row r="364" spans="2:15">
      <c r="B364" s="11" t="s">
        <v>569</v>
      </c>
      <c r="C364" s="11" t="s">
        <v>553</v>
      </c>
      <c r="D364" s="11" t="s">
        <v>1823</v>
      </c>
      <c r="E364" s="11" t="s">
        <v>194</v>
      </c>
      <c r="F364" s="11" t="s">
        <v>14</v>
      </c>
      <c r="G364" s="11" t="s">
        <v>25</v>
      </c>
      <c r="H364" s="11" t="s">
        <v>76</v>
      </c>
      <c r="I364" s="11" t="s">
        <v>77</v>
      </c>
      <c r="J364" s="11">
        <v>2300</v>
      </c>
      <c r="K364" s="11">
        <v>5</v>
      </c>
      <c r="L364" s="11" cm="1">
        <f t="array" ref="L364">K364*(J364-INDEX(Purchase_Data!$D$8:$D$138, MATCH(1, (TRIM(Purchase_Data!$B$8:$B$138)=TRIM(H364))*(TRIM(Purchase_Data!$C$8:$C$138)=TRIM(I364)), 0)))</f>
        <v>5050</v>
      </c>
      <c r="M364" s="11">
        <f t="shared" si="5"/>
        <v>11500</v>
      </c>
      <c r="N364" s="11" t="s">
        <v>556</v>
      </c>
      <c r="O364" s="11" t="s">
        <v>23</v>
      </c>
    </row>
    <row r="365" spans="2:15">
      <c r="B365" s="11" t="s">
        <v>570</v>
      </c>
      <c r="C365" s="11" t="s">
        <v>553</v>
      </c>
      <c r="D365" s="11" t="s">
        <v>1823</v>
      </c>
      <c r="E365" s="11" t="s">
        <v>194</v>
      </c>
      <c r="F365" s="11" t="s">
        <v>14</v>
      </c>
      <c r="G365" s="11" t="s">
        <v>25</v>
      </c>
      <c r="H365" s="11" t="s">
        <v>369</v>
      </c>
      <c r="I365" s="11" t="s">
        <v>370</v>
      </c>
      <c r="J365" s="11">
        <v>1660</v>
      </c>
      <c r="K365" s="11">
        <v>5</v>
      </c>
      <c r="L365" s="11" cm="1">
        <f t="array" ref="L365">K365*(J365-INDEX(Purchase_Data!$D$8:$D$138, MATCH(1, (TRIM(Purchase_Data!$B$8:$B$138)=TRIM(H365))*(TRIM(Purchase_Data!$C$8:$C$138)=TRIM(I365)), 0)))</f>
        <v>2550</v>
      </c>
      <c r="M365" s="11">
        <f t="shared" si="5"/>
        <v>8300</v>
      </c>
      <c r="N365" s="11" t="s">
        <v>556</v>
      </c>
      <c r="O365" s="11" t="s">
        <v>23</v>
      </c>
    </row>
    <row r="366" spans="2:15">
      <c r="B366" s="11" t="s">
        <v>571</v>
      </c>
      <c r="C366" s="11" t="s">
        <v>553</v>
      </c>
      <c r="D366" s="11" t="s">
        <v>1823</v>
      </c>
      <c r="E366" s="11" t="s">
        <v>170</v>
      </c>
      <c r="F366" s="11" t="s">
        <v>14</v>
      </c>
      <c r="G366" s="11" t="s">
        <v>33</v>
      </c>
      <c r="H366" s="11" t="s">
        <v>168</v>
      </c>
      <c r="I366" s="11" t="s">
        <v>50</v>
      </c>
      <c r="J366" s="11">
        <v>1730</v>
      </c>
      <c r="K366" s="11">
        <v>5</v>
      </c>
      <c r="L366" s="11" cm="1">
        <f t="array" ref="L366">K366*(J366-INDEX(Purchase_Data!$D$8:$D$138, MATCH(1, (TRIM(Purchase_Data!$B$8:$B$138)=TRIM(H366))*(TRIM(Purchase_Data!$C$8:$C$138)=TRIM(I366)), 0)))</f>
        <v>4570</v>
      </c>
      <c r="M366" s="11">
        <f t="shared" si="5"/>
        <v>8650</v>
      </c>
      <c r="N366" s="11" t="s">
        <v>556</v>
      </c>
      <c r="O366" s="11" t="s">
        <v>42</v>
      </c>
    </row>
    <row r="367" spans="2:15">
      <c r="B367" s="11" t="s">
        <v>572</v>
      </c>
      <c r="C367" s="11" t="s">
        <v>553</v>
      </c>
      <c r="D367" s="11" t="s">
        <v>1823</v>
      </c>
      <c r="E367" s="11" t="s">
        <v>170</v>
      </c>
      <c r="F367" s="11" t="s">
        <v>14</v>
      </c>
      <c r="G367" s="11" t="s">
        <v>33</v>
      </c>
      <c r="H367" s="4" t="s">
        <v>264</v>
      </c>
      <c r="I367" s="4" t="s">
        <v>229</v>
      </c>
      <c r="J367" s="11">
        <v>850</v>
      </c>
      <c r="K367" s="11">
        <v>5</v>
      </c>
      <c r="L367" s="11" cm="1">
        <f t="array" ref="L367">K367*(J367-INDEX(Purchase_Data!$D$8:$D$138, MATCH(1, (TRIM(Purchase_Data!$B$8:$B$138)=TRIM(H367))*(TRIM(Purchase_Data!$C$8:$C$138)=TRIM(I367)), 0)))</f>
        <v>150</v>
      </c>
      <c r="M367" s="11">
        <f t="shared" si="5"/>
        <v>4250</v>
      </c>
      <c r="N367" s="11" t="s">
        <v>556</v>
      </c>
      <c r="O367" s="11" t="s">
        <v>42</v>
      </c>
    </row>
    <row r="368" spans="2:15">
      <c r="B368" s="11" t="s">
        <v>573</v>
      </c>
      <c r="C368" s="11" t="s">
        <v>553</v>
      </c>
      <c r="D368" s="11" t="s">
        <v>1823</v>
      </c>
      <c r="E368" s="11" t="s">
        <v>207</v>
      </c>
      <c r="F368" s="11" t="s">
        <v>32</v>
      </c>
      <c r="G368" s="11" t="s">
        <v>44</v>
      </c>
      <c r="H368" s="11" t="s">
        <v>234</v>
      </c>
      <c r="I368" s="11" t="s">
        <v>235</v>
      </c>
      <c r="J368" s="11">
        <v>420</v>
      </c>
      <c r="K368" s="11">
        <v>6</v>
      </c>
      <c r="L368" s="11" cm="1">
        <f t="array" ref="L368">K368*(J368-INDEX(Purchase_Data!$D$8:$D$138, MATCH(1, (TRIM(Purchase_Data!$B$8:$B$138)=TRIM(H368))*(TRIM(Purchase_Data!$C$8:$C$138)=TRIM(I368)), 0)))</f>
        <v>300</v>
      </c>
      <c r="M368" s="11">
        <f t="shared" si="5"/>
        <v>2520</v>
      </c>
      <c r="N368" s="11" t="s">
        <v>556</v>
      </c>
      <c r="O368" s="11" t="s">
        <v>37</v>
      </c>
    </row>
    <row r="369" spans="2:15">
      <c r="B369" s="11" t="s">
        <v>574</v>
      </c>
      <c r="C369" s="11" t="s">
        <v>553</v>
      </c>
      <c r="D369" s="11" t="s">
        <v>1823</v>
      </c>
      <c r="E369" s="11" t="s">
        <v>493</v>
      </c>
      <c r="F369" s="11" t="s">
        <v>14</v>
      </c>
      <c r="G369" s="11" t="s">
        <v>15</v>
      </c>
      <c r="H369" s="11" t="s">
        <v>34</v>
      </c>
      <c r="I369" s="11" t="s">
        <v>35</v>
      </c>
      <c r="J369" s="11">
        <v>270</v>
      </c>
      <c r="K369" s="11">
        <v>7</v>
      </c>
      <c r="L369" s="11" cm="1">
        <f t="array" ref="L369">K369*(J369-INDEX(Purchase_Data!$D$8:$D$138, MATCH(1, (TRIM(Purchase_Data!$B$8:$B$138)=TRIM(H369))*(TRIM(Purchase_Data!$C$8:$C$138)=TRIM(I369)), 0)))</f>
        <v>350</v>
      </c>
      <c r="M369" s="11">
        <f t="shared" si="5"/>
        <v>1890</v>
      </c>
      <c r="N369" s="11" t="s">
        <v>556</v>
      </c>
      <c r="O369" s="11" t="s">
        <v>37</v>
      </c>
    </row>
    <row r="370" spans="2:15">
      <c r="B370" s="11" t="s">
        <v>575</v>
      </c>
      <c r="C370" s="11" t="s">
        <v>553</v>
      </c>
      <c r="D370" s="11" t="s">
        <v>1823</v>
      </c>
      <c r="E370" s="11" t="s">
        <v>86</v>
      </c>
      <c r="F370" s="11" t="s">
        <v>14</v>
      </c>
      <c r="G370" s="11" t="s">
        <v>53</v>
      </c>
      <c r="H370" s="11" t="s">
        <v>69</v>
      </c>
      <c r="I370" s="11" t="s">
        <v>63</v>
      </c>
      <c r="J370" s="11">
        <v>100</v>
      </c>
      <c r="K370" s="11">
        <v>6</v>
      </c>
      <c r="L370" s="11" cm="1">
        <f t="array" ref="L370">K370*(J370-INDEX(Purchase_Data!$D$8:$D$138, MATCH(1, (TRIM(Purchase_Data!$B$8:$B$138)=TRIM(H370))*(TRIM(Purchase_Data!$C$8:$C$138)=TRIM(I370)), 0)))</f>
        <v>72</v>
      </c>
      <c r="M370" s="11">
        <f t="shared" si="5"/>
        <v>600</v>
      </c>
      <c r="N370" s="11" t="s">
        <v>556</v>
      </c>
      <c r="O370" s="11" t="s">
        <v>42</v>
      </c>
    </row>
    <row r="371" spans="2:15">
      <c r="B371" s="11" t="s">
        <v>577</v>
      </c>
      <c r="C371" s="11" t="s">
        <v>553</v>
      </c>
      <c r="D371" s="11" t="s">
        <v>1823</v>
      </c>
      <c r="E371" s="11" t="s">
        <v>576</v>
      </c>
      <c r="F371" s="11" t="s">
        <v>14</v>
      </c>
      <c r="G371" s="11" t="s">
        <v>33</v>
      </c>
      <c r="H371" s="11" t="s">
        <v>309</v>
      </c>
      <c r="I371" s="11" t="s">
        <v>63</v>
      </c>
      <c r="J371" s="11">
        <v>30</v>
      </c>
      <c r="K371" s="11">
        <v>6</v>
      </c>
      <c r="L371" s="11" cm="1">
        <f t="array" ref="L371">K371*(J371-INDEX(Purchase_Data!$D$8:$D$138, MATCH(1, (TRIM(Purchase_Data!$B$8:$B$138)=TRIM(H371))*(TRIM(Purchase_Data!$C$8:$C$138)=TRIM(I371)), 0)))</f>
        <v>18</v>
      </c>
      <c r="M371" s="11">
        <f t="shared" si="5"/>
        <v>180</v>
      </c>
      <c r="N371" s="11" t="s">
        <v>556</v>
      </c>
      <c r="O371" s="11" t="s">
        <v>42</v>
      </c>
    </row>
    <row r="372" spans="2:15">
      <c r="B372" s="11" t="s">
        <v>578</v>
      </c>
      <c r="C372" s="11" t="s">
        <v>553</v>
      </c>
      <c r="D372" s="11" t="s">
        <v>1823</v>
      </c>
      <c r="E372" s="11" t="s">
        <v>378</v>
      </c>
      <c r="F372" s="11" t="s">
        <v>14</v>
      </c>
      <c r="G372" s="11" t="s">
        <v>25</v>
      </c>
      <c r="H372" s="11" t="s">
        <v>171</v>
      </c>
      <c r="I372" s="11" t="s">
        <v>55</v>
      </c>
      <c r="J372" s="11">
        <v>250</v>
      </c>
      <c r="K372" s="11">
        <v>7</v>
      </c>
      <c r="L372" s="11" cm="1">
        <f t="array" ref="L372">K372*(J372-INDEX(Purchase_Data!$D$8:$D$138, MATCH(1, (TRIM(Purchase_Data!$B$8:$B$138)=TRIM(H372))*(TRIM(Purchase_Data!$C$8:$C$138)=TRIM(I372)), 0)))</f>
        <v>280</v>
      </c>
      <c r="M372" s="11">
        <f t="shared" si="5"/>
        <v>1750</v>
      </c>
      <c r="N372" s="11" t="s">
        <v>556</v>
      </c>
      <c r="O372" s="11" t="s">
        <v>37</v>
      </c>
    </row>
    <row r="373" spans="2:15">
      <c r="B373" s="11" t="s">
        <v>579</v>
      </c>
      <c r="C373" s="11" t="s">
        <v>553</v>
      </c>
      <c r="D373" s="11" t="s">
        <v>1823</v>
      </c>
      <c r="E373" s="11" t="s">
        <v>89</v>
      </c>
      <c r="F373" s="11" t="s">
        <v>14</v>
      </c>
      <c r="G373" s="11" t="s">
        <v>44</v>
      </c>
      <c r="H373" s="11" t="s">
        <v>101</v>
      </c>
      <c r="I373" s="11" t="s">
        <v>166</v>
      </c>
      <c r="J373" s="11">
        <v>700</v>
      </c>
      <c r="K373" s="11">
        <v>6</v>
      </c>
      <c r="L373" s="11" cm="1">
        <f t="array" ref="L373">K373*(J373-INDEX(Purchase_Data!$D$8:$D$138, MATCH(1, (TRIM(Purchase_Data!$B$8:$B$138)=TRIM(H373))*(TRIM(Purchase_Data!$C$8:$C$138)=TRIM(I373)), 0)))</f>
        <v>492</v>
      </c>
      <c r="M373" s="11">
        <f t="shared" si="5"/>
        <v>4200</v>
      </c>
      <c r="N373" s="11" t="s">
        <v>556</v>
      </c>
      <c r="O373" s="11" t="s">
        <v>42</v>
      </c>
    </row>
    <row r="374" spans="2:15">
      <c r="B374" s="11" t="s">
        <v>580</v>
      </c>
      <c r="C374" s="11" t="s">
        <v>553</v>
      </c>
      <c r="D374" s="11" t="s">
        <v>1823</v>
      </c>
      <c r="E374" s="11" t="s">
        <v>576</v>
      </c>
      <c r="F374" s="11" t="s">
        <v>14</v>
      </c>
      <c r="G374" s="11" t="s">
        <v>33</v>
      </c>
      <c r="H374" s="11" t="s">
        <v>1765</v>
      </c>
      <c r="I374" s="11" t="s">
        <v>35</v>
      </c>
      <c r="J374" s="11">
        <v>220</v>
      </c>
      <c r="K374" s="11">
        <v>7</v>
      </c>
      <c r="L374" s="11" cm="1">
        <f t="array" ref="L374">K374*(J374-INDEX(Purchase_Data!$D$8:$D$138, MATCH(1, (TRIM(Purchase_Data!$B$8:$B$138)=TRIM(H374))*(TRIM(Purchase_Data!$C$8:$C$138)=TRIM(I374)), 0)))</f>
        <v>175</v>
      </c>
      <c r="M374" s="11">
        <f t="shared" si="5"/>
        <v>1540</v>
      </c>
      <c r="N374" s="11" t="s">
        <v>556</v>
      </c>
      <c r="O374" s="11" t="s">
        <v>37</v>
      </c>
    </row>
    <row r="375" spans="2:15">
      <c r="B375" s="11" t="s">
        <v>581</v>
      </c>
      <c r="C375" s="11" t="s">
        <v>553</v>
      </c>
      <c r="D375" s="11" t="s">
        <v>1823</v>
      </c>
      <c r="E375" s="11" t="s">
        <v>576</v>
      </c>
      <c r="F375" s="11" t="s">
        <v>14</v>
      </c>
      <c r="G375" s="11" t="s">
        <v>33</v>
      </c>
      <c r="H375" s="11" t="s">
        <v>1755</v>
      </c>
      <c r="I375" s="11" t="s">
        <v>149</v>
      </c>
      <c r="J375" s="11">
        <v>230</v>
      </c>
      <c r="K375" s="11">
        <v>7</v>
      </c>
      <c r="L375" s="11" cm="1">
        <f t="array" ref="L375">K375*(J375-INDEX(Purchase_Data!$D$8:$D$138, MATCH(1, (TRIM(Purchase_Data!$B$8:$B$138)=TRIM(H375))*(TRIM(Purchase_Data!$C$8:$C$138)=TRIM(I375)), 0)))</f>
        <v>105</v>
      </c>
      <c r="M375" s="11">
        <f t="shared" si="5"/>
        <v>1610</v>
      </c>
      <c r="N375" s="11" t="s">
        <v>556</v>
      </c>
      <c r="O375" s="11" t="s">
        <v>20</v>
      </c>
    </row>
    <row r="376" spans="2:15">
      <c r="B376" s="11" t="s">
        <v>582</v>
      </c>
      <c r="C376" s="11" t="s">
        <v>553</v>
      </c>
      <c r="D376" s="11" t="s">
        <v>1823</v>
      </c>
      <c r="E376" s="11" t="s">
        <v>89</v>
      </c>
      <c r="F376" s="11" t="s">
        <v>14</v>
      </c>
      <c r="G376" s="11" t="s">
        <v>44</v>
      </c>
      <c r="H376" s="11" t="s">
        <v>274</v>
      </c>
      <c r="I376" s="11" t="s">
        <v>17</v>
      </c>
      <c r="J376" s="11">
        <v>100</v>
      </c>
      <c r="K376" s="11">
        <v>7</v>
      </c>
      <c r="L376" s="11" cm="1">
        <f t="array" ref="L376">K376*(J376-INDEX(Purchase_Data!$D$8:$D$138, MATCH(1, (TRIM(Purchase_Data!$B$8:$B$138)=TRIM(H376))*(TRIM(Purchase_Data!$C$8:$C$138)=TRIM(I376)), 0)))</f>
        <v>70</v>
      </c>
      <c r="M376" s="11">
        <f t="shared" si="5"/>
        <v>700</v>
      </c>
      <c r="N376" s="11" t="s">
        <v>556</v>
      </c>
      <c r="O376" s="11" t="s">
        <v>42</v>
      </c>
    </row>
    <row r="377" spans="2:15">
      <c r="B377" s="11" t="s">
        <v>583</v>
      </c>
      <c r="C377" s="11" t="s">
        <v>553</v>
      </c>
      <c r="D377" s="11" t="s">
        <v>1823</v>
      </c>
      <c r="E377" s="11" t="s">
        <v>89</v>
      </c>
      <c r="F377" s="11" t="s">
        <v>14</v>
      </c>
      <c r="G377" s="11" t="s">
        <v>44</v>
      </c>
      <c r="H377" s="4" t="s">
        <v>264</v>
      </c>
      <c r="I377" s="4" t="s">
        <v>229</v>
      </c>
      <c r="J377" s="11">
        <v>850</v>
      </c>
      <c r="K377" s="11">
        <v>7</v>
      </c>
      <c r="L377" s="11" cm="1">
        <f t="array" ref="L377">K377*(J377-INDEX(Purchase_Data!$D$8:$D$138, MATCH(1, (TRIM(Purchase_Data!$B$8:$B$138)=TRIM(H377))*(TRIM(Purchase_Data!$C$8:$C$138)=TRIM(I377)), 0)))</f>
        <v>210</v>
      </c>
      <c r="M377" s="11">
        <f t="shared" si="5"/>
        <v>5950</v>
      </c>
      <c r="N377" s="11" t="s">
        <v>556</v>
      </c>
      <c r="O377" s="4" t="s">
        <v>42</v>
      </c>
    </row>
    <row r="378" spans="2:15">
      <c r="B378" s="11" t="s">
        <v>584</v>
      </c>
      <c r="C378" s="11" t="s">
        <v>553</v>
      </c>
      <c r="D378" s="11" t="s">
        <v>1823</v>
      </c>
      <c r="E378" s="11" t="s">
        <v>394</v>
      </c>
      <c r="F378" s="11" t="s">
        <v>14</v>
      </c>
      <c r="G378" s="11" t="s">
        <v>15</v>
      </c>
      <c r="H378" s="11" t="s">
        <v>199</v>
      </c>
      <c r="I378" s="11" t="s">
        <v>35</v>
      </c>
      <c r="J378" s="11">
        <v>410</v>
      </c>
      <c r="K378" s="11">
        <v>8</v>
      </c>
      <c r="L378" s="11" cm="1">
        <f t="array" ref="L378">K378*(J378-INDEX(Purchase_Data!$D$8:$D$138, MATCH(1, (TRIM(Purchase_Data!$B$8:$B$138)=TRIM(H378))*(TRIM(Purchase_Data!$C$8:$C$138)=TRIM(I378)), 0)))</f>
        <v>280</v>
      </c>
      <c r="M378" s="11">
        <f t="shared" si="5"/>
        <v>3280</v>
      </c>
      <c r="N378" s="11" t="s">
        <v>556</v>
      </c>
      <c r="O378" s="11" t="s">
        <v>42</v>
      </c>
    </row>
    <row r="379" spans="2:15">
      <c r="B379" s="11" t="s">
        <v>585</v>
      </c>
      <c r="C379" s="11" t="s">
        <v>553</v>
      </c>
      <c r="D379" s="11" t="s">
        <v>1823</v>
      </c>
      <c r="E379" s="11" t="s">
        <v>299</v>
      </c>
      <c r="F379" s="11" t="s">
        <v>32</v>
      </c>
      <c r="G379" s="11" t="s">
        <v>53</v>
      </c>
      <c r="H379" s="11" t="s">
        <v>45</v>
      </c>
      <c r="I379" s="11" t="s">
        <v>330</v>
      </c>
      <c r="J379" s="11">
        <v>780</v>
      </c>
      <c r="K379" s="11">
        <v>8</v>
      </c>
      <c r="L379" s="11" cm="1">
        <f t="array" ref="L379">K379*(J379-INDEX(Purchase_Data!$D$8:$D$138, MATCH(1, (TRIM(Purchase_Data!$B$8:$B$138)=TRIM(H379))*(TRIM(Purchase_Data!$C$8:$C$138)=TRIM(I379)), 0)))</f>
        <v>640</v>
      </c>
      <c r="M379" s="11">
        <f t="shared" si="5"/>
        <v>6240</v>
      </c>
      <c r="N379" s="11" t="s">
        <v>556</v>
      </c>
      <c r="O379" s="11" t="s">
        <v>37</v>
      </c>
    </row>
    <row r="380" spans="2:15">
      <c r="B380" s="11" t="s">
        <v>586</v>
      </c>
      <c r="C380" s="11" t="s">
        <v>553</v>
      </c>
      <c r="D380" s="11" t="s">
        <v>1823</v>
      </c>
      <c r="E380" s="11" t="s">
        <v>270</v>
      </c>
      <c r="F380" s="11" t="s">
        <v>14</v>
      </c>
      <c r="G380" s="11" t="s">
        <v>33</v>
      </c>
      <c r="H380" s="11" t="s">
        <v>178</v>
      </c>
      <c r="I380" s="11" t="s">
        <v>238</v>
      </c>
      <c r="J380" s="11">
        <v>1600</v>
      </c>
      <c r="K380" s="11">
        <v>9</v>
      </c>
      <c r="L380" s="11" cm="1">
        <f t="array" ref="L380">K380*(J380-INDEX(Purchase_Data!$D$8:$D$138, MATCH(1, (TRIM(Purchase_Data!$B$8:$B$138)=TRIM(H380))*(TRIM(Purchase_Data!$C$8:$C$138)=TRIM(I380)), 0)))</f>
        <v>5850</v>
      </c>
      <c r="M380" s="11">
        <f t="shared" si="5"/>
        <v>14400</v>
      </c>
      <c r="N380" s="11" t="s">
        <v>556</v>
      </c>
      <c r="O380" s="11" t="s">
        <v>42</v>
      </c>
    </row>
    <row r="381" spans="2:15">
      <c r="B381" s="11" t="s">
        <v>587</v>
      </c>
      <c r="C381" s="11" t="s">
        <v>553</v>
      </c>
      <c r="D381" s="11" t="s">
        <v>1823</v>
      </c>
      <c r="E381" s="11" t="s">
        <v>139</v>
      </c>
      <c r="F381" s="11" t="s">
        <v>32</v>
      </c>
      <c r="G381" s="11" t="s">
        <v>33</v>
      </c>
      <c r="H381" s="11" t="s">
        <v>54</v>
      </c>
      <c r="I381" s="11" t="s">
        <v>50</v>
      </c>
      <c r="J381" s="11">
        <v>190</v>
      </c>
      <c r="K381" s="11">
        <v>8</v>
      </c>
      <c r="L381" s="11" cm="1">
        <f t="array" ref="L381">K381*(J381-INDEX(Purchase_Data!$D$8:$D$138, MATCH(1, (TRIM(Purchase_Data!$B$8:$B$138)=TRIM(H381))*(TRIM(Purchase_Data!$C$8:$C$138)=TRIM(I381)), 0)))</f>
        <v>144</v>
      </c>
      <c r="M381" s="11">
        <f t="shared" si="5"/>
        <v>1520</v>
      </c>
      <c r="N381" s="11" t="s">
        <v>556</v>
      </c>
      <c r="O381" s="11" t="s">
        <v>42</v>
      </c>
    </row>
    <row r="382" spans="2:15">
      <c r="B382" s="11" t="s">
        <v>588</v>
      </c>
      <c r="C382" s="11" t="s">
        <v>553</v>
      </c>
      <c r="D382" s="11" t="s">
        <v>1823</v>
      </c>
      <c r="E382" s="11" t="s">
        <v>183</v>
      </c>
      <c r="F382" s="11" t="s">
        <v>32</v>
      </c>
      <c r="G382" s="11" t="s">
        <v>53</v>
      </c>
      <c r="H382" s="11" t="s">
        <v>168</v>
      </c>
      <c r="I382" s="11" t="s">
        <v>172</v>
      </c>
      <c r="J382" s="11">
        <v>510</v>
      </c>
      <c r="K382" s="11">
        <v>9</v>
      </c>
      <c r="L382" s="11" cm="1">
        <f t="array" ref="L382">K382*(J382-INDEX(Purchase_Data!$D$8:$D$138, MATCH(1, (TRIM(Purchase_Data!$B$8:$B$138)=TRIM(H382))*(TRIM(Purchase_Data!$C$8:$C$138)=TRIM(I382)), 0)))</f>
        <v>1305</v>
      </c>
      <c r="M382" s="11">
        <f t="shared" si="5"/>
        <v>4590</v>
      </c>
      <c r="N382" s="11" t="s">
        <v>556</v>
      </c>
      <c r="O382" s="11" t="s">
        <v>42</v>
      </c>
    </row>
    <row r="383" spans="2:15">
      <c r="B383" s="11" t="s">
        <v>589</v>
      </c>
      <c r="C383" s="11" t="s">
        <v>553</v>
      </c>
      <c r="D383" s="11" t="s">
        <v>1823</v>
      </c>
      <c r="E383" s="11" t="s">
        <v>183</v>
      </c>
      <c r="F383" s="11" t="s">
        <v>32</v>
      </c>
      <c r="G383" s="11" t="s">
        <v>53</v>
      </c>
      <c r="H383" s="11" t="s">
        <v>1756</v>
      </c>
      <c r="I383" s="11" t="s">
        <v>17</v>
      </c>
      <c r="J383" s="11">
        <v>125</v>
      </c>
      <c r="K383" s="11">
        <v>7</v>
      </c>
      <c r="L383" s="11" cm="1">
        <f t="array" ref="L383">K383*(J383-INDEX(Purchase_Data!$D$8:$D$138, MATCH(1, (TRIM(Purchase_Data!$B$8:$B$138)=TRIM(H383))*(TRIM(Purchase_Data!$C$8:$C$138)=TRIM(I383)), 0)))</f>
        <v>56</v>
      </c>
      <c r="M383" s="11">
        <f t="shared" si="5"/>
        <v>875</v>
      </c>
      <c r="N383" s="11" t="s">
        <v>556</v>
      </c>
      <c r="O383" s="11" t="s">
        <v>20</v>
      </c>
    </row>
    <row r="384" spans="2:15">
      <c r="B384" s="11" t="s">
        <v>590</v>
      </c>
      <c r="C384" s="11" t="s">
        <v>553</v>
      </c>
      <c r="D384" s="11" t="s">
        <v>1823</v>
      </c>
      <c r="E384" s="11" t="s">
        <v>139</v>
      </c>
      <c r="F384" s="11" t="s">
        <v>32</v>
      </c>
      <c r="G384" s="11" t="s">
        <v>33</v>
      </c>
      <c r="H384" s="11" t="s">
        <v>65</v>
      </c>
      <c r="I384" s="11" t="s">
        <v>66</v>
      </c>
      <c r="J384" s="11">
        <v>20</v>
      </c>
      <c r="K384" s="11">
        <v>8</v>
      </c>
      <c r="L384" s="11" cm="1">
        <f t="array" ref="L384">K384*(J384-INDEX(Purchase_Data!$D$8:$D$138, MATCH(1, (TRIM(Purchase_Data!$B$8:$B$138)=TRIM(H384))*(TRIM(Purchase_Data!$C$8:$C$138)=TRIM(I384)), 0)))</f>
        <v>56</v>
      </c>
      <c r="M384" s="11">
        <f t="shared" si="5"/>
        <v>160</v>
      </c>
      <c r="N384" s="11" t="s">
        <v>556</v>
      </c>
      <c r="O384" s="11" t="s">
        <v>42</v>
      </c>
    </row>
    <row r="385" spans="2:15">
      <c r="B385" s="11" t="s">
        <v>591</v>
      </c>
      <c r="C385" s="11" t="s">
        <v>553</v>
      </c>
      <c r="D385" s="11" t="s">
        <v>1823</v>
      </c>
      <c r="E385" s="11" t="s">
        <v>139</v>
      </c>
      <c r="F385" s="11" t="s">
        <v>32</v>
      </c>
      <c r="G385" s="11" t="s">
        <v>33</v>
      </c>
      <c r="H385" s="11" t="s">
        <v>341</v>
      </c>
      <c r="I385" s="11" t="s">
        <v>46</v>
      </c>
      <c r="J385" s="11">
        <v>1050</v>
      </c>
      <c r="K385" s="11">
        <v>8</v>
      </c>
      <c r="L385" s="11" cm="1">
        <f t="array" ref="L385">K385*(J385-INDEX(Purchase_Data!$D$8:$D$138, MATCH(1, (TRIM(Purchase_Data!$B$8:$B$138)=TRIM(H385))*(TRIM(Purchase_Data!$C$8:$C$138)=TRIM(I385)), 0)))</f>
        <v>1360</v>
      </c>
      <c r="M385" s="11">
        <f t="shared" si="5"/>
        <v>8400</v>
      </c>
      <c r="N385" s="11" t="s">
        <v>556</v>
      </c>
      <c r="O385" s="11" t="s">
        <v>23</v>
      </c>
    </row>
    <row r="386" spans="2:15">
      <c r="B386" s="11" t="s">
        <v>593</v>
      </c>
      <c r="C386" s="11" t="s">
        <v>553</v>
      </c>
      <c r="D386" s="11" t="s">
        <v>1823</v>
      </c>
      <c r="E386" s="11" t="s">
        <v>592</v>
      </c>
      <c r="F386" s="11" t="s">
        <v>14</v>
      </c>
      <c r="G386" s="11" t="s">
        <v>33</v>
      </c>
      <c r="H386" s="11" t="s">
        <v>111</v>
      </c>
      <c r="I386" s="11" t="s">
        <v>112</v>
      </c>
      <c r="J386" s="11">
        <v>230</v>
      </c>
      <c r="K386" s="11">
        <v>9</v>
      </c>
      <c r="L386" s="11" cm="1">
        <f t="array" ref="L386">K386*(J386-INDEX(Purchase_Data!$D$8:$D$138, MATCH(1, (TRIM(Purchase_Data!$B$8:$B$138)=TRIM(H386))*(TRIM(Purchase_Data!$C$8:$C$138)=TRIM(I386)), 0)))</f>
        <v>180</v>
      </c>
      <c r="M386" s="11">
        <f t="shared" si="5"/>
        <v>2070</v>
      </c>
      <c r="N386" s="11" t="s">
        <v>556</v>
      </c>
      <c r="O386" s="11" t="s">
        <v>23</v>
      </c>
    </row>
    <row r="387" spans="2:15">
      <c r="B387" s="11" t="s">
        <v>594</v>
      </c>
      <c r="C387" s="11" t="s">
        <v>553</v>
      </c>
      <c r="D387" s="11" t="s">
        <v>1823</v>
      </c>
      <c r="E387" s="11" t="s">
        <v>176</v>
      </c>
      <c r="F387" s="11" t="s">
        <v>14</v>
      </c>
      <c r="G387" s="11" t="s">
        <v>15</v>
      </c>
      <c r="H387" s="11" t="s">
        <v>171</v>
      </c>
      <c r="I387" s="11" t="s">
        <v>172</v>
      </c>
      <c r="J387" s="11">
        <v>90</v>
      </c>
      <c r="K387" s="11">
        <v>6</v>
      </c>
      <c r="L387" s="11" cm="1">
        <f t="array" ref="L387">K387*(J387-INDEX(Purchase_Data!$D$8:$D$138, MATCH(1, (TRIM(Purchase_Data!$B$8:$B$138)=TRIM(H387))*(TRIM(Purchase_Data!$C$8:$C$138)=TRIM(I387)), 0)))</f>
        <v>60</v>
      </c>
      <c r="M387" s="11">
        <f t="shared" si="5"/>
        <v>540</v>
      </c>
      <c r="N387" s="11" t="s">
        <v>556</v>
      </c>
      <c r="O387" s="11" t="s">
        <v>37</v>
      </c>
    </row>
    <row r="388" spans="2:15">
      <c r="B388" s="11" t="s">
        <v>595</v>
      </c>
      <c r="C388" s="11" t="s">
        <v>553</v>
      </c>
      <c r="D388" s="11" t="s">
        <v>1823</v>
      </c>
      <c r="E388" s="11" t="s">
        <v>244</v>
      </c>
      <c r="F388" s="11" t="s">
        <v>32</v>
      </c>
      <c r="G388" s="11" t="s">
        <v>25</v>
      </c>
      <c r="H388" s="11" t="s">
        <v>1765</v>
      </c>
      <c r="I388" s="11" t="s">
        <v>35</v>
      </c>
      <c r="J388" s="11">
        <v>220</v>
      </c>
      <c r="K388" s="11">
        <v>6</v>
      </c>
      <c r="L388" s="11" cm="1">
        <f t="array" ref="L388">K388*(J388-INDEX(Purchase_Data!$D$8:$D$138, MATCH(1, (TRIM(Purchase_Data!$B$8:$B$138)=TRIM(H388))*(TRIM(Purchase_Data!$C$8:$C$138)=TRIM(I388)), 0)))</f>
        <v>150</v>
      </c>
      <c r="M388" s="11">
        <f t="shared" si="5"/>
        <v>1320</v>
      </c>
      <c r="N388" s="11" t="s">
        <v>556</v>
      </c>
      <c r="O388" s="11" t="s">
        <v>37</v>
      </c>
    </row>
    <row r="389" spans="2:15">
      <c r="B389" s="11" t="s">
        <v>596</v>
      </c>
      <c r="C389" s="11" t="s">
        <v>553</v>
      </c>
      <c r="D389" s="11" t="s">
        <v>1823</v>
      </c>
      <c r="E389" s="11" t="s">
        <v>378</v>
      </c>
      <c r="F389" s="11" t="s">
        <v>14</v>
      </c>
      <c r="G389" s="11" t="s">
        <v>25</v>
      </c>
      <c r="H389" s="11" t="s">
        <v>1765</v>
      </c>
      <c r="I389" s="11" t="s">
        <v>35</v>
      </c>
      <c r="J389" s="11">
        <v>220</v>
      </c>
      <c r="K389" s="11">
        <v>6</v>
      </c>
      <c r="L389" s="11" cm="1">
        <f t="array" ref="L389">K389*(J389-INDEX(Purchase_Data!$D$8:$D$138, MATCH(1, (TRIM(Purchase_Data!$B$8:$B$138)=TRIM(H389))*(TRIM(Purchase_Data!$C$8:$C$138)=TRIM(I389)), 0)))</f>
        <v>150</v>
      </c>
      <c r="M389" s="11">
        <f t="shared" si="5"/>
        <v>1320</v>
      </c>
      <c r="N389" s="11" t="s">
        <v>556</v>
      </c>
      <c r="O389" s="11" t="s">
        <v>37</v>
      </c>
    </row>
    <row r="390" spans="2:15">
      <c r="B390" s="11" t="s">
        <v>597</v>
      </c>
      <c r="C390" s="11" t="s">
        <v>553</v>
      </c>
      <c r="D390" s="11" t="s">
        <v>1823</v>
      </c>
      <c r="E390" s="11" t="s">
        <v>83</v>
      </c>
      <c r="F390" s="11" t="s">
        <v>14</v>
      </c>
      <c r="G390" s="11" t="s">
        <v>25</v>
      </c>
      <c r="H390" s="11" t="s">
        <v>49</v>
      </c>
      <c r="I390" s="11" t="s">
        <v>50</v>
      </c>
      <c r="J390" s="11">
        <v>420</v>
      </c>
      <c r="K390" s="11">
        <v>5</v>
      </c>
      <c r="L390" s="11" cm="1">
        <f t="array" ref="L390">K390*(J390-INDEX(Purchase_Data!$D$8:$D$138, MATCH(1, (TRIM(Purchase_Data!$B$8:$B$138)=TRIM(H390))*(TRIM(Purchase_Data!$C$8:$C$138)=TRIM(I390)), 0)))</f>
        <v>200</v>
      </c>
      <c r="M390" s="11">
        <f t="shared" si="5"/>
        <v>2100</v>
      </c>
      <c r="N390" s="11" t="s">
        <v>556</v>
      </c>
      <c r="O390" s="11" t="s">
        <v>20</v>
      </c>
    </row>
    <row r="391" spans="2:15">
      <c r="B391" s="11" t="s">
        <v>598</v>
      </c>
      <c r="C391" s="11" t="s">
        <v>553</v>
      </c>
      <c r="D391" s="11" t="s">
        <v>1823</v>
      </c>
      <c r="E391" s="11" t="s">
        <v>283</v>
      </c>
      <c r="F391" s="11" t="s">
        <v>14</v>
      </c>
      <c r="G391" s="11" t="s">
        <v>25</v>
      </c>
      <c r="H391" s="11" t="s">
        <v>341</v>
      </c>
      <c r="I391" s="11" t="s">
        <v>46</v>
      </c>
      <c r="J391" s="11">
        <v>1050</v>
      </c>
      <c r="K391" s="11">
        <v>6</v>
      </c>
      <c r="L391" s="11" cm="1">
        <f t="array" ref="L391">K391*(J391-INDEX(Purchase_Data!$D$8:$D$138, MATCH(1, (TRIM(Purchase_Data!$B$8:$B$138)=TRIM(H391))*(TRIM(Purchase_Data!$C$8:$C$138)=TRIM(I391)), 0)))</f>
        <v>1020</v>
      </c>
      <c r="M391" s="11">
        <f t="shared" si="5"/>
        <v>6300</v>
      </c>
      <c r="N391" s="11" t="s">
        <v>556</v>
      </c>
      <c r="O391" s="11" t="s">
        <v>23</v>
      </c>
    </row>
    <row r="392" spans="2:15">
      <c r="B392" s="11" t="s">
        <v>599</v>
      </c>
      <c r="C392" s="11" t="s">
        <v>553</v>
      </c>
      <c r="D392" s="11" t="s">
        <v>1823</v>
      </c>
      <c r="E392" s="11" t="s">
        <v>283</v>
      </c>
      <c r="F392" s="11" t="s">
        <v>14</v>
      </c>
      <c r="G392" s="11" t="s">
        <v>25</v>
      </c>
      <c r="H392" s="11" t="s">
        <v>26</v>
      </c>
      <c r="I392" s="11" t="s">
        <v>35</v>
      </c>
      <c r="J392" s="11">
        <v>380</v>
      </c>
      <c r="K392" s="11">
        <v>6</v>
      </c>
      <c r="L392" s="11" cm="1">
        <f t="array" ref="L392">K392*(J392-INDEX(Purchase_Data!$D$8:$D$138, MATCH(1, (TRIM(Purchase_Data!$B$8:$B$138)=TRIM(H392))*(TRIM(Purchase_Data!$C$8:$C$138)=TRIM(I392)), 0)))</f>
        <v>192</v>
      </c>
      <c r="M392" s="11">
        <f t="shared" si="5"/>
        <v>2280</v>
      </c>
      <c r="N392" s="11" t="s">
        <v>556</v>
      </c>
      <c r="O392" s="11" t="s">
        <v>23</v>
      </c>
    </row>
    <row r="393" spans="2:15">
      <c r="B393" s="11" t="s">
        <v>600</v>
      </c>
      <c r="C393" s="11" t="s">
        <v>553</v>
      </c>
      <c r="D393" s="11" t="s">
        <v>1823</v>
      </c>
      <c r="E393" s="11" t="s">
        <v>430</v>
      </c>
      <c r="F393" s="11" t="s">
        <v>32</v>
      </c>
      <c r="G393" s="11" t="s">
        <v>44</v>
      </c>
      <c r="H393" s="11" t="s">
        <v>341</v>
      </c>
      <c r="I393" s="11" t="s">
        <v>46</v>
      </c>
      <c r="J393" s="11">
        <v>1050</v>
      </c>
      <c r="K393" s="11">
        <v>6</v>
      </c>
      <c r="L393" s="11" cm="1">
        <f t="array" ref="L393">K393*(J393-INDEX(Purchase_Data!$D$8:$D$138, MATCH(1, (TRIM(Purchase_Data!$B$8:$B$138)=TRIM(H393))*(TRIM(Purchase_Data!$C$8:$C$138)=TRIM(I393)), 0)))</f>
        <v>1020</v>
      </c>
      <c r="M393" s="11">
        <f t="shared" ref="M393:M456" si="6">J393*K393</f>
        <v>6300</v>
      </c>
      <c r="N393" s="11" t="s">
        <v>556</v>
      </c>
      <c r="O393" s="11" t="s">
        <v>23</v>
      </c>
    </row>
    <row r="394" spans="2:15">
      <c r="B394" s="11" t="s">
        <v>601</v>
      </c>
      <c r="C394" s="11" t="s">
        <v>553</v>
      </c>
      <c r="D394" s="11" t="s">
        <v>1823</v>
      </c>
      <c r="E394" s="11" t="s">
        <v>430</v>
      </c>
      <c r="F394" s="11" t="s">
        <v>32</v>
      </c>
      <c r="G394" s="11" t="s">
        <v>44</v>
      </c>
      <c r="H394" s="11" t="s">
        <v>202</v>
      </c>
      <c r="I394" s="11" t="s">
        <v>17</v>
      </c>
      <c r="J394" s="11">
        <v>450</v>
      </c>
      <c r="K394" s="11">
        <v>6</v>
      </c>
      <c r="L394" s="11" cm="1">
        <f t="array" ref="L394">K394*(J394-INDEX(Purchase_Data!$D$8:$D$138, MATCH(1, (TRIM(Purchase_Data!$B$8:$B$138)=TRIM(H394))*(TRIM(Purchase_Data!$C$8:$C$138)=TRIM(I394)), 0)))</f>
        <v>300</v>
      </c>
      <c r="M394" s="11">
        <f t="shared" si="6"/>
        <v>2700</v>
      </c>
      <c r="N394" s="11" t="s">
        <v>556</v>
      </c>
      <c r="O394" s="11" t="s">
        <v>23</v>
      </c>
    </row>
    <row r="395" spans="2:15">
      <c r="B395" s="11" t="s">
        <v>602</v>
      </c>
      <c r="C395" s="11" t="s">
        <v>553</v>
      </c>
      <c r="D395" s="11" t="s">
        <v>1823</v>
      </c>
      <c r="E395" s="11" t="s">
        <v>38</v>
      </c>
      <c r="F395" s="11" t="s">
        <v>32</v>
      </c>
      <c r="G395" s="11" t="s">
        <v>15</v>
      </c>
      <c r="H395" s="11" t="s">
        <v>111</v>
      </c>
      <c r="I395" s="11" t="s">
        <v>112</v>
      </c>
      <c r="J395" s="11">
        <v>230</v>
      </c>
      <c r="K395" s="11">
        <v>8</v>
      </c>
      <c r="L395" s="11" cm="1">
        <f t="array" ref="L395">K395*(J395-INDEX(Purchase_Data!$D$8:$D$138, MATCH(1, (TRIM(Purchase_Data!$B$8:$B$138)=TRIM(H395))*(TRIM(Purchase_Data!$C$8:$C$138)=TRIM(I395)), 0)))</f>
        <v>160</v>
      </c>
      <c r="M395" s="11">
        <f t="shared" si="6"/>
        <v>1840</v>
      </c>
      <c r="N395" s="11" t="s">
        <v>556</v>
      </c>
      <c r="O395" s="11" t="s">
        <v>23</v>
      </c>
    </row>
    <row r="396" spans="2:15">
      <c r="B396" s="11" t="s">
        <v>603</v>
      </c>
      <c r="C396" s="11" t="s">
        <v>553</v>
      </c>
      <c r="D396" s="11" t="s">
        <v>1823</v>
      </c>
      <c r="E396" s="11" t="s">
        <v>38</v>
      </c>
      <c r="F396" s="11" t="s">
        <v>32</v>
      </c>
      <c r="G396" s="11" t="s">
        <v>15</v>
      </c>
      <c r="H396" s="11" t="s">
        <v>98</v>
      </c>
      <c r="I396" s="11" t="s">
        <v>17</v>
      </c>
      <c r="J396" s="11">
        <v>140</v>
      </c>
      <c r="K396" s="11">
        <v>7</v>
      </c>
      <c r="L396" s="11" cm="1">
        <f t="array" ref="L396">K396*(J396-INDEX(Purchase_Data!$D$8:$D$138, MATCH(1, (TRIM(Purchase_Data!$B$8:$B$138)=TRIM(H396))*(TRIM(Purchase_Data!$C$8:$C$138)=TRIM(I396)), 0)))</f>
        <v>126</v>
      </c>
      <c r="M396" s="11">
        <f t="shared" si="6"/>
        <v>980</v>
      </c>
      <c r="N396" s="11" t="s">
        <v>556</v>
      </c>
      <c r="O396" s="11" t="s">
        <v>20</v>
      </c>
    </row>
    <row r="397" spans="2:15">
      <c r="B397" s="11" t="s">
        <v>604</v>
      </c>
      <c r="C397" s="11" t="s">
        <v>553</v>
      </c>
      <c r="D397" s="11" t="s">
        <v>1823</v>
      </c>
      <c r="E397" s="11" t="s">
        <v>89</v>
      </c>
      <c r="F397" s="11" t="s">
        <v>14</v>
      </c>
      <c r="G397" s="11" t="s">
        <v>44</v>
      </c>
      <c r="H397" s="11" t="s">
        <v>121</v>
      </c>
      <c r="I397" s="11" t="s">
        <v>17</v>
      </c>
      <c r="J397" s="11">
        <v>90</v>
      </c>
      <c r="K397" s="11">
        <v>6</v>
      </c>
      <c r="L397" s="11" cm="1">
        <f t="array" ref="L397">K397*(J397-INDEX(Purchase_Data!$D$8:$D$138, MATCH(1, (TRIM(Purchase_Data!$B$8:$B$138)=TRIM(H397))*(TRIM(Purchase_Data!$C$8:$C$138)=TRIM(I397)), 0)))</f>
        <v>72</v>
      </c>
      <c r="M397" s="11">
        <f t="shared" si="6"/>
        <v>540</v>
      </c>
      <c r="N397" s="11" t="s">
        <v>556</v>
      </c>
      <c r="O397" s="11" t="s">
        <v>42</v>
      </c>
    </row>
    <row r="398" spans="2:15">
      <c r="B398" s="11" t="s">
        <v>605</v>
      </c>
      <c r="C398" s="11" t="s">
        <v>553</v>
      </c>
      <c r="D398" s="11" t="s">
        <v>1823</v>
      </c>
      <c r="E398" s="11" t="s">
        <v>89</v>
      </c>
      <c r="F398" s="11" t="s">
        <v>14</v>
      </c>
      <c r="G398" s="11" t="s">
        <v>44</v>
      </c>
      <c r="H398" s="11" t="s">
        <v>234</v>
      </c>
      <c r="I398" s="11" t="s">
        <v>235</v>
      </c>
      <c r="J398" s="11">
        <v>420</v>
      </c>
      <c r="K398" s="11">
        <v>6</v>
      </c>
      <c r="L398" s="11" cm="1">
        <f t="array" ref="L398">K398*(J398-INDEX(Purchase_Data!$D$8:$D$138, MATCH(1, (TRIM(Purchase_Data!$B$8:$B$138)=TRIM(H398))*(TRIM(Purchase_Data!$C$8:$C$138)=TRIM(I398)), 0)))</f>
        <v>300</v>
      </c>
      <c r="M398" s="11">
        <f t="shared" si="6"/>
        <v>2520</v>
      </c>
      <c r="N398" s="11" t="s">
        <v>556</v>
      </c>
      <c r="O398" s="11" t="s">
        <v>37</v>
      </c>
    </row>
    <row r="399" spans="2:15">
      <c r="B399" s="11" t="s">
        <v>606</v>
      </c>
      <c r="C399" s="11" t="s">
        <v>553</v>
      </c>
      <c r="D399" s="11" t="s">
        <v>1823</v>
      </c>
      <c r="E399" s="11" t="s">
        <v>187</v>
      </c>
      <c r="F399" s="11" t="s">
        <v>14</v>
      </c>
      <c r="G399" s="11" t="s">
        <v>15</v>
      </c>
      <c r="H399" s="11" t="s">
        <v>49</v>
      </c>
      <c r="I399" s="11" t="s">
        <v>172</v>
      </c>
      <c r="J399" s="11">
        <v>220</v>
      </c>
      <c r="K399" s="11">
        <v>7</v>
      </c>
      <c r="L399" s="11" cm="1">
        <f t="array" ref="L399">K399*(J399-INDEX(Purchase_Data!$D$8:$D$138, MATCH(1, (TRIM(Purchase_Data!$B$8:$B$138)=TRIM(H399))*(TRIM(Purchase_Data!$C$8:$C$138)=TRIM(I399)), 0)))</f>
        <v>140</v>
      </c>
      <c r="M399" s="11">
        <f t="shared" si="6"/>
        <v>1540</v>
      </c>
      <c r="N399" s="11" t="s">
        <v>556</v>
      </c>
      <c r="O399" s="11" t="s">
        <v>20</v>
      </c>
    </row>
    <row r="400" spans="2:15">
      <c r="B400" s="11" t="s">
        <v>607</v>
      </c>
      <c r="C400" s="11" t="s">
        <v>553</v>
      </c>
      <c r="D400" s="11" t="s">
        <v>1823</v>
      </c>
      <c r="E400" s="11" t="s">
        <v>187</v>
      </c>
      <c r="F400" s="11" t="s">
        <v>14</v>
      </c>
      <c r="G400" s="11" t="s">
        <v>15</v>
      </c>
      <c r="H400" s="11" t="s">
        <v>29</v>
      </c>
      <c r="I400" s="11" t="s">
        <v>154</v>
      </c>
      <c r="J400" s="11">
        <v>140</v>
      </c>
      <c r="K400" s="11">
        <v>6</v>
      </c>
      <c r="L400" s="11" cm="1">
        <f t="array" ref="L400">K400*(J400-INDEX(Purchase_Data!$D$8:$D$138, MATCH(1, (TRIM(Purchase_Data!$B$8:$B$138)=TRIM(H400))*(TRIM(Purchase_Data!$C$8:$C$138)=TRIM(I400)), 0)))</f>
        <v>144</v>
      </c>
      <c r="M400" s="11">
        <f t="shared" si="6"/>
        <v>840</v>
      </c>
      <c r="N400" s="11" t="s">
        <v>556</v>
      </c>
      <c r="O400" s="11" t="s">
        <v>20</v>
      </c>
    </row>
    <row r="401" spans="2:15">
      <c r="B401" s="11" t="s">
        <v>608</v>
      </c>
      <c r="C401" s="11" t="s">
        <v>553</v>
      </c>
      <c r="D401" s="11" t="s">
        <v>1823</v>
      </c>
      <c r="E401" s="11" t="s">
        <v>170</v>
      </c>
      <c r="F401" s="11" t="s">
        <v>14</v>
      </c>
      <c r="G401" s="11" t="s">
        <v>33</v>
      </c>
      <c r="H401" s="11" t="s">
        <v>128</v>
      </c>
      <c r="I401" s="11" t="s">
        <v>17</v>
      </c>
      <c r="J401" s="11">
        <v>70</v>
      </c>
      <c r="K401" s="11">
        <v>8</v>
      </c>
      <c r="L401" s="11" cm="1">
        <f t="array" ref="L401">K401*(J401-INDEX(Purchase_Data!$D$8:$D$138, MATCH(1, (TRIM(Purchase_Data!$B$8:$B$138)=TRIM(H401))*(TRIM(Purchase_Data!$C$8:$C$138)=TRIM(I401)), 0)))</f>
        <v>64</v>
      </c>
      <c r="M401" s="11">
        <f t="shared" si="6"/>
        <v>560</v>
      </c>
      <c r="N401" s="11" t="s">
        <v>556</v>
      </c>
      <c r="O401" s="11" t="s">
        <v>20</v>
      </c>
    </row>
    <row r="402" spans="2:15">
      <c r="B402" s="11" t="s">
        <v>609</v>
      </c>
      <c r="C402" s="11" t="s">
        <v>553</v>
      </c>
      <c r="D402" s="11" t="s">
        <v>1823</v>
      </c>
      <c r="E402" s="11" t="s">
        <v>170</v>
      </c>
      <c r="F402" s="11" t="s">
        <v>14</v>
      </c>
      <c r="G402" s="11" t="s">
        <v>33</v>
      </c>
      <c r="H402" s="11" t="s">
        <v>341</v>
      </c>
      <c r="I402" s="11" t="s">
        <v>46</v>
      </c>
      <c r="J402" s="11">
        <v>1050</v>
      </c>
      <c r="K402" s="11">
        <v>8</v>
      </c>
      <c r="L402" s="11" cm="1">
        <f t="array" ref="L402">K402*(J402-INDEX(Purchase_Data!$D$8:$D$138, MATCH(1, (TRIM(Purchase_Data!$B$8:$B$138)=TRIM(H402))*(TRIM(Purchase_Data!$C$8:$C$138)=TRIM(I402)), 0)))</f>
        <v>1360</v>
      </c>
      <c r="M402" s="11">
        <f t="shared" si="6"/>
        <v>8400</v>
      </c>
      <c r="N402" s="11" t="s">
        <v>556</v>
      </c>
      <c r="O402" s="11" t="s">
        <v>23</v>
      </c>
    </row>
    <row r="403" spans="2:15">
      <c r="B403" s="11" t="s">
        <v>610</v>
      </c>
      <c r="C403" s="11" t="s">
        <v>553</v>
      </c>
      <c r="D403" s="11" t="s">
        <v>1823</v>
      </c>
      <c r="E403" s="11" t="s">
        <v>52</v>
      </c>
      <c r="F403" s="11" t="s">
        <v>32</v>
      </c>
      <c r="G403" s="11" t="s">
        <v>53</v>
      </c>
      <c r="H403" s="11" t="s">
        <v>98</v>
      </c>
      <c r="I403" s="11" t="s">
        <v>55</v>
      </c>
      <c r="J403" s="11">
        <v>1280</v>
      </c>
      <c r="K403" s="11">
        <v>7</v>
      </c>
      <c r="L403" s="11" cm="1">
        <f t="array" ref="L403">K403*(J403-INDEX(Purchase_Data!$D$8:$D$138, MATCH(1, (TRIM(Purchase_Data!$B$8:$B$138)=TRIM(H403))*(TRIM(Purchase_Data!$C$8:$C$138)=TRIM(I403)), 0)))</f>
        <v>910</v>
      </c>
      <c r="M403" s="11">
        <f t="shared" si="6"/>
        <v>8960</v>
      </c>
      <c r="N403" s="11" t="s">
        <v>556</v>
      </c>
      <c r="O403" s="11" t="s">
        <v>20</v>
      </c>
    </row>
    <row r="404" spans="2:15">
      <c r="B404" s="11" t="s">
        <v>611</v>
      </c>
      <c r="C404" s="11" t="s">
        <v>553</v>
      </c>
      <c r="D404" s="11" t="s">
        <v>1823</v>
      </c>
      <c r="E404" s="11" t="s">
        <v>414</v>
      </c>
      <c r="F404" s="11" t="s">
        <v>14</v>
      </c>
      <c r="G404" s="11" t="s">
        <v>25</v>
      </c>
      <c r="H404" s="11" t="s">
        <v>435</v>
      </c>
      <c r="I404" s="11" t="s">
        <v>59</v>
      </c>
      <c r="J404" s="11">
        <v>120</v>
      </c>
      <c r="K404" s="11">
        <v>7</v>
      </c>
      <c r="L404" s="11" cm="1">
        <f t="array" ref="L404">K404*(J404-INDEX(Purchase_Data!$D$8:$D$138, MATCH(1, (TRIM(Purchase_Data!$B$8:$B$138)=TRIM(H404))*(TRIM(Purchase_Data!$C$8:$C$138)=TRIM(I404)), 0)))</f>
        <v>70</v>
      </c>
      <c r="M404" s="11">
        <f t="shared" si="6"/>
        <v>840</v>
      </c>
      <c r="N404" s="11" t="s">
        <v>556</v>
      </c>
      <c r="O404" s="11" t="s">
        <v>37</v>
      </c>
    </row>
    <row r="405" spans="2:15">
      <c r="B405" s="11" t="s">
        <v>612</v>
      </c>
      <c r="C405" s="11" t="s">
        <v>553</v>
      </c>
      <c r="D405" s="11" t="s">
        <v>1823</v>
      </c>
      <c r="E405" s="11" t="s">
        <v>38</v>
      </c>
      <c r="F405" s="11" t="s">
        <v>32</v>
      </c>
      <c r="G405" s="11" t="s">
        <v>15</v>
      </c>
      <c r="H405" s="11" t="s">
        <v>49</v>
      </c>
      <c r="I405" s="11" t="s">
        <v>172</v>
      </c>
      <c r="J405" s="11">
        <v>220</v>
      </c>
      <c r="K405" s="11">
        <v>9</v>
      </c>
      <c r="L405" s="11" cm="1">
        <f t="array" ref="L405">K405*(J405-INDEX(Purchase_Data!$D$8:$D$138, MATCH(1, (TRIM(Purchase_Data!$B$8:$B$138)=TRIM(H405))*(TRIM(Purchase_Data!$C$8:$C$138)=TRIM(I405)), 0)))</f>
        <v>180</v>
      </c>
      <c r="M405" s="11">
        <f t="shared" si="6"/>
        <v>1980</v>
      </c>
      <c r="N405" s="11" t="s">
        <v>556</v>
      </c>
      <c r="O405" s="11" t="s">
        <v>20</v>
      </c>
    </row>
    <row r="406" spans="2:15">
      <c r="B406" s="11" t="s">
        <v>613</v>
      </c>
      <c r="C406" s="11" t="s">
        <v>553</v>
      </c>
      <c r="D406" s="11" t="s">
        <v>1823</v>
      </c>
      <c r="E406" s="11" t="s">
        <v>543</v>
      </c>
      <c r="F406" s="11" t="s">
        <v>14</v>
      </c>
      <c r="G406" s="11" t="s">
        <v>25</v>
      </c>
      <c r="H406" s="11" t="s">
        <v>21</v>
      </c>
      <c r="I406" s="11" t="s">
        <v>35</v>
      </c>
      <c r="J406" s="11">
        <v>200</v>
      </c>
      <c r="K406" s="11">
        <v>8</v>
      </c>
      <c r="L406" s="11" cm="1">
        <f t="array" ref="L406">K406*(J406-INDEX(Purchase_Data!$D$8:$D$138, MATCH(1, (TRIM(Purchase_Data!$B$8:$B$138)=TRIM(H406))*(TRIM(Purchase_Data!$C$8:$C$138)=TRIM(I406)), 0)))</f>
        <v>176</v>
      </c>
      <c r="M406" s="11">
        <f t="shared" si="6"/>
        <v>1600</v>
      </c>
      <c r="N406" s="11" t="s">
        <v>556</v>
      </c>
      <c r="O406" s="11" t="s">
        <v>23</v>
      </c>
    </row>
    <row r="407" spans="2:15">
      <c r="B407" s="11" t="s">
        <v>614</v>
      </c>
      <c r="C407" s="11" t="s">
        <v>553</v>
      </c>
      <c r="D407" s="11" t="s">
        <v>1823</v>
      </c>
      <c r="E407" s="11" t="s">
        <v>134</v>
      </c>
      <c r="F407" s="11" t="s">
        <v>32</v>
      </c>
      <c r="G407" s="11" t="s">
        <v>44</v>
      </c>
      <c r="H407" s="11" t="s">
        <v>123</v>
      </c>
      <c r="I407" s="11" t="s">
        <v>35</v>
      </c>
      <c r="J407" s="11">
        <v>630</v>
      </c>
      <c r="K407" s="11">
        <v>9</v>
      </c>
      <c r="L407" s="11" cm="1">
        <f t="array" ref="L407">K407*(J407-INDEX(Purchase_Data!$D$8:$D$138, MATCH(1, (TRIM(Purchase_Data!$B$8:$B$138)=TRIM(H407))*(TRIM(Purchase_Data!$C$8:$C$138)=TRIM(I407)), 0)))</f>
        <v>270</v>
      </c>
      <c r="M407" s="11">
        <f t="shared" si="6"/>
        <v>5670</v>
      </c>
      <c r="N407" s="11" t="s">
        <v>556</v>
      </c>
      <c r="O407" s="11" t="s">
        <v>23</v>
      </c>
    </row>
    <row r="408" spans="2:15">
      <c r="B408" s="11" t="s">
        <v>616</v>
      </c>
      <c r="C408" s="11" t="s">
        <v>553</v>
      </c>
      <c r="D408" s="11" t="s">
        <v>1823</v>
      </c>
      <c r="E408" s="11" t="s">
        <v>615</v>
      </c>
      <c r="F408" s="11" t="s">
        <v>32</v>
      </c>
      <c r="G408" s="11" t="s">
        <v>44</v>
      </c>
      <c r="H408" s="11" t="s">
        <v>111</v>
      </c>
      <c r="I408" s="11" t="s">
        <v>112</v>
      </c>
      <c r="J408" s="11">
        <v>230</v>
      </c>
      <c r="K408" s="11">
        <v>8</v>
      </c>
      <c r="L408" s="11" cm="1">
        <f t="array" ref="L408">K408*(J408-INDEX(Purchase_Data!$D$8:$D$138, MATCH(1, (TRIM(Purchase_Data!$B$8:$B$138)=TRIM(H408))*(TRIM(Purchase_Data!$C$8:$C$138)=TRIM(I408)), 0)))</f>
        <v>160</v>
      </c>
      <c r="M408" s="11">
        <f t="shared" si="6"/>
        <v>1840</v>
      </c>
      <c r="N408" s="11" t="s">
        <v>556</v>
      </c>
      <c r="O408" s="11" t="s">
        <v>23</v>
      </c>
    </row>
    <row r="409" spans="2:15">
      <c r="B409" s="11" t="s">
        <v>617</v>
      </c>
      <c r="C409" s="11" t="s">
        <v>553</v>
      </c>
      <c r="D409" s="11" t="s">
        <v>1823</v>
      </c>
      <c r="E409" s="11" t="s">
        <v>403</v>
      </c>
      <c r="F409" s="11" t="s">
        <v>14</v>
      </c>
      <c r="G409" s="11" t="s">
        <v>33</v>
      </c>
      <c r="H409" s="11" t="s">
        <v>1755</v>
      </c>
      <c r="I409" s="11" t="s">
        <v>149</v>
      </c>
      <c r="J409" s="11">
        <v>230</v>
      </c>
      <c r="K409" s="11">
        <v>8</v>
      </c>
      <c r="L409" s="11" cm="1">
        <f t="array" ref="L409">K409*(J409-INDEX(Purchase_Data!$D$8:$D$138, MATCH(1, (TRIM(Purchase_Data!$B$8:$B$138)=TRIM(H409))*(TRIM(Purchase_Data!$C$8:$C$138)=TRIM(I409)), 0)))</f>
        <v>120</v>
      </c>
      <c r="M409" s="11">
        <f t="shared" si="6"/>
        <v>1840</v>
      </c>
      <c r="N409" s="11" t="s">
        <v>556</v>
      </c>
      <c r="O409" s="11" t="s">
        <v>20</v>
      </c>
    </row>
    <row r="410" spans="2:15">
      <c r="B410" s="11" t="s">
        <v>618</v>
      </c>
      <c r="C410" s="11" t="s">
        <v>553</v>
      </c>
      <c r="D410" s="11" t="s">
        <v>1823</v>
      </c>
      <c r="E410" s="11" t="s">
        <v>403</v>
      </c>
      <c r="F410" s="11" t="s">
        <v>14</v>
      </c>
      <c r="G410" s="11" t="s">
        <v>33</v>
      </c>
      <c r="H410" s="11" t="s">
        <v>341</v>
      </c>
      <c r="I410" s="11" t="s">
        <v>46</v>
      </c>
      <c r="J410" s="11">
        <v>1050</v>
      </c>
      <c r="K410" s="11">
        <v>9</v>
      </c>
      <c r="L410" s="11" cm="1">
        <f t="array" ref="L410">K410*(J410-INDEX(Purchase_Data!$D$8:$D$138, MATCH(1, (TRIM(Purchase_Data!$B$8:$B$138)=TRIM(H410))*(TRIM(Purchase_Data!$C$8:$C$138)=TRIM(I410)), 0)))</f>
        <v>1530</v>
      </c>
      <c r="M410" s="11">
        <f t="shared" si="6"/>
        <v>9450</v>
      </c>
      <c r="N410" s="11" t="s">
        <v>556</v>
      </c>
      <c r="O410" s="11" t="s">
        <v>23</v>
      </c>
    </row>
    <row r="411" spans="2:15">
      <c r="B411" s="11" t="s">
        <v>619</v>
      </c>
      <c r="C411" s="11" t="s">
        <v>553</v>
      </c>
      <c r="D411" s="11" t="s">
        <v>1823</v>
      </c>
      <c r="E411" s="11" t="s">
        <v>130</v>
      </c>
      <c r="F411" s="11" t="s">
        <v>32</v>
      </c>
      <c r="G411" s="11" t="s">
        <v>44</v>
      </c>
      <c r="H411" s="11" t="s">
        <v>264</v>
      </c>
      <c r="I411" s="11" t="s">
        <v>149</v>
      </c>
      <c r="J411" s="11">
        <v>1640</v>
      </c>
      <c r="K411" s="11">
        <v>9</v>
      </c>
      <c r="L411" s="11" cm="1">
        <f t="array" ref="L411">K411*(J411-INDEX(Purchase_Data!$D$8:$D$138, MATCH(1, (TRIM(Purchase_Data!$B$8:$B$138)=TRIM(H411))*(TRIM(Purchase_Data!$C$8:$C$138)=TRIM(I411)), 0)))</f>
        <v>1530</v>
      </c>
      <c r="M411" s="11">
        <f t="shared" si="6"/>
        <v>14760</v>
      </c>
      <c r="N411" s="11" t="s">
        <v>556</v>
      </c>
      <c r="O411" s="11" t="s">
        <v>42</v>
      </c>
    </row>
    <row r="412" spans="2:15">
      <c r="B412" s="11" t="s">
        <v>620</v>
      </c>
      <c r="C412" s="11" t="s">
        <v>553</v>
      </c>
      <c r="D412" s="11" t="s">
        <v>1823</v>
      </c>
      <c r="E412" s="11" t="s">
        <v>130</v>
      </c>
      <c r="F412" s="11" t="s">
        <v>32</v>
      </c>
      <c r="G412" s="11" t="s">
        <v>44</v>
      </c>
      <c r="H412" s="11" t="s">
        <v>39</v>
      </c>
      <c r="I412" s="11" t="s">
        <v>40</v>
      </c>
      <c r="J412" s="11">
        <v>30</v>
      </c>
      <c r="K412" s="11">
        <v>8</v>
      </c>
      <c r="L412" s="11" cm="1">
        <f t="array" ref="L412">K412*(J412-INDEX(Purchase_Data!$D$8:$D$138, MATCH(1, (TRIM(Purchase_Data!$B$8:$B$138)=TRIM(H412))*(TRIM(Purchase_Data!$C$8:$C$138)=TRIM(I412)), 0)))</f>
        <v>40</v>
      </c>
      <c r="M412" s="11">
        <f t="shared" si="6"/>
        <v>240</v>
      </c>
      <c r="N412" s="11" t="s">
        <v>556</v>
      </c>
      <c r="O412" s="11" t="s">
        <v>42</v>
      </c>
    </row>
    <row r="413" spans="2:15">
      <c r="B413" s="11" t="s">
        <v>621</v>
      </c>
      <c r="C413" s="11" t="s">
        <v>553</v>
      </c>
      <c r="D413" s="11" t="s">
        <v>1823</v>
      </c>
      <c r="E413" s="11" t="s">
        <v>504</v>
      </c>
      <c r="F413" s="11" t="s">
        <v>14</v>
      </c>
      <c r="G413" s="11" t="s">
        <v>44</v>
      </c>
      <c r="H413" s="11" t="s">
        <v>171</v>
      </c>
      <c r="I413" s="11" t="s">
        <v>172</v>
      </c>
      <c r="J413" s="11">
        <v>90</v>
      </c>
      <c r="K413" s="11">
        <v>9</v>
      </c>
      <c r="L413" s="11" cm="1">
        <f t="array" ref="L413">K413*(J413-INDEX(Purchase_Data!$D$8:$D$138, MATCH(1, (TRIM(Purchase_Data!$B$8:$B$138)=TRIM(H413))*(TRIM(Purchase_Data!$C$8:$C$138)=TRIM(I413)), 0)))</f>
        <v>90</v>
      </c>
      <c r="M413" s="11">
        <f t="shared" si="6"/>
        <v>810</v>
      </c>
      <c r="N413" s="11" t="s">
        <v>556</v>
      </c>
      <c r="O413" s="11" t="s">
        <v>37</v>
      </c>
    </row>
    <row r="414" spans="2:15">
      <c r="B414" s="11" t="s">
        <v>622</v>
      </c>
      <c r="C414" s="11" t="s">
        <v>553</v>
      </c>
      <c r="D414" s="11" t="s">
        <v>1823</v>
      </c>
      <c r="E414" s="11" t="s">
        <v>276</v>
      </c>
      <c r="F414" s="11" t="s">
        <v>32</v>
      </c>
      <c r="G414" s="11" t="s">
        <v>44</v>
      </c>
      <c r="H414" s="11" t="s">
        <v>54</v>
      </c>
      <c r="I414" s="11" t="s">
        <v>55</v>
      </c>
      <c r="J414" s="11">
        <v>350</v>
      </c>
      <c r="K414" s="11">
        <v>8</v>
      </c>
      <c r="L414" s="11" cm="1">
        <f t="array" ref="L414">K414*(J414-INDEX(Purchase_Data!$D$8:$D$138, MATCH(1, (TRIM(Purchase_Data!$B$8:$B$138)=TRIM(H414))*(TRIM(Purchase_Data!$C$8:$C$138)=TRIM(I414)), 0)))</f>
        <v>320</v>
      </c>
      <c r="M414" s="11">
        <f t="shared" si="6"/>
        <v>2800</v>
      </c>
      <c r="N414" s="11" t="s">
        <v>556</v>
      </c>
      <c r="O414" s="11" t="s">
        <v>42</v>
      </c>
    </row>
    <row r="415" spans="2:15">
      <c r="B415" s="11" t="s">
        <v>623</v>
      </c>
      <c r="C415" s="11" t="s">
        <v>553</v>
      </c>
      <c r="D415" s="11" t="s">
        <v>1823</v>
      </c>
      <c r="E415" s="11" t="s">
        <v>174</v>
      </c>
      <c r="F415" s="11" t="s">
        <v>32</v>
      </c>
      <c r="G415" s="11" t="s">
        <v>44</v>
      </c>
      <c r="H415" s="11" t="s">
        <v>185</v>
      </c>
      <c r="I415" s="11" t="s">
        <v>172</v>
      </c>
      <c r="J415" s="11">
        <v>120</v>
      </c>
      <c r="K415" s="11">
        <v>8</v>
      </c>
      <c r="L415" s="11" cm="1">
        <f t="array" ref="L415">K415*(J415-INDEX(Purchase_Data!$D$8:$D$138, MATCH(1, (TRIM(Purchase_Data!$B$8:$B$138)=TRIM(H415))*(TRIM(Purchase_Data!$C$8:$C$138)=TRIM(I415)), 0)))</f>
        <v>64</v>
      </c>
      <c r="M415" s="11">
        <f t="shared" si="6"/>
        <v>960</v>
      </c>
      <c r="N415" s="11" t="s">
        <v>556</v>
      </c>
      <c r="O415" s="11" t="s">
        <v>20</v>
      </c>
    </row>
    <row r="416" spans="2:15">
      <c r="B416" s="11" t="s">
        <v>624</v>
      </c>
      <c r="C416" s="11" t="s">
        <v>553</v>
      </c>
      <c r="D416" s="11" t="s">
        <v>1823</v>
      </c>
      <c r="E416" s="11" t="s">
        <v>471</v>
      </c>
      <c r="F416" s="11" t="s">
        <v>32</v>
      </c>
      <c r="G416" s="11" t="s">
        <v>44</v>
      </c>
      <c r="H416" s="11" t="s">
        <v>341</v>
      </c>
      <c r="I416" s="11" t="s">
        <v>46</v>
      </c>
      <c r="J416" s="11">
        <v>1050</v>
      </c>
      <c r="K416" s="11">
        <v>8</v>
      </c>
      <c r="L416" s="11" cm="1">
        <f t="array" ref="L416">K416*(J416-INDEX(Purchase_Data!$D$8:$D$138, MATCH(1, (TRIM(Purchase_Data!$B$8:$B$138)=TRIM(H416))*(TRIM(Purchase_Data!$C$8:$C$138)=TRIM(I416)), 0)))</f>
        <v>1360</v>
      </c>
      <c r="M416" s="11">
        <f t="shared" si="6"/>
        <v>8400</v>
      </c>
      <c r="N416" s="11" t="s">
        <v>556</v>
      </c>
      <c r="O416" s="11" t="s">
        <v>23</v>
      </c>
    </row>
    <row r="417" spans="2:15">
      <c r="B417" s="11" t="s">
        <v>625</v>
      </c>
      <c r="C417" s="11" t="s">
        <v>553</v>
      </c>
      <c r="D417" s="11" t="s">
        <v>1823</v>
      </c>
      <c r="E417" s="11" t="s">
        <v>73</v>
      </c>
      <c r="F417" s="11" t="s">
        <v>32</v>
      </c>
      <c r="G417" s="11" t="s">
        <v>25</v>
      </c>
      <c r="H417" s="11" t="s">
        <v>185</v>
      </c>
      <c r="I417" s="11" t="s">
        <v>172</v>
      </c>
      <c r="J417" s="11">
        <v>120</v>
      </c>
      <c r="K417" s="11">
        <v>8</v>
      </c>
      <c r="L417" s="11" cm="1">
        <f t="array" ref="L417">K417*(J417-INDEX(Purchase_Data!$D$8:$D$138, MATCH(1, (TRIM(Purchase_Data!$B$8:$B$138)=TRIM(H417))*(TRIM(Purchase_Data!$C$8:$C$138)=TRIM(I417)), 0)))</f>
        <v>64</v>
      </c>
      <c r="M417" s="11">
        <f t="shared" si="6"/>
        <v>960</v>
      </c>
      <c r="N417" s="11" t="s">
        <v>556</v>
      </c>
      <c r="O417" s="11" t="s">
        <v>20</v>
      </c>
    </row>
    <row r="418" spans="2:15">
      <c r="B418" s="11" t="s">
        <v>626</v>
      </c>
      <c r="C418" s="11" t="s">
        <v>553</v>
      </c>
      <c r="D418" s="11" t="s">
        <v>1823</v>
      </c>
      <c r="E418" s="11" t="s">
        <v>424</v>
      </c>
      <c r="F418" s="11" t="s">
        <v>32</v>
      </c>
      <c r="G418" s="11" t="s">
        <v>33</v>
      </c>
      <c r="H418" s="11" t="s">
        <v>217</v>
      </c>
      <c r="I418" s="11" t="s">
        <v>218</v>
      </c>
      <c r="J418" s="11">
        <v>190</v>
      </c>
      <c r="K418" s="11">
        <v>8</v>
      </c>
      <c r="L418" s="11" cm="1">
        <f t="array" ref="L418">K418*(J418-INDEX(Purchase_Data!$D$8:$D$138, MATCH(1, (TRIM(Purchase_Data!$B$8:$B$138)=TRIM(H418))*(TRIM(Purchase_Data!$C$8:$C$138)=TRIM(I418)), 0)))</f>
        <v>120</v>
      </c>
      <c r="M418" s="11">
        <f t="shared" si="6"/>
        <v>1520</v>
      </c>
      <c r="N418" s="11" t="s">
        <v>556</v>
      </c>
      <c r="O418" s="11" t="s">
        <v>37</v>
      </c>
    </row>
    <row r="419" spans="2:15">
      <c r="B419" s="11" t="s">
        <v>627</v>
      </c>
      <c r="C419" s="11" t="s">
        <v>553</v>
      </c>
      <c r="D419" s="11" t="s">
        <v>1823</v>
      </c>
      <c r="E419" s="11" t="s">
        <v>13</v>
      </c>
      <c r="F419" s="11" t="s">
        <v>14</v>
      </c>
      <c r="G419" s="11" t="s">
        <v>15</v>
      </c>
      <c r="H419" s="11" t="s">
        <v>189</v>
      </c>
      <c r="I419" s="11" t="s">
        <v>46</v>
      </c>
      <c r="J419" s="11">
        <v>950</v>
      </c>
      <c r="K419" s="11">
        <v>7</v>
      </c>
      <c r="L419" s="11" cm="1">
        <f t="array" ref="L419">K419*(J419-INDEX(Purchase_Data!$D$8:$D$138, MATCH(1, (TRIM(Purchase_Data!$B$8:$B$138)=TRIM(H419))*(TRIM(Purchase_Data!$C$8:$C$138)=TRIM(I419)), 0)))</f>
        <v>532</v>
      </c>
      <c r="M419" s="11">
        <f t="shared" si="6"/>
        <v>6650</v>
      </c>
      <c r="N419" s="11" t="s">
        <v>556</v>
      </c>
      <c r="O419" s="11" t="s">
        <v>23</v>
      </c>
    </row>
    <row r="420" spans="2:15">
      <c r="B420" s="11" t="s">
        <v>628</v>
      </c>
      <c r="C420" s="11" t="s">
        <v>553</v>
      </c>
      <c r="D420" s="11" t="s">
        <v>1823</v>
      </c>
      <c r="E420" s="11" t="s">
        <v>187</v>
      </c>
      <c r="F420" s="11" t="s">
        <v>14</v>
      </c>
      <c r="G420" s="11" t="s">
        <v>15</v>
      </c>
      <c r="H420" s="11" t="s">
        <v>123</v>
      </c>
      <c r="I420" s="11" t="s">
        <v>27</v>
      </c>
      <c r="J420" s="11">
        <v>1220</v>
      </c>
      <c r="K420" s="11">
        <v>6</v>
      </c>
      <c r="L420" s="11" cm="1">
        <f t="array" ref="L420">K420*(J420-INDEX(Purchase_Data!$D$8:$D$138, MATCH(1, (TRIM(Purchase_Data!$B$8:$B$138)=TRIM(H420))*(TRIM(Purchase_Data!$C$8:$C$138)=TRIM(I420)), 0)))</f>
        <v>120</v>
      </c>
      <c r="M420" s="11">
        <f t="shared" si="6"/>
        <v>7320</v>
      </c>
      <c r="N420" s="11" t="s">
        <v>556</v>
      </c>
      <c r="O420" s="11" t="s">
        <v>23</v>
      </c>
    </row>
    <row r="421" spans="2:15">
      <c r="B421" s="11" t="s">
        <v>629</v>
      </c>
      <c r="C421" s="11" t="s">
        <v>553</v>
      </c>
      <c r="D421" s="11" t="s">
        <v>1823</v>
      </c>
      <c r="E421" s="11" t="s">
        <v>73</v>
      </c>
      <c r="F421" s="11" t="s">
        <v>32</v>
      </c>
      <c r="G421" s="11" t="s">
        <v>25</v>
      </c>
      <c r="H421" s="11" t="s">
        <v>168</v>
      </c>
      <c r="I421" s="11" t="s">
        <v>50</v>
      </c>
      <c r="J421" s="11">
        <v>1730</v>
      </c>
      <c r="K421" s="11">
        <v>8</v>
      </c>
      <c r="L421" s="11" cm="1">
        <f t="array" ref="L421">K421*(J421-INDEX(Purchase_Data!$D$8:$D$138, MATCH(1, (TRIM(Purchase_Data!$B$8:$B$138)=TRIM(H421))*(TRIM(Purchase_Data!$C$8:$C$138)=TRIM(I421)), 0)))</f>
        <v>7312</v>
      </c>
      <c r="M421" s="11">
        <f t="shared" si="6"/>
        <v>13840</v>
      </c>
      <c r="N421" s="11" t="s">
        <v>556</v>
      </c>
      <c r="O421" s="11" t="s">
        <v>42</v>
      </c>
    </row>
    <row r="422" spans="2:15">
      <c r="B422" s="11" t="s">
        <v>632</v>
      </c>
      <c r="C422" s="11" t="s">
        <v>630</v>
      </c>
      <c r="D422" s="11" t="s">
        <v>1824</v>
      </c>
      <c r="E422" s="11" t="s">
        <v>427</v>
      </c>
      <c r="F422" s="11" t="s">
        <v>32</v>
      </c>
      <c r="G422" s="11" t="s">
        <v>53</v>
      </c>
      <c r="H422" s="11" t="s">
        <v>65</v>
      </c>
      <c r="I422" s="11" t="s">
        <v>66</v>
      </c>
      <c r="J422" s="11">
        <v>20</v>
      </c>
      <c r="K422" s="11">
        <v>7</v>
      </c>
      <c r="L422" s="11" cm="1">
        <f t="array" ref="L422">K422*(J422-INDEX(Purchase_Data!$D$8:$D$138, MATCH(1, (TRIM(Purchase_Data!$B$8:$B$138)=TRIM(H422))*(TRIM(Purchase_Data!$C$8:$C$138)=TRIM(I422)), 0)))</f>
        <v>49</v>
      </c>
      <c r="M422" s="11">
        <f t="shared" si="6"/>
        <v>140</v>
      </c>
      <c r="N422" s="11" t="s">
        <v>556</v>
      </c>
      <c r="O422" s="11" t="s">
        <v>42</v>
      </c>
    </row>
    <row r="423" spans="2:15">
      <c r="B423" s="11" t="s">
        <v>633</v>
      </c>
      <c r="C423" s="11" t="s">
        <v>630</v>
      </c>
      <c r="D423" s="11" t="s">
        <v>1824</v>
      </c>
      <c r="E423" s="11" t="s">
        <v>427</v>
      </c>
      <c r="F423" s="11" t="s">
        <v>32</v>
      </c>
      <c r="G423" s="11" t="s">
        <v>53</v>
      </c>
      <c r="H423" s="11" t="s">
        <v>202</v>
      </c>
      <c r="I423" s="11" t="s">
        <v>172</v>
      </c>
      <c r="J423" s="11">
        <v>1150</v>
      </c>
      <c r="K423" s="11">
        <v>7</v>
      </c>
      <c r="L423" s="11" cm="1">
        <f t="array" ref="L423">K423*(J423-INDEX(Purchase_Data!$D$8:$D$138, MATCH(1, (TRIM(Purchase_Data!$B$8:$B$138)=TRIM(H423))*(TRIM(Purchase_Data!$C$8:$C$138)=TRIM(I423)), 0)))</f>
        <v>1750</v>
      </c>
      <c r="M423" s="11">
        <f t="shared" si="6"/>
        <v>8050</v>
      </c>
      <c r="N423" s="11" t="s">
        <v>556</v>
      </c>
      <c r="O423" s="11" t="s">
        <v>23</v>
      </c>
    </row>
    <row r="424" spans="2:15">
      <c r="B424" s="11" t="s">
        <v>634</v>
      </c>
      <c r="C424" s="11" t="s">
        <v>630</v>
      </c>
      <c r="D424" s="11" t="s">
        <v>1824</v>
      </c>
      <c r="E424" s="11" t="s">
        <v>147</v>
      </c>
      <c r="F424" s="11" t="s">
        <v>14</v>
      </c>
      <c r="G424" s="11" t="s">
        <v>25</v>
      </c>
      <c r="H424" s="11" t="s">
        <v>1765</v>
      </c>
      <c r="I424" s="11" t="s">
        <v>35</v>
      </c>
      <c r="J424" s="11">
        <v>220</v>
      </c>
      <c r="K424" s="11">
        <v>8</v>
      </c>
      <c r="L424" s="11" cm="1">
        <f t="array" ref="L424">K424*(J424-INDEX(Purchase_Data!$D$8:$D$138, MATCH(1, (TRIM(Purchase_Data!$B$8:$B$138)=TRIM(H424))*(TRIM(Purchase_Data!$C$8:$C$138)=TRIM(I424)), 0)))</f>
        <v>200</v>
      </c>
      <c r="M424" s="11">
        <f t="shared" si="6"/>
        <v>1760</v>
      </c>
      <c r="N424" s="11" t="s">
        <v>556</v>
      </c>
      <c r="O424" s="11" t="s">
        <v>37</v>
      </c>
    </row>
    <row r="425" spans="2:15">
      <c r="B425" s="11" t="s">
        <v>635</v>
      </c>
      <c r="C425" s="11" t="s">
        <v>630</v>
      </c>
      <c r="D425" s="11" t="s">
        <v>1824</v>
      </c>
      <c r="E425" s="11" t="s">
        <v>424</v>
      </c>
      <c r="F425" s="11" t="s">
        <v>32</v>
      </c>
      <c r="G425" s="11" t="s">
        <v>33</v>
      </c>
      <c r="H425" s="11" t="s">
        <v>217</v>
      </c>
      <c r="I425" s="11" t="s">
        <v>218</v>
      </c>
      <c r="J425" s="11">
        <v>190</v>
      </c>
      <c r="K425" s="11">
        <v>7</v>
      </c>
      <c r="L425" s="11" cm="1">
        <f t="array" ref="L425">K425*(J425-INDEX(Purchase_Data!$D$8:$D$138, MATCH(1, (TRIM(Purchase_Data!$B$8:$B$138)=TRIM(H425))*(TRIM(Purchase_Data!$C$8:$C$138)=TRIM(I425)), 0)))</f>
        <v>105</v>
      </c>
      <c r="M425" s="11">
        <f t="shared" si="6"/>
        <v>1330</v>
      </c>
      <c r="N425" s="11" t="s">
        <v>556</v>
      </c>
      <c r="O425" s="11" t="s">
        <v>37</v>
      </c>
    </row>
    <row r="426" spans="2:15">
      <c r="B426" s="11" t="s">
        <v>636</v>
      </c>
      <c r="C426" s="11" t="s">
        <v>630</v>
      </c>
      <c r="D426" s="11" t="s">
        <v>1824</v>
      </c>
      <c r="E426" s="11" t="s">
        <v>303</v>
      </c>
      <c r="F426" s="11" t="s">
        <v>14</v>
      </c>
      <c r="G426" s="11" t="s">
        <v>15</v>
      </c>
      <c r="H426" s="11" t="s">
        <v>128</v>
      </c>
      <c r="I426" s="11" t="s">
        <v>17</v>
      </c>
      <c r="J426" s="11">
        <v>70</v>
      </c>
      <c r="K426" s="11">
        <v>8</v>
      </c>
      <c r="L426" s="11" cm="1">
        <f t="array" ref="L426">K426*(J426-INDEX(Purchase_Data!$D$8:$D$138, MATCH(1, (TRIM(Purchase_Data!$B$8:$B$138)=TRIM(H426))*(TRIM(Purchase_Data!$C$8:$C$138)=TRIM(I426)), 0)))</f>
        <v>64</v>
      </c>
      <c r="M426" s="11">
        <f t="shared" si="6"/>
        <v>560</v>
      </c>
      <c r="N426" s="11" t="s">
        <v>556</v>
      </c>
      <c r="O426" s="11" t="s">
        <v>20</v>
      </c>
    </row>
    <row r="427" spans="2:15">
      <c r="B427" s="11" t="s">
        <v>637</v>
      </c>
      <c r="C427" s="11" t="s">
        <v>630</v>
      </c>
      <c r="D427" s="11" t="s">
        <v>1824</v>
      </c>
      <c r="E427" s="11" t="s">
        <v>222</v>
      </c>
      <c r="F427" s="11" t="s">
        <v>14</v>
      </c>
      <c r="G427" s="11" t="s">
        <v>33</v>
      </c>
      <c r="H427" s="11" t="s">
        <v>123</v>
      </c>
      <c r="I427" s="11" t="s">
        <v>59</v>
      </c>
      <c r="J427" s="11">
        <v>130</v>
      </c>
      <c r="K427" s="11">
        <v>7</v>
      </c>
      <c r="L427" s="11" cm="1">
        <f t="array" ref="L427">K427*(J427-INDEX(Purchase_Data!$D$8:$D$138, MATCH(1, (TRIM(Purchase_Data!$B$8:$B$138)=TRIM(H427))*(TRIM(Purchase_Data!$C$8:$C$138)=TRIM(I427)), 0)))</f>
        <v>84</v>
      </c>
      <c r="M427" s="11">
        <f t="shared" si="6"/>
        <v>910</v>
      </c>
      <c r="N427" s="11" t="s">
        <v>556</v>
      </c>
      <c r="O427" s="11" t="s">
        <v>23</v>
      </c>
    </row>
    <row r="428" spans="2:15">
      <c r="B428" s="11" t="s">
        <v>638</v>
      </c>
      <c r="C428" s="11" t="s">
        <v>630</v>
      </c>
      <c r="D428" s="11" t="s">
        <v>1824</v>
      </c>
      <c r="E428" s="11" t="s">
        <v>194</v>
      </c>
      <c r="F428" s="11" t="s">
        <v>14</v>
      </c>
      <c r="G428" s="11" t="s">
        <v>25</v>
      </c>
      <c r="H428" s="11" t="s">
        <v>65</v>
      </c>
      <c r="I428" s="11" t="s">
        <v>66</v>
      </c>
      <c r="J428" s="11">
        <v>20</v>
      </c>
      <c r="K428" s="11">
        <v>9</v>
      </c>
      <c r="L428" s="11" cm="1">
        <f t="array" ref="L428">K428*(J428-INDEX(Purchase_Data!$D$8:$D$138, MATCH(1, (TRIM(Purchase_Data!$B$8:$B$138)=TRIM(H428))*(TRIM(Purchase_Data!$C$8:$C$138)=TRIM(I428)), 0)))</f>
        <v>63</v>
      </c>
      <c r="M428" s="11">
        <f t="shared" si="6"/>
        <v>180</v>
      </c>
      <c r="N428" s="11" t="s">
        <v>556</v>
      </c>
      <c r="O428" s="11" t="s">
        <v>42</v>
      </c>
    </row>
    <row r="429" spans="2:15">
      <c r="B429" s="11" t="s">
        <v>639</v>
      </c>
      <c r="C429" s="11" t="s">
        <v>630</v>
      </c>
      <c r="D429" s="11" t="s">
        <v>1824</v>
      </c>
      <c r="E429" s="11" t="s">
        <v>543</v>
      </c>
      <c r="F429" s="11" t="s">
        <v>14</v>
      </c>
      <c r="G429" s="11" t="s">
        <v>25</v>
      </c>
      <c r="H429" s="11" t="s">
        <v>49</v>
      </c>
      <c r="I429" s="11" t="s">
        <v>50</v>
      </c>
      <c r="J429" s="11">
        <v>420</v>
      </c>
      <c r="K429" s="11">
        <v>9</v>
      </c>
      <c r="L429" s="11" cm="1">
        <f t="array" ref="L429">K429*(J429-INDEX(Purchase_Data!$D$8:$D$138, MATCH(1, (TRIM(Purchase_Data!$B$8:$B$138)=TRIM(H429))*(TRIM(Purchase_Data!$C$8:$C$138)=TRIM(I429)), 0)))</f>
        <v>360</v>
      </c>
      <c r="M429" s="11">
        <f t="shared" si="6"/>
        <v>3780</v>
      </c>
      <c r="N429" s="11" t="s">
        <v>556</v>
      </c>
      <c r="O429" s="11" t="s">
        <v>20</v>
      </c>
    </row>
    <row r="430" spans="2:15">
      <c r="B430" s="11" t="s">
        <v>640</v>
      </c>
      <c r="C430" s="11" t="s">
        <v>630</v>
      </c>
      <c r="D430" s="11" t="s">
        <v>1824</v>
      </c>
      <c r="E430" s="11" t="s">
        <v>543</v>
      </c>
      <c r="F430" s="11" t="s">
        <v>14</v>
      </c>
      <c r="G430" s="11" t="s">
        <v>25</v>
      </c>
      <c r="H430" s="11" t="s">
        <v>1755</v>
      </c>
      <c r="I430" s="11" t="s">
        <v>149</v>
      </c>
      <c r="J430" s="11">
        <v>230</v>
      </c>
      <c r="K430" s="11">
        <v>8</v>
      </c>
      <c r="L430" s="11" cm="1">
        <f t="array" ref="L430">K430*(J430-INDEX(Purchase_Data!$D$8:$D$138, MATCH(1, (TRIM(Purchase_Data!$B$8:$B$138)=TRIM(H430))*(TRIM(Purchase_Data!$C$8:$C$138)=TRIM(I430)), 0)))</f>
        <v>120</v>
      </c>
      <c r="M430" s="11">
        <f t="shared" si="6"/>
        <v>1840</v>
      </c>
      <c r="N430" s="11" t="s">
        <v>556</v>
      </c>
      <c r="O430" s="11" t="s">
        <v>20</v>
      </c>
    </row>
    <row r="431" spans="2:15">
      <c r="B431" s="11" t="s">
        <v>641</v>
      </c>
      <c r="C431" s="11" t="s">
        <v>630</v>
      </c>
      <c r="D431" s="11" t="s">
        <v>1824</v>
      </c>
      <c r="E431" s="11" t="s">
        <v>307</v>
      </c>
      <c r="F431" s="11" t="s">
        <v>14</v>
      </c>
      <c r="G431" s="11" t="s">
        <v>15</v>
      </c>
      <c r="H431" s="11" t="s">
        <v>171</v>
      </c>
      <c r="I431" s="11" t="s">
        <v>55</v>
      </c>
      <c r="J431" s="11">
        <v>250</v>
      </c>
      <c r="K431" s="11">
        <v>9</v>
      </c>
      <c r="L431" s="11" cm="1">
        <f t="array" ref="L431">K431*(J431-INDEX(Purchase_Data!$D$8:$D$138, MATCH(1, (TRIM(Purchase_Data!$B$8:$B$138)=TRIM(H431))*(TRIM(Purchase_Data!$C$8:$C$138)=TRIM(I431)), 0)))</f>
        <v>360</v>
      </c>
      <c r="M431" s="11">
        <f t="shared" si="6"/>
        <v>2250</v>
      </c>
      <c r="N431" s="11" t="s">
        <v>556</v>
      </c>
      <c r="O431" s="11" t="s">
        <v>37</v>
      </c>
    </row>
    <row r="432" spans="2:15">
      <c r="B432" s="11" t="s">
        <v>642</v>
      </c>
      <c r="C432" s="11" t="s">
        <v>630</v>
      </c>
      <c r="D432" s="11" t="s">
        <v>1824</v>
      </c>
      <c r="E432" s="11" t="s">
        <v>307</v>
      </c>
      <c r="F432" s="11" t="s">
        <v>14</v>
      </c>
      <c r="G432" s="11" t="s">
        <v>15</v>
      </c>
      <c r="H432" s="11" t="s">
        <v>76</v>
      </c>
      <c r="I432" s="11" t="s">
        <v>77</v>
      </c>
      <c r="J432" s="11">
        <v>2300</v>
      </c>
      <c r="K432" s="11">
        <v>9</v>
      </c>
      <c r="L432" s="11" cm="1">
        <f t="array" ref="L432">K432*(J432-INDEX(Purchase_Data!$D$8:$D$138, MATCH(1, (TRIM(Purchase_Data!$B$8:$B$138)=TRIM(H432))*(TRIM(Purchase_Data!$C$8:$C$138)=TRIM(I432)), 0)))</f>
        <v>9090</v>
      </c>
      <c r="M432" s="11">
        <f t="shared" si="6"/>
        <v>20700</v>
      </c>
      <c r="N432" s="11" t="s">
        <v>556</v>
      </c>
      <c r="O432" s="11" t="s">
        <v>23</v>
      </c>
    </row>
    <row r="433" spans="2:15">
      <c r="B433" s="11" t="s">
        <v>643</v>
      </c>
      <c r="C433" s="11" t="s">
        <v>630</v>
      </c>
      <c r="D433" s="11" t="s">
        <v>1824</v>
      </c>
      <c r="E433" s="11" t="s">
        <v>194</v>
      </c>
      <c r="F433" s="11" t="s">
        <v>14</v>
      </c>
      <c r="G433" s="11" t="s">
        <v>25</v>
      </c>
      <c r="H433" s="11" t="s">
        <v>104</v>
      </c>
      <c r="I433" s="11" t="s">
        <v>50</v>
      </c>
      <c r="J433" s="11">
        <v>930</v>
      </c>
      <c r="K433" s="11">
        <v>9</v>
      </c>
      <c r="L433" s="11" cm="1">
        <f t="array" ref="L433">K433*(J433-INDEX(Purchase_Data!$D$8:$D$138, MATCH(1, (TRIM(Purchase_Data!$B$8:$B$138)=TRIM(H433))*(TRIM(Purchase_Data!$C$8:$C$138)=TRIM(I433)), 0)))</f>
        <v>990</v>
      </c>
      <c r="M433" s="11">
        <f t="shared" si="6"/>
        <v>8370</v>
      </c>
      <c r="N433" s="11" t="s">
        <v>556</v>
      </c>
      <c r="O433" s="11" t="s">
        <v>37</v>
      </c>
    </row>
    <row r="434" spans="2:15">
      <c r="B434" s="11" t="s">
        <v>644</v>
      </c>
      <c r="C434" s="11" t="s">
        <v>630</v>
      </c>
      <c r="D434" s="11" t="s">
        <v>1824</v>
      </c>
      <c r="E434" s="11" t="s">
        <v>504</v>
      </c>
      <c r="F434" s="11" t="s">
        <v>14</v>
      </c>
      <c r="G434" s="11" t="s">
        <v>44</v>
      </c>
      <c r="H434" s="11" t="s">
        <v>21</v>
      </c>
      <c r="I434" s="11" t="s">
        <v>35</v>
      </c>
      <c r="J434" s="11">
        <v>200</v>
      </c>
      <c r="K434" s="11">
        <v>8</v>
      </c>
      <c r="L434" s="11" cm="1">
        <f t="array" ref="L434">K434*(J434-INDEX(Purchase_Data!$D$8:$D$138, MATCH(1, (TRIM(Purchase_Data!$B$8:$B$138)=TRIM(H434))*(TRIM(Purchase_Data!$C$8:$C$138)=TRIM(I434)), 0)))</f>
        <v>176</v>
      </c>
      <c r="M434" s="11">
        <f t="shared" si="6"/>
        <v>1600</v>
      </c>
      <c r="N434" s="11" t="s">
        <v>556</v>
      </c>
      <c r="O434" s="11" t="s">
        <v>23</v>
      </c>
    </row>
    <row r="435" spans="2:15">
      <c r="B435" s="11" t="s">
        <v>645</v>
      </c>
      <c r="C435" s="11" t="s">
        <v>630</v>
      </c>
      <c r="D435" s="11" t="s">
        <v>1824</v>
      </c>
      <c r="E435" s="11" t="s">
        <v>213</v>
      </c>
      <c r="F435" s="11" t="s">
        <v>32</v>
      </c>
      <c r="G435" s="11" t="s">
        <v>33</v>
      </c>
      <c r="H435" s="11" t="s">
        <v>65</v>
      </c>
      <c r="I435" s="11" t="s">
        <v>66</v>
      </c>
      <c r="J435" s="11">
        <v>20</v>
      </c>
      <c r="K435" s="11">
        <v>9</v>
      </c>
      <c r="L435" s="11" cm="1">
        <f t="array" ref="L435">K435*(J435-INDEX(Purchase_Data!$D$8:$D$138, MATCH(1, (TRIM(Purchase_Data!$B$8:$B$138)=TRIM(H435))*(TRIM(Purchase_Data!$C$8:$C$138)=TRIM(I435)), 0)))</f>
        <v>63</v>
      </c>
      <c r="M435" s="11">
        <f t="shared" si="6"/>
        <v>180</v>
      </c>
      <c r="N435" s="11" t="s">
        <v>556</v>
      </c>
      <c r="O435" s="11" t="s">
        <v>42</v>
      </c>
    </row>
    <row r="436" spans="2:15">
      <c r="B436" s="11" t="s">
        <v>646</v>
      </c>
      <c r="C436" s="11" t="s">
        <v>630</v>
      </c>
      <c r="D436" s="11" t="s">
        <v>1824</v>
      </c>
      <c r="E436" s="11" t="s">
        <v>197</v>
      </c>
      <c r="F436" s="11" t="s">
        <v>32</v>
      </c>
      <c r="G436" s="11" t="s">
        <v>44</v>
      </c>
      <c r="H436" s="11" t="s">
        <v>16</v>
      </c>
      <c r="I436" s="11" t="s">
        <v>17</v>
      </c>
      <c r="J436" s="11">
        <v>130</v>
      </c>
      <c r="K436" s="11">
        <v>10</v>
      </c>
      <c r="L436" s="11" cm="1">
        <f t="array" ref="L436">K436*(J436-INDEX(Purchase_Data!$D$8:$D$138, MATCH(1, (TRIM(Purchase_Data!$B$8:$B$138)=TRIM(H436))*(TRIM(Purchase_Data!$C$8:$C$138)=TRIM(I436)), 0)))</f>
        <v>200</v>
      </c>
      <c r="M436" s="11">
        <f t="shared" si="6"/>
        <v>1300</v>
      </c>
      <c r="N436" s="11" t="s">
        <v>556</v>
      </c>
      <c r="O436" s="11" t="s">
        <v>20</v>
      </c>
    </row>
    <row r="437" spans="2:15">
      <c r="B437" s="11" t="s">
        <v>647</v>
      </c>
      <c r="C437" s="11" t="s">
        <v>630</v>
      </c>
      <c r="D437" s="11" t="s">
        <v>1824</v>
      </c>
      <c r="E437" s="11" t="s">
        <v>259</v>
      </c>
      <c r="F437" s="11" t="s">
        <v>32</v>
      </c>
      <c r="G437" s="11" t="s">
        <v>25</v>
      </c>
      <c r="H437" s="11" t="s">
        <v>435</v>
      </c>
      <c r="I437" s="11" t="s">
        <v>59</v>
      </c>
      <c r="J437" s="11">
        <v>120</v>
      </c>
      <c r="K437" s="11">
        <v>8</v>
      </c>
      <c r="L437" s="11" cm="1">
        <f t="array" ref="L437">K437*(J437-INDEX(Purchase_Data!$D$8:$D$138, MATCH(1, (TRIM(Purchase_Data!$B$8:$B$138)=TRIM(H437))*(TRIM(Purchase_Data!$C$8:$C$138)=TRIM(I437)), 0)))</f>
        <v>80</v>
      </c>
      <c r="M437" s="11">
        <f t="shared" si="6"/>
        <v>960</v>
      </c>
      <c r="N437" s="11" t="s">
        <v>556</v>
      </c>
      <c r="O437" s="11" t="s">
        <v>37</v>
      </c>
    </row>
    <row r="438" spans="2:15">
      <c r="B438" s="11" t="s">
        <v>648</v>
      </c>
      <c r="C438" s="11" t="s">
        <v>630</v>
      </c>
      <c r="D438" s="11" t="s">
        <v>1824</v>
      </c>
      <c r="E438" s="11" t="s">
        <v>130</v>
      </c>
      <c r="F438" s="11" t="s">
        <v>32</v>
      </c>
      <c r="G438" s="11" t="s">
        <v>44</v>
      </c>
      <c r="H438" s="11" t="s">
        <v>178</v>
      </c>
      <c r="I438" s="11" t="s">
        <v>179</v>
      </c>
      <c r="J438" s="11">
        <v>480</v>
      </c>
      <c r="K438" s="11">
        <v>9</v>
      </c>
      <c r="L438" s="11" cm="1">
        <f t="array" ref="L438">K438*(J438-INDEX(Purchase_Data!$D$8:$D$138, MATCH(1, (TRIM(Purchase_Data!$B$8:$B$138)=TRIM(H438))*(TRIM(Purchase_Data!$C$8:$C$138)=TRIM(I438)), 0)))</f>
        <v>270</v>
      </c>
      <c r="M438" s="11">
        <f t="shared" si="6"/>
        <v>4320</v>
      </c>
      <c r="N438" s="11" t="s">
        <v>556</v>
      </c>
      <c r="O438" s="11" t="s">
        <v>42</v>
      </c>
    </row>
    <row r="439" spans="2:15">
      <c r="B439" s="11" t="s">
        <v>649</v>
      </c>
      <c r="C439" s="11" t="s">
        <v>630</v>
      </c>
      <c r="D439" s="11" t="s">
        <v>1824</v>
      </c>
      <c r="E439" s="11" t="s">
        <v>406</v>
      </c>
      <c r="F439" s="11" t="s">
        <v>14</v>
      </c>
      <c r="G439" s="11" t="s">
        <v>15</v>
      </c>
      <c r="H439" s="11" t="s">
        <v>123</v>
      </c>
      <c r="I439" s="11" t="s">
        <v>27</v>
      </c>
      <c r="J439" s="11">
        <v>1220</v>
      </c>
      <c r="K439" s="11">
        <v>8</v>
      </c>
      <c r="L439" s="11" cm="1">
        <f t="array" ref="L439">K439*(J439-INDEX(Purchase_Data!$D$8:$D$138, MATCH(1, (TRIM(Purchase_Data!$B$8:$B$138)=TRIM(H439))*(TRIM(Purchase_Data!$C$8:$C$138)=TRIM(I439)), 0)))</f>
        <v>160</v>
      </c>
      <c r="M439" s="11">
        <f t="shared" si="6"/>
        <v>9760</v>
      </c>
      <c r="N439" s="11" t="s">
        <v>556</v>
      </c>
      <c r="O439" s="11" t="s">
        <v>23</v>
      </c>
    </row>
    <row r="440" spans="2:15">
      <c r="B440" s="11" t="s">
        <v>650</v>
      </c>
      <c r="C440" s="11" t="s">
        <v>630</v>
      </c>
      <c r="D440" s="11" t="s">
        <v>1824</v>
      </c>
      <c r="E440" s="11" t="s">
        <v>406</v>
      </c>
      <c r="F440" s="11" t="s">
        <v>14</v>
      </c>
      <c r="G440" s="11" t="s">
        <v>15</v>
      </c>
      <c r="H440" s="11" t="s">
        <v>16</v>
      </c>
      <c r="I440" s="11" t="s">
        <v>172</v>
      </c>
      <c r="J440" s="11">
        <v>290</v>
      </c>
      <c r="K440" s="11">
        <v>9</v>
      </c>
      <c r="L440" s="11" cm="1">
        <f t="array" ref="L440">K440*(J440-INDEX(Purchase_Data!$D$8:$D$138, MATCH(1, (TRIM(Purchase_Data!$B$8:$B$138)=TRIM(H440))*(TRIM(Purchase_Data!$C$8:$C$138)=TRIM(I440)), 0)))</f>
        <v>225</v>
      </c>
      <c r="M440" s="11">
        <f t="shared" si="6"/>
        <v>2610</v>
      </c>
      <c r="N440" s="11" t="s">
        <v>556</v>
      </c>
      <c r="O440" s="11" t="s">
        <v>20</v>
      </c>
    </row>
    <row r="441" spans="2:15">
      <c r="B441" s="11" t="s">
        <v>651</v>
      </c>
      <c r="C441" s="11" t="s">
        <v>630</v>
      </c>
      <c r="D441" s="11" t="s">
        <v>1824</v>
      </c>
      <c r="E441" s="11" t="s">
        <v>237</v>
      </c>
      <c r="F441" s="11" t="s">
        <v>14</v>
      </c>
      <c r="G441" s="11" t="s">
        <v>15</v>
      </c>
      <c r="H441" s="11" t="s">
        <v>168</v>
      </c>
      <c r="I441" s="11" t="s">
        <v>17</v>
      </c>
      <c r="J441" s="11">
        <v>190</v>
      </c>
      <c r="K441" s="11">
        <v>10</v>
      </c>
      <c r="L441" s="11" cm="1">
        <f t="array" ref="L441">K441*(J441-INDEX(Purchase_Data!$D$8:$D$138, MATCH(1, (TRIM(Purchase_Data!$B$8:$B$138)=TRIM(H441))*(TRIM(Purchase_Data!$C$8:$C$138)=TRIM(I441)), 0)))</f>
        <v>400</v>
      </c>
      <c r="M441" s="11">
        <f t="shared" si="6"/>
        <v>1900</v>
      </c>
      <c r="N441" s="11" t="s">
        <v>556</v>
      </c>
      <c r="O441" s="11" t="s">
        <v>42</v>
      </c>
    </row>
    <row r="442" spans="2:15">
      <c r="B442" s="11" t="s">
        <v>652</v>
      </c>
      <c r="C442" s="11" t="s">
        <v>630</v>
      </c>
      <c r="D442" s="11" t="s">
        <v>1824</v>
      </c>
      <c r="E442" s="11" t="s">
        <v>237</v>
      </c>
      <c r="F442" s="11" t="s">
        <v>14</v>
      </c>
      <c r="G442" s="11" t="s">
        <v>15</v>
      </c>
      <c r="H442" s="11" t="s">
        <v>369</v>
      </c>
      <c r="I442" s="11" t="s">
        <v>370</v>
      </c>
      <c r="J442" s="11">
        <v>1660</v>
      </c>
      <c r="K442" s="11">
        <v>11</v>
      </c>
      <c r="L442" s="11" cm="1">
        <f t="array" ref="L442">K442*(J442-INDEX(Purchase_Data!$D$8:$D$138, MATCH(1, (TRIM(Purchase_Data!$B$8:$B$138)=TRIM(H442))*(TRIM(Purchase_Data!$C$8:$C$138)=TRIM(I442)), 0)))</f>
        <v>5610</v>
      </c>
      <c r="M442" s="11">
        <f t="shared" si="6"/>
        <v>18260</v>
      </c>
      <c r="N442" s="11" t="s">
        <v>556</v>
      </c>
      <c r="O442" s="11" t="s">
        <v>23</v>
      </c>
    </row>
    <row r="443" spans="2:15">
      <c r="B443" s="11" t="s">
        <v>653</v>
      </c>
      <c r="C443" s="11" t="s">
        <v>630</v>
      </c>
      <c r="D443" s="11" t="s">
        <v>1824</v>
      </c>
      <c r="E443" s="11" t="s">
        <v>187</v>
      </c>
      <c r="F443" s="11" t="s">
        <v>14</v>
      </c>
      <c r="G443" s="11" t="s">
        <v>15</v>
      </c>
      <c r="H443" s="11" t="s">
        <v>1765</v>
      </c>
      <c r="I443" s="11" t="s">
        <v>35</v>
      </c>
      <c r="J443" s="11">
        <v>220</v>
      </c>
      <c r="K443" s="11">
        <v>10</v>
      </c>
      <c r="L443" s="11" cm="1">
        <f t="array" ref="L443">K443*(J443-INDEX(Purchase_Data!$D$8:$D$138, MATCH(1, (TRIM(Purchase_Data!$B$8:$B$138)=TRIM(H443))*(TRIM(Purchase_Data!$C$8:$C$138)=TRIM(I443)), 0)))</f>
        <v>250</v>
      </c>
      <c r="M443" s="11">
        <f t="shared" si="6"/>
        <v>2200</v>
      </c>
      <c r="N443" s="11" t="s">
        <v>556</v>
      </c>
      <c r="O443" s="11" t="s">
        <v>37</v>
      </c>
    </row>
    <row r="444" spans="2:15">
      <c r="B444" s="11" t="s">
        <v>654</v>
      </c>
      <c r="C444" s="11" t="s">
        <v>630</v>
      </c>
      <c r="D444" s="11" t="s">
        <v>1824</v>
      </c>
      <c r="E444" s="11" t="s">
        <v>394</v>
      </c>
      <c r="F444" s="11" t="s">
        <v>14</v>
      </c>
      <c r="G444" s="11" t="s">
        <v>15</v>
      </c>
      <c r="H444" s="11" t="s">
        <v>108</v>
      </c>
      <c r="I444" s="11" t="s">
        <v>50</v>
      </c>
      <c r="J444" s="11">
        <v>320</v>
      </c>
      <c r="K444" s="11">
        <v>10</v>
      </c>
      <c r="L444" s="11" cm="1">
        <f t="array" ref="L444">K444*(J444-INDEX(Purchase_Data!$D$8:$D$138, MATCH(1, (TRIM(Purchase_Data!$B$8:$B$138)=TRIM(H444))*(TRIM(Purchase_Data!$C$8:$C$138)=TRIM(I444)), 0)))</f>
        <v>240</v>
      </c>
      <c r="M444" s="11">
        <f t="shared" si="6"/>
        <v>3200</v>
      </c>
      <c r="N444" s="11" t="s">
        <v>556</v>
      </c>
      <c r="O444" s="11" t="s">
        <v>20</v>
      </c>
    </row>
    <row r="445" spans="2:15">
      <c r="B445" s="11" t="s">
        <v>655</v>
      </c>
      <c r="C445" s="11" t="s">
        <v>630</v>
      </c>
      <c r="D445" s="11" t="s">
        <v>1824</v>
      </c>
      <c r="E445" s="11" t="s">
        <v>493</v>
      </c>
      <c r="F445" s="11" t="s">
        <v>14</v>
      </c>
      <c r="G445" s="11" t="s">
        <v>15</v>
      </c>
      <c r="H445" s="11" t="s">
        <v>228</v>
      </c>
      <c r="I445" s="11" t="s">
        <v>229</v>
      </c>
      <c r="J445" s="11">
        <v>270</v>
      </c>
      <c r="K445" s="11">
        <v>8</v>
      </c>
      <c r="L445" s="11" cm="1">
        <f t="array" ref="L445">K445*(J445-INDEX(Purchase_Data!$D$8:$D$138, MATCH(1, (TRIM(Purchase_Data!$B$8:$B$138)=TRIM(H445))*(TRIM(Purchase_Data!$C$8:$C$138)=TRIM(I445)), 0)))</f>
        <v>176</v>
      </c>
      <c r="M445" s="11">
        <f t="shared" si="6"/>
        <v>2160</v>
      </c>
      <c r="N445" s="11" t="s">
        <v>556</v>
      </c>
      <c r="O445" s="11" t="s">
        <v>42</v>
      </c>
    </row>
    <row r="446" spans="2:15">
      <c r="B446" s="11" t="s">
        <v>656</v>
      </c>
      <c r="C446" s="11" t="s">
        <v>630</v>
      </c>
      <c r="D446" s="11" t="s">
        <v>1824</v>
      </c>
      <c r="E446" s="11" t="s">
        <v>576</v>
      </c>
      <c r="F446" s="11" t="s">
        <v>14</v>
      </c>
      <c r="G446" s="11" t="s">
        <v>33</v>
      </c>
      <c r="H446" s="11" t="s">
        <v>29</v>
      </c>
      <c r="I446" s="11" t="s">
        <v>17</v>
      </c>
      <c r="J446" s="11">
        <v>450</v>
      </c>
      <c r="K446" s="11">
        <v>8</v>
      </c>
      <c r="L446" s="11" cm="1">
        <f t="array" ref="L446">K446*(J446-INDEX(Purchase_Data!$D$8:$D$138, MATCH(1, (TRIM(Purchase_Data!$B$8:$B$138)=TRIM(H446))*(TRIM(Purchase_Data!$C$8:$C$138)=TRIM(I446)), 0)))</f>
        <v>400</v>
      </c>
      <c r="M446" s="11">
        <f t="shared" si="6"/>
        <v>3600</v>
      </c>
      <c r="N446" s="11" t="s">
        <v>556</v>
      </c>
      <c r="O446" s="11" t="s">
        <v>20</v>
      </c>
    </row>
    <row r="447" spans="2:15">
      <c r="B447" s="11" t="s">
        <v>657</v>
      </c>
      <c r="C447" s="11" t="s">
        <v>630</v>
      </c>
      <c r="D447" s="11" t="s">
        <v>1824</v>
      </c>
      <c r="E447" s="11" t="s">
        <v>270</v>
      </c>
      <c r="F447" s="11" t="s">
        <v>14</v>
      </c>
      <c r="G447" s="11" t="s">
        <v>33</v>
      </c>
      <c r="H447" s="11" t="s">
        <v>49</v>
      </c>
      <c r="I447" s="11" t="s">
        <v>55</v>
      </c>
      <c r="J447" s="11">
        <v>820</v>
      </c>
      <c r="K447" s="11">
        <v>9</v>
      </c>
      <c r="L447" s="11" cm="1">
        <f t="array" ref="L447">K447*(J447-INDEX(Purchase_Data!$D$8:$D$138, MATCH(1, (TRIM(Purchase_Data!$B$8:$B$138)=TRIM(H447))*(TRIM(Purchase_Data!$C$8:$C$138)=TRIM(I447)), 0)))</f>
        <v>720</v>
      </c>
      <c r="M447" s="11">
        <f t="shared" si="6"/>
        <v>7380</v>
      </c>
      <c r="N447" s="11" t="s">
        <v>556</v>
      </c>
      <c r="O447" s="11" t="s">
        <v>20</v>
      </c>
    </row>
    <row r="448" spans="2:15">
      <c r="B448" s="11" t="s">
        <v>658</v>
      </c>
      <c r="C448" s="11" t="s">
        <v>630</v>
      </c>
      <c r="D448" s="11" t="s">
        <v>1824</v>
      </c>
      <c r="E448" s="11" t="s">
        <v>57</v>
      </c>
      <c r="F448" s="11" t="s">
        <v>14</v>
      </c>
      <c r="G448" s="11" t="s">
        <v>44</v>
      </c>
      <c r="H448" s="11" t="s">
        <v>171</v>
      </c>
      <c r="I448" s="11" t="s">
        <v>55</v>
      </c>
      <c r="J448" s="11">
        <v>250</v>
      </c>
      <c r="K448" s="11">
        <v>9</v>
      </c>
      <c r="L448" s="11" cm="1">
        <f t="array" ref="L448">K448*(J448-INDEX(Purchase_Data!$D$8:$D$138, MATCH(1, (TRIM(Purchase_Data!$B$8:$B$138)=TRIM(H448))*(TRIM(Purchase_Data!$C$8:$C$138)=TRIM(I448)), 0)))</f>
        <v>360</v>
      </c>
      <c r="M448" s="11">
        <f t="shared" si="6"/>
        <v>2250</v>
      </c>
      <c r="N448" s="11" t="s">
        <v>556</v>
      </c>
      <c r="O448" s="11" t="s">
        <v>37</v>
      </c>
    </row>
    <row r="449" spans="2:15">
      <c r="B449" s="11" t="s">
        <v>659</v>
      </c>
      <c r="C449" s="11" t="s">
        <v>630</v>
      </c>
      <c r="D449" s="11" t="s">
        <v>1824</v>
      </c>
      <c r="E449" s="11" t="s">
        <v>398</v>
      </c>
      <c r="F449" s="11" t="s">
        <v>14</v>
      </c>
      <c r="G449" s="11" t="s">
        <v>25</v>
      </c>
      <c r="H449" s="11" t="s">
        <v>284</v>
      </c>
      <c r="I449" s="11" t="s">
        <v>449</v>
      </c>
      <c r="J449" s="11">
        <v>780</v>
      </c>
      <c r="K449" s="11">
        <v>8</v>
      </c>
      <c r="L449" s="11" cm="1">
        <f t="array" ref="L449">K449*(J449-INDEX(Purchase_Data!$D$8:$D$138, MATCH(1, (TRIM(Purchase_Data!$B$8:$B$138)=TRIM(H449))*(TRIM(Purchase_Data!$C$8:$C$138)=TRIM(I449)), 0)))</f>
        <v>440</v>
      </c>
      <c r="M449" s="11">
        <f t="shared" si="6"/>
        <v>6240</v>
      </c>
      <c r="N449" s="11" t="s">
        <v>556</v>
      </c>
      <c r="O449" s="11" t="s">
        <v>42</v>
      </c>
    </row>
    <row r="450" spans="2:15">
      <c r="B450" s="11" t="s">
        <v>660</v>
      </c>
      <c r="C450" s="11" t="s">
        <v>630</v>
      </c>
      <c r="D450" s="11" t="s">
        <v>1824</v>
      </c>
      <c r="E450" s="11" t="s">
        <v>398</v>
      </c>
      <c r="F450" s="11" t="s">
        <v>14</v>
      </c>
      <c r="G450" s="11" t="s">
        <v>25</v>
      </c>
      <c r="H450" s="11" t="s">
        <v>128</v>
      </c>
      <c r="I450" s="11" t="s">
        <v>172</v>
      </c>
      <c r="J450" s="11">
        <v>170</v>
      </c>
      <c r="K450" s="11">
        <v>7</v>
      </c>
      <c r="L450" s="11" cm="1">
        <f t="array" ref="L450">K450*(J450-INDEX(Purchase_Data!$D$8:$D$138, MATCH(1, (TRIM(Purchase_Data!$B$8:$B$138)=TRIM(H450))*(TRIM(Purchase_Data!$C$8:$C$138)=TRIM(I450)), 0)))</f>
        <v>105</v>
      </c>
      <c r="M450" s="11">
        <f t="shared" si="6"/>
        <v>1190</v>
      </c>
      <c r="N450" s="11" t="s">
        <v>556</v>
      </c>
      <c r="O450" s="11" t="s">
        <v>20</v>
      </c>
    </row>
    <row r="451" spans="2:15">
      <c r="B451" s="11" t="s">
        <v>661</v>
      </c>
      <c r="C451" s="11" t="s">
        <v>630</v>
      </c>
      <c r="D451" s="11" t="s">
        <v>1824</v>
      </c>
      <c r="E451" s="11" t="s">
        <v>560</v>
      </c>
      <c r="F451" s="11" t="s">
        <v>32</v>
      </c>
      <c r="G451" s="11" t="s">
        <v>25</v>
      </c>
      <c r="H451" s="11" t="s">
        <v>189</v>
      </c>
      <c r="I451" s="11" t="s">
        <v>46</v>
      </c>
      <c r="J451" s="11">
        <v>950</v>
      </c>
      <c r="K451" s="11">
        <v>8</v>
      </c>
      <c r="L451" s="11" cm="1">
        <f t="array" ref="L451">K451*(J451-INDEX(Purchase_Data!$D$8:$D$138, MATCH(1, (TRIM(Purchase_Data!$B$8:$B$138)=TRIM(H451))*(TRIM(Purchase_Data!$C$8:$C$138)=TRIM(I451)), 0)))</f>
        <v>608</v>
      </c>
      <c r="M451" s="11">
        <f t="shared" si="6"/>
        <v>7600</v>
      </c>
      <c r="N451" s="11" t="s">
        <v>556</v>
      </c>
      <c r="O451" s="11" t="s">
        <v>23</v>
      </c>
    </row>
    <row r="452" spans="2:15">
      <c r="B452" s="11" t="s">
        <v>662</v>
      </c>
      <c r="C452" s="11" t="s">
        <v>630</v>
      </c>
      <c r="D452" s="11" t="s">
        <v>1824</v>
      </c>
      <c r="E452" s="11" t="s">
        <v>560</v>
      </c>
      <c r="F452" s="11" t="s">
        <v>32</v>
      </c>
      <c r="G452" s="11" t="s">
        <v>25</v>
      </c>
      <c r="H452" s="4" t="s">
        <v>21</v>
      </c>
      <c r="I452" s="4" t="s">
        <v>35</v>
      </c>
      <c r="J452" s="11">
        <v>205</v>
      </c>
      <c r="K452" s="11">
        <v>7</v>
      </c>
      <c r="L452" s="11" cm="1">
        <f t="array" ref="L452">K452*(J452-INDEX(Purchase_Data!$D$8:$D$138, MATCH(1, (TRIM(Purchase_Data!$B$8:$B$138)=TRIM(H452))*(TRIM(Purchase_Data!$C$8:$C$138)=TRIM(I452)), 0)))</f>
        <v>189</v>
      </c>
      <c r="M452" s="11">
        <f t="shared" si="6"/>
        <v>1435</v>
      </c>
      <c r="N452" s="11" t="s">
        <v>556</v>
      </c>
      <c r="O452" s="11" t="s">
        <v>23</v>
      </c>
    </row>
    <row r="453" spans="2:15">
      <c r="B453" s="11" t="s">
        <v>663</v>
      </c>
      <c r="C453" s="11" t="s">
        <v>630</v>
      </c>
      <c r="D453" s="11" t="s">
        <v>1824</v>
      </c>
      <c r="E453" s="11" t="s">
        <v>291</v>
      </c>
      <c r="F453" s="11" t="s">
        <v>32</v>
      </c>
      <c r="G453" s="11" t="s">
        <v>33</v>
      </c>
      <c r="H453" s="11" t="s">
        <v>84</v>
      </c>
      <c r="I453" s="11" t="s">
        <v>50</v>
      </c>
      <c r="J453" s="11">
        <v>290</v>
      </c>
      <c r="K453" s="11">
        <v>8</v>
      </c>
      <c r="L453" s="11" cm="1">
        <f t="array" ref="L453">K453*(J453-INDEX(Purchase_Data!$D$8:$D$138, MATCH(1, (TRIM(Purchase_Data!$B$8:$B$138)=TRIM(H453))*(TRIM(Purchase_Data!$C$8:$C$138)=TRIM(I453)), 0)))</f>
        <v>144</v>
      </c>
      <c r="M453" s="11">
        <f t="shared" si="6"/>
        <v>2320</v>
      </c>
      <c r="N453" s="11" t="s">
        <v>556</v>
      </c>
      <c r="O453" s="11" t="s">
        <v>23</v>
      </c>
    </row>
    <row r="454" spans="2:15">
      <c r="B454" s="11" t="s">
        <v>664</v>
      </c>
      <c r="C454" s="11" t="s">
        <v>630</v>
      </c>
      <c r="D454" s="11" t="s">
        <v>1824</v>
      </c>
      <c r="E454" s="11" t="s">
        <v>158</v>
      </c>
      <c r="F454" s="11" t="s">
        <v>32</v>
      </c>
      <c r="G454" s="11" t="s">
        <v>44</v>
      </c>
      <c r="H454" s="11" t="s">
        <v>121</v>
      </c>
      <c r="I454" s="11" t="s">
        <v>17</v>
      </c>
      <c r="J454" s="11">
        <v>90</v>
      </c>
      <c r="K454" s="11">
        <v>8</v>
      </c>
      <c r="L454" s="11" cm="1">
        <f t="array" ref="L454">K454*(J454-INDEX(Purchase_Data!$D$8:$D$138, MATCH(1, (TRIM(Purchase_Data!$B$8:$B$138)=TRIM(H454))*(TRIM(Purchase_Data!$C$8:$C$138)=TRIM(I454)), 0)))</f>
        <v>96</v>
      </c>
      <c r="M454" s="11">
        <f t="shared" si="6"/>
        <v>720</v>
      </c>
      <c r="N454" s="11" t="s">
        <v>556</v>
      </c>
      <c r="O454" s="11" t="s">
        <v>42</v>
      </c>
    </row>
    <row r="455" spans="2:15">
      <c r="B455" s="11" t="s">
        <v>665</v>
      </c>
      <c r="C455" s="11" t="s">
        <v>630</v>
      </c>
      <c r="D455" s="11" t="s">
        <v>1824</v>
      </c>
      <c r="E455" s="11" t="s">
        <v>86</v>
      </c>
      <c r="F455" s="11" t="s">
        <v>14</v>
      </c>
      <c r="G455" s="11" t="s">
        <v>53</v>
      </c>
      <c r="H455" s="11" t="s">
        <v>234</v>
      </c>
      <c r="I455" s="11" t="s">
        <v>235</v>
      </c>
      <c r="J455" s="11">
        <v>420</v>
      </c>
      <c r="K455" s="11">
        <v>7</v>
      </c>
      <c r="L455" s="11" cm="1">
        <f t="array" ref="L455">K455*(J455-INDEX(Purchase_Data!$D$8:$D$138, MATCH(1, (TRIM(Purchase_Data!$B$8:$B$138)=TRIM(H455))*(TRIM(Purchase_Data!$C$8:$C$138)=TRIM(I455)), 0)))</f>
        <v>350</v>
      </c>
      <c r="M455" s="11">
        <f t="shared" si="6"/>
        <v>2940</v>
      </c>
      <c r="N455" s="11" t="s">
        <v>556</v>
      </c>
      <c r="O455" s="11" t="s">
        <v>37</v>
      </c>
    </row>
    <row r="456" spans="2:15">
      <c r="B456" s="11" t="s">
        <v>666</v>
      </c>
      <c r="C456" s="11" t="s">
        <v>630</v>
      </c>
      <c r="D456" s="11" t="s">
        <v>1824</v>
      </c>
      <c r="E456" s="11" t="s">
        <v>158</v>
      </c>
      <c r="F456" s="11" t="s">
        <v>32</v>
      </c>
      <c r="G456" s="11" t="s">
        <v>44</v>
      </c>
      <c r="H456" s="11" t="s">
        <v>91</v>
      </c>
      <c r="I456" s="11" t="s">
        <v>59</v>
      </c>
      <c r="J456" s="11">
        <v>700</v>
      </c>
      <c r="K456" s="11">
        <v>7</v>
      </c>
      <c r="L456" s="11" cm="1">
        <f t="array" ref="L456">K456*(J456-INDEX(Purchase_Data!$D$8:$D$138, MATCH(1, (TRIM(Purchase_Data!$B$8:$B$138)=TRIM(H456))*(TRIM(Purchase_Data!$C$8:$C$138)=TRIM(I456)), 0)))</f>
        <v>196</v>
      </c>
      <c r="M456" s="11">
        <f t="shared" si="6"/>
        <v>4900</v>
      </c>
      <c r="N456" s="11" t="s">
        <v>556</v>
      </c>
      <c r="O456" s="11" t="s">
        <v>23</v>
      </c>
    </row>
    <row r="457" spans="2:15">
      <c r="B457" s="11" t="s">
        <v>667</v>
      </c>
      <c r="C457" s="11" t="s">
        <v>630</v>
      </c>
      <c r="D457" s="11" t="s">
        <v>1824</v>
      </c>
      <c r="E457" s="11" t="s">
        <v>222</v>
      </c>
      <c r="F457" s="11" t="s">
        <v>14</v>
      </c>
      <c r="G457" s="11" t="s">
        <v>33</v>
      </c>
      <c r="H457" s="11" t="s">
        <v>168</v>
      </c>
      <c r="I457" s="11" t="s">
        <v>55</v>
      </c>
      <c r="J457" s="11">
        <v>1990</v>
      </c>
      <c r="K457" s="11">
        <v>7</v>
      </c>
      <c r="L457" s="11" cm="1">
        <f t="array" ref="L457">K457*(J457-INDEX(Purchase_Data!$D$8:$D$138, MATCH(1, (TRIM(Purchase_Data!$B$8:$B$138)=TRIM(H457))*(TRIM(Purchase_Data!$C$8:$C$138)=TRIM(I457)), 0)))</f>
        <v>2940</v>
      </c>
      <c r="M457" s="11">
        <f t="shared" ref="M457:M520" si="7">J457*K457</f>
        <v>13930</v>
      </c>
      <c r="N457" s="11" t="s">
        <v>556</v>
      </c>
      <c r="O457" s="11" t="s">
        <v>42</v>
      </c>
    </row>
    <row r="458" spans="2:15">
      <c r="B458" s="11" t="s">
        <v>668</v>
      </c>
      <c r="C458" s="11" t="s">
        <v>630</v>
      </c>
      <c r="D458" s="11" t="s">
        <v>1824</v>
      </c>
      <c r="E458" s="11" t="s">
        <v>222</v>
      </c>
      <c r="F458" s="11" t="s">
        <v>14</v>
      </c>
      <c r="G458" s="11" t="s">
        <v>33</v>
      </c>
      <c r="H458" s="11" t="s">
        <v>69</v>
      </c>
      <c r="I458" s="11" t="s">
        <v>63</v>
      </c>
      <c r="J458" s="11">
        <v>100</v>
      </c>
      <c r="K458" s="11">
        <v>8</v>
      </c>
      <c r="L458" s="11" cm="1">
        <f t="array" ref="L458">K458*(J458-INDEX(Purchase_Data!$D$8:$D$138, MATCH(1, (TRIM(Purchase_Data!$B$8:$B$138)=TRIM(H458))*(TRIM(Purchase_Data!$C$8:$C$138)=TRIM(I458)), 0)))</f>
        <v>96</v>
      </c>
      <c r="M458" s="11">
        <f t="shared" si="7"/>
        <v>800</v>
      </c>
      <c r="N458" s="11" t="s">
        <v>556</v>
      </c>
      <c r="O458" s="11" t="s">
        <v>42</v>
      </c>
    </row>
    <row r="459" spans="2:15">
      <c r="B459" s="11" t="s">
        <v>669</v>
      </c>
      <c r="C459" s="11" t="s">
        <v>630</v>
      </c>
      <c r="D459" s="11" t="s">
        <v>1824</v>
      </c>
      <c r="E459" s="11" t="s">
        <v>61</v>
      </c>
      <c r="F459" s="11" t="s">
        <v>32</v>
      </c>
      <c r="G459" s="11" t="s">
        <v>25</v>
      </c>
      <c r="H459" s="11" t="s">
        <v>65</v>
      </c>
      <c r="I459" s="11" t="s">
        <v>66</v>
      </c>
      <c r="J459" s="11">
        <v>20</v>
      </c>
      <c r="K459" s="11">
        <v>9</v>
      </c>
      <c r="L459" s="11" cm="1">
        <f t="array" ref="L459">K459*(J459-INDEX(Purchase_Data!$D$8:$D$138, MATCH(1, (TRIM(Purchase_Data!$B$8:$B$138)=TRIM(H459))*(TRIM(Purchase_Data!$C$8:$C$138)=TRIM(I459)), 0)))</f>
        <v>63</v>
      </c>
      <c r="M459" s="11">
        <f t="shared" si="7"/>
        <v>180</v>
      </c>
      <c r="N459" s="11" t="s">
        <v>556</v>
      </c>
      <c r="O459" s="11" t="s">
        <v>42</v>
      </c>
    </row>
    <row r="460" spans="2:15">
      <c r="B460" s="11" t="s">
        <v>670</v>
      </c>
      <c r="C460" s="11" t="s">
        <v>630</v>
      </c>
      <c r="D460" s="11" t="s">
        <v>1824</v>
      </c>
      <c r="E460" s="11" t="s">
        <v>61</v>
      </c>
      <c r="F460" s="11" t="s">
        <v>32</v>
      </c>
      <c r="G460" s="11" t="s">
        <v>25</v>
      </c>
      <c r="H460" s="11" t="s">
        <v>69</v>
      </c>
      <c r="I460" s="11" t="s">
        <v>63</v>
      </c>
      <c r="J460" s="11">
        <v>100</v>
      </c>
      <c r="K460" s="11">
        <v>7</v>
      </c>
      <c r="L460" s="11" cm="1">
        <f t="array" ref="L460">K460*(J460-INDEX(Purchase_Data!$D$8:$D$138, MATCH(1, (TRIM(Purchase_Data!$B$8:$B$138)=TRIM(H460))*(TRIM(Purchase_Data!$C$8:$C$138)=TRIM(I460)), 0)))</f>
        <v>84</v>
      </c>
      <c r="M460" s="11">
        <f t="shared" si="7"/>
        <v>700</v>
      </c>
      <c r="N460" s="11" t="s">
        <v>556</v>
      </c>
      <c r="O460" s="11" t="s">
        <v>42</v>
      </c>
    </row>
    <row r="461" spans="2:15">
      <c r="B461" s="11" t="s">
        <v>671</v>
      </c>
      <c r="C461" s="11" t="s">
        <v>630</v>
      </c>
      <c r="D461" s="11" t="s">
        <v>1824</v>
      </c>
      <c r="E461" s="11" t="s">
        <v>233</v>
      </c>
      <c r="F461" s="11" t="s">
        <v>14</v>
      </c>
      <c r="G461" s="11" t="s">
        <v>33</v>
      </c>
      <c r="H461" s="11" t="s">
        <v>21</v>
      </c>
      <c r="I461" s="11" t="s">
        <v>35</v>
      </c>
      <c r="J461" s="11">
        <v>200</v>
      </c>
      <c r="K461" s="11">
        <v>9</v>
      </c>
      <c r="L461" s="11" cm="1">
        <f t="array" ref="L461">K461*(J461-INDEX(Purchase_Data!$D$8:$D$138, MATCH(1, (TRIM(Purchase_Data!$B$8:$B$138)=TRIM(H461))*(TRIM(Purchase_Data!$C$8:$C$138)=TRIM(I461)), 0)))</f>
        <v>198</v>
      </c>
      <c r="M461" s="11">
        <f t="shared" si="7"/>
        <v>1800</v>
      </c>
      <c r="N461" s="11" t="s">
        <v>556</v>
      </c>
      <c r="O461" s="11" t="s">
        <v>23</v>
      </c>
    </row>
    <row r="462" spans="2:15">
      <c r="B462" s="11" t="s">
        <v>672</v>
      </c>
      <c r="C462" s="11" t="s">
        <v>630</v>
      </c>
      <c r="D462" s="11" t="s">
        <v>1824</v>
      </c>
      <c r="E462" s="11" t="s">
        <v>615</v>
      </c>
      <c r="F462" s="11" t="s">
        <v>32</v>
      </c>
      <c r="G462" s="11" t="s">
        <v>44</v>
      </c>
      <c r="H462" s="11" t="s">
        <v>29</v>
      </c>
      <c r="I462" s="11" t="s">
        <v>154</v>
      </c>
      <c r="J462" s="11">
        <v>140</v>
      </c>
      <c r="K462" s="11">
        <v>8</v>
      </c>
      <c r="L462" s="11" cm="1">
        <f t="array" ref="L462">K462*(J462-INDEX(Purchase_Data!$D$8:$D$138, MATCH(1, (TRIM(Purchase_Data!$B$8:$B$138)=TRIM(H462))*(TRIM(Purchase_Data!$C$8:$C$138)=TRIM(I462)), 0)))</f>
        <v>192</v>
      </c>
      <c r="M462" s="11">
        <f t="shared" si="7"/>
        <v>1120</v>
      </c>
      <c r="N462" s="11" t="s">
        <v>556</v>
      </c>
      <c r="O462" s="11" t="s">
        <v>20</v>
      </c>
    </row>
    <row r="463" spans="2:15">
      <c r="B463" s="11" t="s">
        <v>673</v>
      </c>
      <c r="C463" s="11" t="s">
        <v>630</v>
      </c>
      <c r="D463" s="11" t="s">
        <v>1824</v>
      </c>
      <c r="E463" s="11" t="s">
        <v>120</v>
      </c>
      <c r="F463" s="11" t="s">
        <v>32</v>
      </c>
      <c r="G463" s="11" t="s">
        <v>53</v>
      </c>
      <c r="H463" s="11" t="s">
        <v>98</v>
      </c>
      <c r="I463" s="11" t="s">
        <v>172</v>
      </c>
      <c r="J463" s="11">
        <v>340</v>
      </c>
      <c r="K463" s="11">
        <v>8</v>
      </c>
      <c r="L463" s="11" cm="1">
        <f t="array" ref="L463">K463*(J463-INDEX(Purchase_Data!$D$8:$D$138, MATCH(1, (TRIM(Purchase_Data!$B$8:$B$138)=TRIM(H463))*(TRIM(Purchase_Data!$C$8:$C$138)=TRIM(I463)), 0)))</f>
        <v>160</v>
      </c>
      <c r="M463" s="11">
        <f t="shared" si="7"/>
        <v>2720</v>
      </c>
      <c r="N463" s="11" t="s">
        <v>556</v>
      </c>
      <c r="O463" s="11" t="s">
        <v>20</v>
      </c>
    </row>
    <row r="464" spans="2:15">
      <c r="B464" s="11" t="s">
        <v>674</v>
      </c>
      <c r="C464" s="11" t="s">
        <v>630</v>
      </c>
      <c r="D464" s="11" t="s">
        <v>1824</v>
      </c>
      <c r="E464" s="11" t="s">
        <v>144</v>
      </c>
      <c r="F464" s="11" t="s">
        <v>14</v>
      </c>
      <c r="G464" s="11" t="s">
        <v>44</v>
      </c>
      <c r="H464" s="11" t="s">
        <v>45</v>
      </c>
      <c r="I464" s="11" t="s">
        <v>55</v>
      </c>
      <c r="J464" s="11">
        <v>2015</v>
      </c>
      <c r="K464" s="11">
        <v>9</v>
      </c>
      <c r="L464" s="11" cm="1">
        <f t="array" ref="L464">K464*(J464-INDEX(Purchase_Data!$D$8:$D$138, MATCH(1, (TRIM(Purchase_Data!$B$8:$B$138)=TRIM(H464))*(TRIM(Purchase_Data!$C$8:$C$138)=TRIM(I464)), 0)))</f>
        <v>2475</v>
      </c>
      <c r="M464" s="11">
        <f t="shared" si="7"/>
        <v>18135</v>
      </c>
      <c r="N464" s="11" t="s">
        <v>556</v>
      </c>
      <c r="O464" s="11" t="s">
        <v>37</v>
      </c>
    </row>
    <row r="465" spans="2:15">
      <c r="B465" s="11" t="s">
        <v>675</v>
      </c>
      <c r="C465" s="11" t="s">
        <v>630</v>
      </c>
      <c r="D465" s="11" t="s">
        <v>1824</v>
      </c>
      <c r="E465" s="11" t="s">
        <v>403</v>
      </c>
      <c r="F465" s="11" t="s">
        <v>14</v>
      </c>
      <c r="G465" s="11" t="s">
        <v>33</v>
      </c>
      <c r="H465" s="11" t="s">
        <v>104</v>
      </c>
      <c r="I465" s="11" t="s">
        <v>55</v>
      </c>
      <c r="J465" s="11">
        <v>2100</v>
      </c>
      <c r="K465" s="11">
        <v>8</v>
      </c>
      <c r="L465" s="11" cm="1">
        <f t="array" ref="L465">K465*(J465-INDEX(Purchase_Data!$D$8:$D$138, MATCH(1, (TRIM(Purchase_Data!$B$8:$B$138)=TRIM(H465))*(TRIM(Purchase_Data!$C$8:$C$138)=TRIM(I465)), 0)))</f>
        <v>2800</v>
      </c>
      <c r="M465" s="11">
        <f t="shared" si="7"/>
        <v>16800</v>
      </c>
      <c r="N465" s="11" t="s">
        <v>556</v>
      </c>
      <c r="O465" s="11" t="s">
        <v>37</v>
      </c>
    </row>
    <row r="466" spans="2:15">
      <c r="B466" s="11" t="s">
        <v>676</v>
      </c>
      <c r="C466" s="11" t="s">
        <v>630</v>
      </c>
      <c r="D466" s="11" t="s">
        <v>1824</v>
      </c>
      <c r="E466" s="11" t="s">
        <v>187</v>
      </c>
      <c r="F466" s="11" t="s">
        <v>14</v>
      </c>
      <c r="G466" s="11" t="s">
        <v>15</v>
      </c>
      <c r="H466" s="11" t="s">
        <v>369</v>
      </c>
      <c r="I466" s="11" t="s">
        <v>370</v>
      </c>
      <c r="J466" s="11">
        <v>1660</v>
      </c>
      <c r="K466" s="11">
        <v>9</v>
      </c>
      <c r="L466" s="11" cm="1">
        <f t="array" ref="L466">K466*(J466-INDEX(Purchase_Data!$D$8:$D$138, MATCH(1, (TRIM(Purchase_Data!$B$8:$B$138)=TRIM(H466))*(TRIM(Purchase_Data!$C$8:$C$138)=TRIM(I466)), 0)))</f>
        <v>4590</v>
      </c>
      <c r="M466" s="11">
        <f t="shared" si="7"/>
        <v>14940</v>
      </c>
      <c r="N466" s="11" t="s">
        <v>556</v>
      </c>
      <c r="O466" s="11" t="s">
        <v>23</v>
      </c>
    </row>
    <row r="467" spans="2:15">
      <c r="B467" s="11" t="s">
        <v>677</v>
      </c>
      <c r="C467" s="11" t="s">
        <v>630</v>
      </c>
      <c r="D467" s="11" t="s">
        <v>1824</v>
      </c>
      <c r="E467" s="11" t="s">
        <v>187</v>
      </c>
      <c r="F467" s="11" t="s">
        <v>14</v>
      </c>
      <c r="G467" s="11" t="s">
        <v>15</v>
      </c>
      <c r="H467" s="11" t="s">
        <v>131</v>
      </c>
      <c r="I467" s="11" t="s">
        <v>132</v>
      </c>
      <c r="J467" s="11">
        <v>120</v>
      </c>
      <c r="K467" s="11">
        <v>9</v>
      </c>
      <c r="L467" s="11" cm="1">
        <f t="array" ref="L467">K467*(J467-INDEX(Purchase_Data!$D$8:$D$138, MATCH(1, (TRIM(Purchase_Data!$B$8:$B$138)=TRIM(H467))*(TRIM(Purchase_Data!$C$8:$C$138)=TRIM(I467)), 0)))</f>
        <v>180</v>
      </c>
      <c r="M467" s="11">
        <f t="shared" si="7"/>
        <v>1080</v>
      </c>
      <c r="N467" s="11" t="s">
        <v>556</v>
      </c>
      <c r="O467" s="11" t="s">
        <v>37</v>
      </c>
    </row>
    <row r="468" spans="2:15">
      <c r="B468" s="11" t="s">
        <v>678</v>
      </c>
      <c r="C468" s="11" t="s">
        <v>630</v>
      </c>
      <c r="D468" s="11" t="s">
        <v>1824</v>
      </c>
      <c r="E468" s="11" t="s">
        <v>197</v>
      </c>
      <c r="F468" s="11" t="s">
        <v>32</v>
      </c>
      <c r="G468" s="11" t="s">
        <v>44</v>
      </c>
      <c r="H468" s="11" t="s">
        <v>76</v>
      </c>
      <c r="I468" s="11" t="s">
        <v>77</v>
      </c>
      <c r="J468" s="11">
        <v>2300</v>
      </c>
      <c r="K468" s="11">
        <v>11</v>
      </c>
      <c r="L468" s="11" cm="1">
        <f t="array" ref="L468">K468*(J468-INDEX(Purchase_Data!$D$8:$D$138, MATCH(1, (TRIM(Purchase_Data!$B$8:$B$138)=TRIM(H468))*(TRIM(Purchase_Data!$C$8:$C$138)=TRIM(I468)), 0)))</f>
        <v>11110</v>
      </c>
      <c r="M468" s="11">
        <f t="shared" si="7"/>
        <v>25300</v>
      </c>
      <c r="N468" s="11" t="s">
        <v>556</v>
      </c>
      <c r="O468" s="11" t="s">
        <v>23</v>
      </c>
    </row>
    <row r="469" spans="2:15">
      <c r="B469" s="11" t="s">
        <v>679</v>
      </c>
      <c r="C469" s="11" t="s">
        <v>630</v>
      </c>
      <c r="D469" s="11" t="s">
        <v>1824</v>
      </c>
      <c r="E469" s="11" t="s">
        <v>197</v>
      </c>
      <c r="F469" s="11" t="s">
        <v>32</v>
      </c>
      <c r="G469" s="11" t="s">
        <v>44</v>
      </c>
      <c r="H469" s="11" t="s">
        <v>341</v>
      </c>
      <c r="I469" s="11" t="s">
        <v>46</v>
      </c>
      <c r="J469" s="11">
        <v>1050</v>
      </c>
      <c r="K469" s="11">
        <v>10</v>
      </c>
      <c r="L469" s="11" cm="1">
        <f t="array" ref="L469">K469*(J469-INDEX(Purchase_Data!$D$8:$D$138, MATCH(1, (TRIM(Purchase_Data!$B$8:$B$138)=TRIM(H469))*(TRIM(Purchase_Data!$C$8:$C$138)=TRIM(I469)), 0)))</f>
        <v>1700</v>
      </c>
      <c r="M469" s="11">
        <f t="shared" si="7"/>
        <v>10500</v>
      </c>
      <c r="N469" s="11" t="s">
        <v>556</v>
      </c>
      <c r="O469" s="11" t="s">
        <v>23</v>
      </c>
    </row>
    <row r="470" spans="2:15">
      <c r="B470" s="11" t="s">
        <v>682</v>
      </c>
      <c r="C470" s="11" t="s">
        <v>680</v>
      </c>
      <c r="D470" s="11" t="s">
        <v>1825</v>
      </c>
      <c r="E470" s="11" t="s">
        <v>43</v>
      </c>
      <c r="F470" s="11" t="s">
        <v>32</v>
      </c>
      <c r="G470" s="11" t="s">
        <v>44</v>
      </c>
      <c r="H470" s="11" t="s">
        <v>71</v>
      </c>
      <c r="I470" s="11" t="s">
        <v>50</v>
      </c>
      <c r="J470" s="11">
        <v>570</v>
      </c>
      <c r="K470" s="11">
        <v>9</v>
      </c>
      <c r="L470" s="11" cm="1">
        <f t="array" ref="L470">K470*(J470-INDEX(Purchase_Data!$D$8:$D$138, MATCH(1, (TRIM(Purchase_Data!$B$8:$B$138)=TRIM(H470))*(TRIM(Purchase_Data!$C$8:$C$138)=TRIM(I470)), 0)))</f>
        <v>252</v>
      </c>
      <c r="M470" s="11">
        <f t="shared" si="7"/>
        <v>5130</v>
      </c>
      <c r="N470" s="11" t="s">
        <v>556</v>
      </c>
      <c r="O470" s="11" t="s">
        <v>20</v>
      </c>
    </row>
    <row r="471" spans="2:15">
      <c r="B471" s="11" t="s">
        <v>683</v>
      </c>
      <c r="C471" s="11" t="s">
        <v>680</v>
      </c>
      <c r="D471" s="11" t="s">
        <v>1825</v>
      </c>
      <c r="E471" s="11" t="s">
        <v>576</v>
      </c>
      <c r="F471" s="11" t="s">
        <v>14</v>
      </c>
      <c r="G471" s="11" t="s">
        <v>33</v>
      </c>
      <c r="H471" s="11" t="s">
        <v>29</v>
      </c>
      <c r="I471" s="11" t="s">
        <v>46</v>
      </c>
      <c r="J471" s="11">
        <v>890</v>
      </c>
      <c r="K471" s="11">
        <v>10</v>
      </c>
      <c r="L471" s="11" cm="1">
        <f t="array" ref="L471">K471*(J471-INDEX(Purchase_Data!$D$8:$D$138, MATCH(1, (TRIM(Purchase_Data!$B$8:$B$138)=TRIM(H471))*(TRIM(Purchase_Data!$C$8:$C$138)=TRIM(I471)), 0)))</f>
        <v>480</v>
      </c>
      <c r="M471" s="11">
        <f t="shared" si="7"/>
        <v>8900</v>
      </c>
      <c r="N471" s="11" t="s">
        <v>556</v>
      </c>
      <c r="O471" s="11" t="s">
        <v>20</v>
      </c>
    </row>
    <row r="472" spans="2:15">
      <c r="B472" s="11" t="s">
        <v>684</v>
      </c>
      <c r="C472" s="11" t="s">
        <v>680</v>
      </c>
      <c r="D472" s="11" t="s">
        <v>1825</v>
      </c>
      <c r="E472" s="11" t="s">
        <v>293</v>
      </c>
      <c r="F472" s="11" t="s">
        <v>14</v>
      </c>
      <c r="G472" s="11" t="s">
        <v>53</v>
      </c>
      <c r="H472" s="11" t="s">
        <v>26</v>
      </c>
      <c r="I472" s="11" t="s">
        <v>137</v>
      </c>
      <c r="J472" s="11">
        <v>200</v>
      </c>
      <c r="K472" s="11">
        <v>10</v>
      </c>
      <c r="L472" s="11" cm="1">
        <f t="array" ref="L472">K472*(J472-INDEX(Purchase_Data!$D$8:$D$138, MATCH(1, (TRIM(Purchase_Data!$B$8:$B$138)=TRIM(H472))*(TRIM(Purchase_Data!$C$8:$C$138)=TRIM(I472)), 0)))</f>
        <v>520</v>
      </c>
      <c r="M472" s="11">
        <f t="shared" si="7"/>
        <v>2000</v>
      </c>
      <c r="N472" s="11" t="s">
        <v>556</v>
      </c>
      <c r="O472" s="11" t="s">
        <v>23</v>
      </c>
    </row>
    <row r="473" spans="2:15">
      <c r="B473" s="11" t="s">
        <v>685</v>
      </c>
      <c r="C473" s="11" t="s">
        <v>680</v>
      </c>
      <c r="D473" s="11" t="s">
        <v>1825</v>
      </c>
      <c r="E473" s="11" t="s">
        <v>151</v>
      </c>
      <c r="F473" s="11" t="s">
        <v>14</v>
      </c>
      <c r="G473" s="11" t="s">
        <v>25</v>
      </c>
      <c r="H473" s="11" t="s">
        <v>435</v>
      </c>
      <c r="I473" s="11" t="s">
        <v>59</v>
      </c>
      <c r="J473" s="11">
        <v>120</v>
      </c>
      <c r="K473" s="11">
        <v>9</v>
      </c>
      <c r="L473" s="11" cm="1">
        <f t="array" ref="L473">K473*(J473-INDEX(Purchase_Data!$D$8:$D$138, MATCH(1, (TRIM(Purchase_Data!$B$8:$B$138)=TRIM(H473))*(TRIM(Purchase_Data!$C$8:$C$138)=TRIM(I473)), 0)))</f>
        <v>90</v>
      </c>
      <c r="M473" s="11">
        <f t="shared" si="7"/>
        <v>1080</v>
      </c>
      <c r="N473" s="11" t="s">
        <v>556</v>
      </c>
      <c r="O473" s="11" t="s">
        <v>37</v>
      </c>
    </row>
    <row r="474" spans="2:15">
      <c r="B474" s="11" t="s">
        <v>686</v>
      </c>
      <c r="C474" s="11" t="s">
        <v>680</v>
      </c>
      <c r="D474" s="11" t="s">
        <v>1825</v>
      </c>
      <c r="E474" s="11" t="s">
        <v>89</v>
      </c>
      <c r="F474" s="11" t="s">
        <v>14</v>
      </c>
      <c r="G474" s="11" t="s">
        <v>44</v>
      </c>
      <c r="H474" s="11" t="s">
        <v>189</v>
      </c>
      <c r="I474" s="11" t="s">
        <v>330</v>
      </c>
      <c r="J474" s="11">
        <v>1850</v>
      </c>
      <c r="K474" s="11">
        <v>10</v>
      </c>
      <c r="L474" s="11" cm="1">
        <f t="array" ref="L474">K474*(J474-INDEX(Purchase_Data!$D$8:$D$138, MATCH(1, (TRIM(Purchase_Data!$B$8:$B$138)=TRIM(H474))*(TRIM(Purchase_Data!$C$8:$C$138)=TRIM(I474)), 0)))</f>
        <v>6050</v>
      </c>
      <c r="M474" s="11">
        <f t="shared" si="7"/>
        <v>18500</v>
      </c>
      <c r="N474" s="11" t="s">
        <v>556</v>
      </c>
      <c r="O474" s="11" t="s">
        <v>23</v>
      </c>
    </row>
    <row r="475" spans="2:15">
      <c r="B475" s="11" t="s">
        <v>687</v>
      </c>
      <c r="C475" s="11" t="s">
        <v>680</v>
      </c>
      <c r="D475" s="11" t="s">
        <v>1825</v>
      </c>
      <c r="E475" s="11" t="s">
        <v>246</v>
      </c>
      <c r="F475" s="11" t="s">
        <v>32</v>
      </c>
      <c r="G475" s="11" t="s">
        <v>53</v>
      </c>
      <c r="H475" s="11" t="s">
        <v>45</v>
      </c>
      <c r="I475" s="11" t="s">
        <v>46</v>
      </c>
      <c r="J475" s="11">
        <v>410</v>
      </c>
      <c r="K475" s="11">
        <v>10</v>
      </c>
      <c r="L475" s="11" cm="1">
        <f t="array" ref="L475">K475*(J475-INDEX(Purchase_Data!$D$8:$D$138, MATCH(1, (TRIM(Purchase_Data!$B$8:$B$138)=TRIM(H475))*(TRIM(Purchase_Data!$C$8:$C$138)=TRIM(I475)), 0)))</f>
        <v>1320</v>
      </c>
      <c r="M475" s="11">
        <f t="shared" si="7"/>
        <v>4100</v>
      </c>
      <c r="N475" s="11" t="s">
        <v>556</v>
      </c>
      <c r="O475" s="11" t="s">
        <v>37</v>
      </c>
    </row>
    <row r="476" spans="2:15">
      <c r="B476" s="11" t="s">
        <v>688</v>
      </c>
      <c r="C476" s="11" t="s">
        <v>680</v>
      </c>
      <c r="D476" s="11" t="s">
        <v>1825</v>
      </c>
      <c r="E476" s="11" t="s">
        <v>398</v>
      </c>
      <c r="F476" s="11" t="s">
        <v>14</v>
      </c>
      <c r="G476" s="11" t="s">
        <v>25</v>
      </c>
      <c r="H476" s="11" t="s">
        <v>29</v>
      </c>
      <c r="I476" s="11" t="s">
        <v>149</v>
      </c>
      <c r="J476" s="11">
        <v>240</v>
      </c>
      <c r="K476" s="11">
        <v>9</v>
      </c>
      <c r="L476" s="11" cm="1">
        <f t="array" ref="L476">K476*(J476-INDEX(Purchase_Data!$D$8:$D$138, MATCH(1, (TRIM(Purchase_Data!$B$8:$B$138)=TRIM(H476))*(TRIM(Purchase_Data!$C$8:$C$138)=TRIM(I476)), 0)))</f>
        <v>108</v>
      </c>
      <c r="M476" s="11">
        <f t="shared" si="7"/>
        <v>2160</v>
      </c>
      <c r="N476" s="11" t="s">
        <v>556</v>
      </c>
      <c r="O476" s="11" t="s">
        <v>20</v>
      </c>
    </row>
    <row r="477" spans="2:15">
      <c r="B477" s="11" t="s">
        <v>689</v>
      </c>
      <c r="C477" s="11" t="s">
        <v>680</v>
      </c>
      <c r="D477" s="11" t="s">
        <v>1825</v>
      </c>
      <c r="E477" s="11" t="s">
        <v>246</v>
      </c>
      <c r="F477" s="11" t="s">
        <v>32</v>
      </c>
      <c r="G477" s="11" t="s">
        <v>53</v>
      </c>
      <c r="H477" s="11" t="s">
        <v>45</v>
      </c>
      <c r="I477" s="11" t="s">
        <v>330</v>
      </c>
      <c r="J477" s="11">
        <v>780</v>
      </c>
      <c r="K477" s="11">
        <v>9</v>
      </c>
      <c r="L477" s="11" cm="1">
        <f t="array" ref="L477">K477*(J477-INDEX(Purchase_Data!$D$8:$D$138, MATCH(1, (TRIM(Purchase_Data!$B$8:$B$138)=TRIM(H477))*(TRIM(Purchase_Data!$C$8:$C$138)=TRIM(I477)), 0)))</f>
        <v>720</v>
      </c>
      <c r="M477" s="11">
        <f t="shared" si="7"/>
        <v>7020</v>
      </c>
      <c r="N477" s="11" t="s">
        <v>556</v>
      </c>
      <c r="O477" s="11" t="s">
        <v>37</v>
      </c>
    </row>
    <row r="478" spans="2:15">
      <c r="B478" s="11" t="s">
        <v>690</v>
      </c>
      <c r="C478" s="11" t="s">
        <v>680</v>
      </c>
      <c r="D478" s="11" t="s">
        <v>1825</v>
      </c>
      <c r="E478" s="11" t="s">
        <v>246</v>
      </c>
      <c r="F478" s="11" t="s">
        <v>32</v>
      </c>
      <c r="G478" s="11" t="s">
        <v>53</v>
      </c>
      <c r="H478" s="11" t="s">
        <v>217</v>
      </c>
      <c r="I478" s="11" t="s">
        <v>218</v>
      </c>
      <c r="J478" s="11">
        <v>190</v>
      </c>
      <c r="K478" s="11">
        <v>9</v>
      </c>
      <c r="L478" s="11" cm="1">
        <f t="array" ref="L478">K478*(J478-INDEX(Purchase_Data!$D$8:$D$138, MATCH(1, (TRIM(Purchase_Data!$B$8:$B$138)=TRIM(H478))*(TRIM(Purchase_Data!$C$8:$C$138)=TRIM(I478)), 0)))</f>
        <v>135</v>
      </c>
      <c r="M478" s="11">
        <f t="shared" si="7"/>
        <v>1710</v>
      </c>
      <c r="N478" s="11" t="s">
        <v>556</v>
      </c>
      <c r="O478" s="11" t="s">
        <v>37</v>
      </c>
    </row>
    <row r="479" spans="2:15">
      <c r="B479" s="11" t="s">
        <v>692</v>
      </c>
      <c r="C479" s="11" t="s">
        <v>680</v>
      </c>
      <c r="D479" s="11" t="s">
        <v>1825</v>
      </c>
      <c r="E479" s="11" t="s">
        <v>691</v>
      </c>
      <c r="F479" s="11" t="s">
        <v>32</v>
      </c>
      <c r="G479" s="11" t="s">
        <v>33</v>
      </c>
      <c r="H479" s="11" t="s">
        <v>168</v>
      </c>
      <c r="I479" s="11" t="s">
        <v>17</v>
      </c>
      <c r="J479" s="11">
        <v>190</v>
      </c>
      <c r="K479" s="11">
        <v>7</v>
      </c>
      <c r="L479" s="11" cm="1">
        <f t="array" ref="L479">K479*(J479-INDEX(Purchase_Data!$D$8:$D$138, MATCH(1, (TRIM(Purchase_Data!$B$8:$B$138)=TRIM(H479))*(TRIM(Purchase_Data!$C$8:$C$138)=TRIM(I479)), 0)))</f>
        <v>280</v>
      </c>
      <c r="M479" s="11">
        <f t="shared" si="7"/>
        <v>1330</v>
      </c>
      <c r="N479" s="11" t="s">
        <v>556</v>
      </c>
      <c r="O479" s="11" t="s">
        <v>42</v>
      </c>
    </row>
    <row r="480" spans="2:15">
      <c r="B480" s="11" t="s">
        <v>693</v>
      </c>
      <c r="C480" s="11" t="s">
        <v>680</v>
      </c>
      <c r="D480" s="11" t="s">
        <v>1825</v>
      </c>
      <c r="E480" s="11" t="s">
        <v>691</v>
      </c>
      <c r="F480" s="11" t="s">
        <v>32</v>
      </c>
      <c r="G480" s="11" t="s">
        <v>33</v>
      </c>
      <c r="H480" s="11" t="s">
        <v>171</v>
      </c>
      <c r="I480" s="11" t="s">
        <v>55</v>
      </c>
      <c r="J480" s="11">
        <v>250</v>
      </c>
      <c r="K480" s="11">
        <v>7</v>
      </c>
      <c r="L480" s="11" cm="1">
        <f t="array" ref="L480">K480*(J480-INDEX(Purchase_Data!$D$8:$D$138, MATCH(1, (TRIM(Purchase_Data!$B$8:$B$138)=TRIM(H480))*(TRIM(Purchase_Data!$C$8:$C$138)=TRIM(I480)), 0)))</f>
        <v>280</v>
      </c>
      <c r="M480" s="11">
        <f t="shared" si="7"/>
        <v>1750</v>
      </c>
      <c r="N480" s="11" t="s">
        <v>556</v>
      </c>
      <c r="O480" s="11" t="s">
        <v>37</v>
      </c>
    </row>
    <row r="481" spans="2:15">
      <c r="B481" s="11" t="s">
        <v>694</v>
      </c>
      <c r="C481" s="11" t="s">
        <v>680</v>
      </c>
      <c r="D481" s="11" t="s">
        <v>1825</v>
      </c>
      <c r="E481" s="11" t="s">
        <v>156</v>
      </c>
      <c r="F481" s="11" t="s">
        <v>32</v>
      </c>
      <c r="G481" s="11" t="s">
        <v>25</v>
      </c>
      <c r="H481" s="11" t="s">
        <v>199</v>
      </c>
      <c r="I481" s="11" t="s">
        <v>27</v>
      </c>
      <c r="J481" s="11">
        <v>760</v>
      </c>
      <c r="K481" s="11">
        <v>9</v>
      </c>
      <c r="L481" s="11" cm="1">
        <f t="array" ref="L481">K481*(J481-INDEX(Purchase_Data!$D$8:$D$138, MATCH(1, (TRIM(Purchase_Data!$B$8:$B$138)=TRIM(H481))*(TRIM(Purchase_Data!$C$8:$C$138)=TRIM(I481)), 0)))</f>
        <v>360</v>
      </c>
      <c r="M481" s="11">
        <f t="shared" si="7"/>
        <v>6840</v>
      </c>
      <c r="N481" s="11" t="s">
        <v>556</v>
      </c>
      <c r="O481" s="11" t="s">
        <v>42</v>
      </c>
    </row>
    <row r="482" spans="2:15">
      <c r="B482" s="11" t="s">
        <v>695</v>
      </c>
      <c r="C482" s="11" t="s">
        <v>680</v>
      </c>
      <c r="D482" s="11" t="s">
        <v>1825</v>
      </c>
      <c r="E482" s="11" t="s">
        <v>158</v>
      </c>
      <c r="F482" s="11" t="s">
        <v>32</v>
      </c>
      <c r="G482" s="11" t="s">
        <v>44</v>
      </c>
      <c r="H482" s="11" t="s">
        <v>26</v>
      </c>
      <c r="I482" s="11" t="s">
        <v>59</v>
      </c>
      <c r="J482" s="11">
        <v>80</v>
      </c>
      <c r="K482" s="11">
        <v>9</v>
      </c>
      <c r="L482" s="11" cm="1">
        <f t="array" ref="L482">K482*(J482-INDEX(Purchase_Data!$D$8:$D$138, MATCH(1, (TRIM(Purchase_Data!$B$8:$B$138)=TRIM(H482))*(TRIM(Purchase_Data!$C$8:$C$138)=TRIM(I482)), 0)))</f>
        <v>36</v>
      </c>
      <c r="M482" s="11">
        <f t="shared" si="7"/>
        <v>720</v>
      </c>
      <c r="N482" s="11" t="s">
        <v>556</v>
      </c>
      <c r="O482" s="11" t="s">
        <v>23</v>
      </c>
    </row>
    <row r="483" spans="2:15">
      <c r="B483" s="11" t="s">
        <v>696</v>
      </c>
      <c r="C483" s="11" t="s">
        <v>680</v>
      </c>
      <c r="D483" s="11" t="s">
        <v>1825</v>
      </c>
      <c r="E483" s="11" t="s">
        <v>332</v>
      </c>
      <c r="F483" s="11" t="s">
        <v>32</v>
      </c>
      <c r="G483" s="11" t="s">
        <v>25</v>
      </c>
      <c r="H483" s="11" t="s">
        <v>131</v>
      </c>
      <c r="I483" s="11" t="s">
        <v>132</v>
      </c>
      <c r="J483" s="11">
        <v>120</v>
      </c>
      <c r="K483" s="11">
        <v>8</v>
      </c>
      <c r="L483" s="11" cm="1">
        <f t="array" ref="L483">K483*(J483-INDEX(Purchase_Data!$D$8:$D$138, MATCH(1, (TRIM(Purchase_Data!$B$8:$B$138)=TRIM(H483))*(TRIM(Purchase_Data!$C$8:$C$138)=TRIM(I483)), 0)))</f>
        <v>160</v>
      </c>
      <c r="M483" s="11">
        <f t="shared" si="7"/>
        <v>960</v>
      </c>
      <c r="N483" s="11" t="s">
        <v>556</v>
      </c>
      <c r="O483" s="11" t="s">
        <v>37</v>
      </c>
    </row>
    <row r="484" spans="2:15">
      <c r="B484" s="11" t="s">
        <v>697</v>
      </c>
      <c r="C484" s="11" t="s">
        <v>680</v>
      </c>
      <c r="D484" s="11" t="s">
        <v>1825</v>
      </c>
      <c r="E484" s="11" t="s">
        <v>255</v>
      </c>
      <c r="F484" s="11" t="s">
        <v>32</v>
      </c>
      <c r="G484" s="11" t="s">
        <v>15</v>
      </c>
      <c r="H484" s="11" t="s">
        <v>168</v>
      </c>
      <c r="I484" s="11" t="s">
        <v>172</v>
      </c>
      <c r="J484" s="11">
        <v>510</v>
      </c>
      <c r="K484" s="11">
        <v>8</v>
      </c>
      <c r="L484" s="11" cm="1">
        <f t="array" ref="L484">K484*(J484-INDEX(Purchase_Data!$D$8:$D$138, MATCH(1, (TRIM(Purchase_Data!$B$8:$B$138)=TRIM(H484))*(TRIM(Purchase_Data!$C$8:$C$138)=TRIM(I484)), 0)))</f>
        <v>1160</v>
      </c>
      <c r="M484" s="11">
        <f t="shared" si="7"/>
        <v>4080</v>
      </c>
      <c r="N484" s="11" t="s">
        <v>556</v>
      </c>
      <c r="O484" s="11" t="s">
        <v>42</v>
      </c>
    </row>
    <row r="485" spans="2:15">
      <c r="B485" s="11" t="s">
        <v>698</v>
      </c>
      <c r="C485" s="11" t="s">
        <v>680</v>
      </c>
      <c r="D485" s="11" t="s">
        <v>1825</v>
      </c>
      <c r="E485" s="11" t="s">
        <v>13</v>
      </c>
      <c r="F485" s="11" t="s">
        <v>14</v>
      </c>
      <c r="G485" s="11" t="s">
        <v>15</v>
      </c>
      <c r="H485" s="11" t="s">
        <v>435</v>
      </c>
      <c r="I485" s="11" t="s">
        <v>59</v>
      </c>
      <c r="J485" s="11">
        <v>120</v>
      </c>
      <c r="K485" s="11">
        <v>8</v>
      </c>
      <c r="L485" s="11" cm="1">
        <f t="array" ref="L485">K485*(J485-INDEX(Purchase_Data!$D$8:$D$138, MATCH(1, (TRIM(Purchase_Data!$B$8:$B$138)=TRIM(H485))*(TRIM(Purchase_Data!$C$8:$C$138)=TRIM(I485)), 0)))</f>
        <v>80</v>
      </c>
      <c r="M485" s="11">
        <f t="shared" si="7"/>
        <v>960</v>
      </c>
      <c r="N485" s="11" t="s">
        <v>556</v>
      </c>
      <c r="O485" s="11" t="s">
        <v>37</v>
      </c>
    </row>
    <row r="486" spans="2:15">
      <c r="B486" s="11" t="s">
        <v>699</v>
      </c>
      <c r="C486" s="11" t="s">
        <v>680</v>
      </c>
      <c r="D486" s="11" t="s">
        <v>1825</v>
      </c>
      <c r="E486" s="11" t="s">
        <v>100</v>
      </c>
      <c r="F486" s="11" t="s">
        <v>32</v>
      </c>
      <c r="G486" s="11" t="s">
        <v>53</v>
      </c>
      <c r="H486" s="11" t="s">
        <v>62</v>
      </c>
      <c r="I486" s="11" t="s">
        <v>63</v>
      </c>
      <c r="J486" s="11">
        <v>30</v>
      </c>
      <c r="K486" s="11">
        <v>10</v>
      </c>
      <c r="L486" s="11" cm="1">
        <f t="array" ref="L486">K486*(J486-INDEX(Purchase_Data!$D$8:$D$138, MATCH(1, (TRIM(Purchase_Data!$B$8:$B$138)=TRIM(H486))*(TRIM(Purchase_Data!$C$8:$C$138)=TRIM(I486)), 0)))</f>
        <v>50</v>
      </c>
      <c r="M486" s="11">
        <f t="shared" si="7"/>
        <v>300</v>
      </c>
      <c r="N486" s="11" t="s">
        <v>556</v>
      </c>
      <c r="O486" s="11" t="s">
        <v>23</v>
      </c>
    </row>
    <row r="487" spans="2:15">
      <c r="B487" s="11" t="s">
        <v>700</v>
      </c>
      <c r="C487" s="11" t="s">
        <v>680</v>
      </c>
      <c r="D487" s="11" t="s">
        <v>1825</v>
      </c>
      <c r="E487" s="11" t="s">
        <v>100</v>
      </c>
      <c r="F487" s="11" t="s">
        <v>32</v>
      </c>
      <c r="G487" s="11" t="s">
        <v>53</v>
      </c>
      <c r="H487" s="11" t="s">
        <v>131</v>
      </c>
      <c r="I487" s="11" t="s">
        <v>132</v>
      </c>
      <c r="J487" s="11">
        <v>120</v>
      </c>
      <c r="K487" s="11">
        <v>8</v>
      </c>
      <c r="L487" s="11" cm="1">
        <f t="array" ref="L487">K487*(J487-INDEX(Purchase_Data!$D$8:$D$138, MATCH(1, (TRIM(Purchase_Data!$B$8:$B$138)=TRIM(H487))*(TRIM(Purchase_Data!$C$8:$C$138)=TRIM(I487)), 0)))</f>
        <v>160</v>
      </c>
      <c r="M487" s="11">
        <f t="shared" si="7"/>
        <v>960</v>
      </c>
      <c r="N487" s="11" t="s">
        <v>556</v>
      </c>
      <c r="O487" s="11" t="s">
        <v>37</v>
      </c>
    </row>
    <row r="488" spans="2:15">
      <c r="B488" s="11" t="s">
        <v>702</v>
      </c>
      <c r="C488" s="11" t="s">
        <v>680</v>
      </c>
      <c r="D488" s="11" t="s">
        <v>1825</v>
      </c>
      <c r="E488" s="11" t="s">
        <v>701</v>
      </c>
      <c r="F488" s="11" t="s">
        <v>14</v>
      </c>
      <c r="G488" s="11" t="s">
        <v>53</v>
      </c>
      <c r="H488" s="11" t="s">
        <v>62</v>
      </c>
      <c r="I488" s="11" t="s">
        <v>63</v>
      </c>
      <c r="J488" s="11">
        <v>30</v>
      </c>
      <c r="K488" s="11">
        <v>7</v>
      </c>
      <c r="L488" s="11" cm="1">
        <f t="array" ref="L488">K488*(J488-INDEX(Purchase_Data!$D$8:$D$138, MATCH(1, (TRIM(Purchase_Data!$B$8:$B$138)=TRIM(H488))*(TRIM(Purchase_Data!$C$8:$C$138)=TRIM(I488)), 0)))</f>
        <v>35</v>
      </c>
      <c r="M488" s="11">
        <f t="shared" si="7"/>
        <v>210</v>
      </c>
      <c r="N488" s="11" t="s">
        <v>556</v>
      </c>
      <c r="O488" s="11" t="s">
        <v>23</v>
      </c>
    </row>
    <row r="489" spans="2:15">
      <c r="B489" s="11" t="s">
        <v>703</v>
      </c>
      <c r="C489" s="11" t="s">
        <v>680</v>
      </c>
      <c r="D489" s="11" t="s">
        <v>1825</v>
      </c>
      <c r="E489" s="11" t="s">
        <v>701</v>
      </c>
      <c r="F489" s="11" t="s">
        <v>14</v>
      </c>
      <c r="G489" s="11" t="s">
        <v>53</v>
      </c>
      <c r="H489" s="11" t="s">
        <v>168</v>
      </c>
      <c r="I489" s="11" t="s">
        <v>55</v>
      </c>
      <c r="J489" s="11">
        <v>1990</v>
      </c>
      <c r="K489" s="11">
        <v>7</v>
      </c>
      <c r="L489" s="11" cm="1">
        <f t="array" ref="L489">K489*(J489-INDEX(Purchase_Data!$D$8:$D$138, MATCH(1, (TRIM(Purchase_Data!$B$8:$B$138)=TRIM(H489))*(TRIM(Purchase_Data!$C$8:$C$138)=TRIM(I489)), 0)))</f>
        <v>2940</v>
      </c>
      <c r="M489" s="11">
        <f t="shared" si="7"/>
        <v>13930</v>
      </c>
      <c r="N489" s="11" t="s">
        <v>556</v>
      </c>
      <c r="O489" s="11" t="s">
        <v>42</v>
      </c>
    </row>
    <row r="490" spans="2:15">
      <c r="B490" s="11" t="s">
        <v>704</v>
      </c>
      <c r="C490" s="11" t="s">
        <v>680</v>
      </c>
      <c r="D490" s="11" t="s">
        <v>1825</v>
      </c>
      <c r="E490" s="11" t="s">
        <v>701</v>
      </c>
      <c r="F490" s="11" t="s">
        <v>14</v>
      </c>
      <c r="G490" s="11" t="s">
        <v>53</v>
      </c>
      <c r="H490" s="11" t="s">
        <v>435</v>
      </c>
      <c r="I490" s="11" t="s">
        <v>59</v>
      </c>
      <c r="J490" s="11">
        <v>120</v>
      </c>
      <c r="K490" s="11">
        <v>7</v>
      </c>
      <c r="L490" s="11" cm="1">
        <f t="array" ref="L490">K490*(J490-INDEX(Purchase_Data!$D$8:$D$138, MATCH(1, (TRIM(Purchase_Data!$B$8:$B$138)=TRIM(H490))*(TRIM(Purchase_Data!$C$8:$C$138)=TRIM(I490)), 0)))</f>
        <v>70</v>
      </c>
      <c r="M490" s="11">
        <f t="shared" si="7"/>
        <v>840</v>
      </c>
      <c r="N490" s="11" t="s">
        <v>556</v>
      </c>
      <c r="O490" s="11" t="s">
        <v>37</v>
      </c>
    </row>
    <row r="491" spans="2:15">
      <c r="B491" s="11" t="s">
        <v>705</v>
      </c>
      <c r="C491" s="11" t="s">
        <v>680</v>
      </c>
      <c r="D491" s="11" t="s">
        <v>1825</v>
      </c>
      <c r="E491" s="11" t="s">
        <v>130</v>
      </c>
      <c r="F491" s="11" t="s">
        <v>32</v>
      </c>
      <c r="G491" s="11" t="s">
        <v>44</v>
      </c>
      <c r="H491" s="11" t="s">
        <v>1765</v>
      </c>
      <c r="I491" s="11" t="s">
        <v>35</v>
      </c>
      <c r="J491" s="11">
        <v>220</v>
      </c>
      <c r="K491" s="11">
        <v>8</v>
      </c>
      <c r="L491" s="11" cm="1">
        <f t="array" ref="L491">K491*(J491-INDEX(Purchase_Data!$D$8:$D$138, MATCH(1, (TRIM(Purchase_Data!$B$8:$B$138)=TRIM(H491))*(TRIM(Purchase_Data!$C$8:$C$138)=TRIM(I491)), 0)))</f>
        <v>200</v>
      </c>
      <c r="M491" s="11">
        <f t="shared" si="7"/>
        <v>1760</v>
      </c>
      <c r="N491" s="11" t="s">
        <v>556</v>
      </c>
      <c r="O491" s="11" t="s">
        <v>37</v>
      </c>
    </row>
    <row r="492" spans="2:15">
      <c r="B492" s="11" t="s">
        <v>706</v>
      </c>
      <c r="C492" s="11" t="s">
        <v>680</v>
      </c>
      <c r="D492" s="11" t="s">
        <v>1825</v>
      </c>
      <c r="E492" s="11" t="s">
        <v>187</v>
      </c>
      <c r="F492" s="11" t="s">
        <v>14</v>
      </c>
      <c r="G492" s="11" t="s">
        <v>15</v>
      </c>
      <c r="H492" s="11" t="s">
        <v>58</v>
      </c>
      <c r="I492" s="11" t="s">
        <v>59</v>
      </c>
      <c r="J492" s="11">
        <v>70</v>
      </c>
      <c r="K492" s="11">
        <v>8</v>
      </c>
      <c r="L492" s="11" cm="1">
        <f t="array" ref="L492">K492*(J492-INDEX(Purchase_Data!$D$8:$D$138, MATCH(1, (TRIM(Purchase_Data!$B$8:$B$138)=TRIM(H492))*(TRIM(Purchase_Data!$C$8:$C$138)=TRIM(I492)), 0)))</f>
        <v>48</v>
      </c>
      <c r="M492" s="11">
        <f t="shared" si="7"/>
        <v>560</v>
      </c>
      <c r="N492" s="11" t="s">
        <v>556</v>
      </c>
      <c r="O492" s="11" t="s">
        <v>37</v>
      </c>
    </row>
    <row r="493" spans="2:15">
      <c r="B493" s="11" t="s">
        <v>707</v>
      </c>
      <c r="C493" s="11" t="s">
        <v>680</v>
      </c>
      <c r="D493" s="11" t="s">
        <v>1825</v>
      </c>
      <c r="E493" s="11" t="s">
        <v>89</v>
      </c>
      <c r="F493" s="11" t="s">
        <v>14</v>
      </c>
      <c r="G493" s="11" t="s">
        <v>44</v>
      </c>
      <c r="H493" s="11" t="s">
        <v>171</v>
      </c>
      <c r="I493" s="11" t="s">
        <v>172</v>
      </c>
      <c r="J493" s="11">
        <v>90</v>
      </c>
      <c r="K493" s="11">
        <v>7</v>
      </c>
      <c r="L493" s="11" cm="1">
        <f t="array" ref="L493">K493*(J493-INDEX(Purchase_Data!$D$8:$D$138, MATCH(1, (TRIM(Purchase_Data!$B$8:$B$138)=TRIM(H493))*(TRIM(Purchase_Data!$C$8:$C$138)=TRIM(I493)), 0)))</f>
        <v>70</v>
      </c>
      <c r="M493" s="11">
        <f t="shared" si="7"/>
        <v>630</v>
      </c>
      <c r="N493" s="11" t="s">
        <v>556</v>
      </c>
      <c r="O493" s="11" t="s">
        <v>37</v>
      </c>
    </row>
    <row r="494" spans="2:15">
      <c r="B494" s="11" t="s">
        <v>708</v>
      </c>
      <c r="C494" s="11" t="s">
        <v>680</v>
      </c>
      <c r="D494" s="11" t="s">
        <v>1825</v>
      </c>
      <c r="E494" s="11" t="s">
        <v>246</v>
      </c>
      <c r="F494" s="11" t="s">
        <v>32</v>
      </c>
      <c r="G494" s="11" t="s">
        <v>53</v>
      </c>
      <c r="H494" s="11" t="s">
        <v>309</v>
      </c>
      <c r="I494" s="11" t="s">
        <v>63</v>
      </c>
      <c r="J494" s="11">
        <v>30</v>
      </c>
      <c r="K494" s="11">
        <v>8</v>
      </c>
      <c r="L494" s="11" cm="1">
        <f t="array" ref="L494">K494*(J494-INDEX(Purchase_Data!$D$8:$D$138, MATCH(1, (TRIM(Purchase_Data!$B$8:$B$138)=TRIM(H494))*(TRIM(Purchase_Data!$C$8:$C$138)=TRIM(I494)), 0)))</f>
        <v>24</v>
      </c>
      <c r="M494" s="11">
        <f t="shared" si="7"/>
        <v>240</v>
      </c>
      <c r="N494" s="11" t="s">
        <v>556</v>
      </c>
      <c r="O494" s="11" t="s">
        <v>42</v>
      </c>
    </row>
    <row r="495" spans="2:15">
      <c r="B495" s="11" t="s">
        <v>709</v>
      </c>
      <c r="C495" s="11" t="s">
        <v>680</v>
      </c>
      <c r="D495" s="11" t="s">
        <v>1825</v>
      </c>
      <c r="E495" s="11" t="s">
        <v>130</v>
      </c>
      <c r="F495" s="11" t="s">
        <v>32</v>
      </c>
      <c r="G495" s="11" t="s">
        <v>44</v>
      </c>
      <c r="H495" s="11" t="s">
        <v>29</v>
      </c>
      <c r="I495" s="11" t="s">
        <v>46</v>
      </c>
      <c r="J495" s="11">
        <v>890</v>
      </c>
      <c r="K495" s="11">
        <v>8</v>
      </c>
      <c r="L495" s="11" cm="1">
        <f t="array" ref="L495">K495*(J495-INDEX(Purchase_Data!$D$8:$D$138, MATCH(1, (TRIM(Purchase_Data!$B$8:$B$138)=TRIM(H495))*(TRIM(Purchase_Data!$C$8:$C$138)=TRIM(I495)), 0)))</f>
        <v>384</v>
      </c>
      <c r="M495" s="11">
        <f t="shared" si="7"/>
        <v>7120</v>
      </c>
      <c r="N495" s="11" t="s">
        <v>556</v>
      </c>
      <c r="O495" s="11" t="s">
        <v>20</v>
      </c>
    </row>
    <row r="496" spans="2:15">
      <c r="B496" s="11" t="s">
        <v>710</v>
      </c>
      <c r="C496" s="11" t="s">
        <v>680</v>
      </c>
      <c r="D496" s="11" t="s">
        <v>1825</v>
      </c>
      <c r="E496" s="11" t="s">
        <v>97</v>
      </c>
      <c r="F496" s="11" t="s">
        <v>14</v>
      </c>
      <c r="G496" s="11" t="s">
        <v>44</v>
      </c>
      <c r="H496" s="11" t="s">
        <v>369</v>
      </c>
      <c r="I496" s="11" t="s">
        <v>370</v>
      </c>
      <c r="J496" s="11">
        <v>1660</v>
      </c>
      <c r="K496" s="11">
        <v>10</v>
      </c>
      <c r="L496" s="11" cm="1">
        <f t="array" ref="L496">K496*(J496-INDEX(Purchase_Data!$D$8:$D$138, MATCH(1, (TRIM(Purchase_Data!$B$8:$B$138)=TRIM(H496))*(TRIM(Purchase_Data!$C$8:$C$138)=TRIM(I496)), 0)))</f>
        <v>5100</v>
      </c>
      <c r="M496" s="11">
        <f t="shared" si="7"/>
        <v>16600</v>
      </c>
      <c r="N496" s="11" t="s">
        <v>556</v>
      </c>
      <c r="O496" s="11" t="s">
        <v>23</v>
      </c>
    </row>
    <row r="497" spans="2:15">
      <c r="B497" s="11" t="s">
        <v>711</v>
      </c>
      <c r="C497" s="11" t="s">
        <v>680</v>
      </c>
      <c r="D497" s="11" t="s">
        <v>1825</v>
      </c>
      <c r="E497" s="11" t="s">
        <v>332</v>
      </c>
      <c r="F497" s="11" t="s">
        <v>32</v>
      </c>
      <c r="G497" s="11" t="s">
        <v>25</v>
      </c>
      <c r="H497" s="11" t="s">
        <v>189</v>
      </c>
      <c r="I497" s="11" t="s">
        <v>330</v>
      </c>
      <c r="J497" s="11">
        <v>1850</v>
      </c>
      <c r="K497" s="11">
        <v>10</v>
      </c>
      <c r="L497" s="11" cm="1">
        <f t="array" ref="L497">K497*(J497-INDEX(Purchase_Data!$D$8:$D$138, MATCH(1, (TRIM(Purchase_Data!$B$8:$B$138)=TRIM(H497))*(TRIM(Purchase_Data!$C$8:$C$138)=TRIM(I497)), 0)))</f>
        <v>6050</v>
      </c>
      <c r="M497" s="11">
        <f t="shared" si="7"/>
        <v>18500</v>
      </c>
      <c r="N497" s="11" t="s">
        <v>556</v>
      </c>
      <c r="O497" s="11" t="s">
        <v>23</v>
      </c>
    </row>
    <row r="498" spans="2:15">
      <c r="B498" s="11" t="s">
        <v>712</v>
      </c>
      <c r="C498" s="11" t="s">
        <v>680</v>
      </c>
      <c r="D498" s="11" t="s">
        <v>1825</v>
      </c>
      <c r="E498" s="11" t="s">
        <v>424</v>
      </c>
      <c r="F498" s="11" t="s">
        <v>32</v>
      </c>
      <c r="G498" s="11" t="s">
        <v>33</v>
      </c>
      <c r="H498" s="11" t="s">
        <v>76</v>
      </c>
      <c r="I498" s="11" t="s">
        <v>77</v>
      </c>
      <c r="J498" s="11">
        <v>2300</v>
      </c>
      <c r="K498" s="11">
        <v>9</v>
      </c>
      <c r="L498" s="11" cm="1">
        <f t="array" ref="L498">K498*(J498-INDEX(Purchase_Data!$D$8:$D$138, MATCH(1, (TRIM(Purchase_Data!$B$8:$B$138)=TRIM(H498))*(TRIM(Purchase_Data!$C$8:$C$138)=TRIM(I498)), 0)))</f>
        <v>9090</v>
      </c>
      <c r="M498" s="11">
        <f t="shared" si="7"/>
        <v>20700</v>
      </c>
      <c r="N498" s="11" t="s">
        <v>556</v>
      </c>
      <c r="O498" s="11" t="s">
        <v>23</v>
      </c>
    </row>
    <row r="499" spans="2:15">
      <c r="B499" s="11" t="s">
        <v>713</v>
      </c>
      <c r="C499" s="11" t="s">
        <v>680</v>
      </c>
      <c r="D499" s="11" t="s">
        <v>1825</v>
      </c>
      <c r="E499" s="11" t="s">
        <v>424</v>
      </c>
      <c r="F499" s="11" t="s">
        <v>32</v>
      </c>
      <c r="G499" s="11" t="s">
        <v>33</v>
      </c>
      <c r="H499" s="11" t="s">
        <v>104</v>
      </c>
      <c r="I499" s="11" t="s">
        <v>172</v>
      </c>
      <c r="J499" s="11">
        <v>500</v>
      </c>
      <c r="K499" s="11">
        <v>10</v>
      </c>
      <c r="L499" s="11" cm="1">
        <f t="array" ref="L499">K499*(J499-INDEX(Purchase_Data!$D$8:$D$138, MATCH(1, (TRIM(Purchase_Data!$B$8:$B$138)=TRIM(H499))*(TRIM(Purchase_Data!$C$8:$C$138)=TRIM(I499)), 0)))</f>
        <v>1100</v>
      </c>
      <c r="M499" s="11">
        <f t="shared" si="7"/>
        <v>5000</v>
      </c>
      <c r="N499" s="11" t="s">
        <v>556</v>
      </c>
      <c r="O499" s="11" t="s">
        <v>37</v>
      </c>
    </row>
    <row r="500" spans="2:15">
      <c r="B500" s="11" t="s">
        <v>714</v>
      </c>
      <c r="C500" s="11" t="s">
        <v>680</v>
      </c>
      <c r="D500" s="11" t="s">
        <v>1825</v>
      </c>
      <c r="E500" s="11" t="s">
        <v>430</v>
      </c>
      <c r="F500" s="11" t="s">
        <v>32</v>
      </c>
      <c r="G500" s="11" t="s">
        <v>44</v>
      </c>
      <c r="H500" s="11" t="s">
        <v>1751</v>
      </c>
      <c r="I500" s="11" t="s">
        <v>27</v>
      </c>
      <c r="J500" s="11">
        <v>200</v>
      </c>
      <c r="K500" s="11">
        <v>9</v>
      </c>
      <c r="L500" s="11" cm="1">
        <f t="array" ref="L500">K500*(J500-INDEX(Purchase_Data!$D$8:$D$138, MATCH(1, (TRIM(Purchase_Data!$B$8:$B$138)=TRIM(H500))*(TRIM(Purchase_Data!$C$8:$C$138)=TRIM(I500)), 0)))</f>
        <v>198</v>
      </c>
      <c r="M500" s="11">
        <f t="shared" si="7"/>
        <v>1800</v>
      </c>
      <c r="N500" s="11" t="s">
        <v>556</v>
      </c>
      <c r="O500" s="11" t="s">
        <v>42</v>
      </c>
    </row>
    <row r="501" spans="2:15">
      <c r="B501" s="11" t="s">
        <v>715</v>
      </c>
      <c r="C501" s="11" t="s">
        <v>680</v>
      </c>
      <c r="D501" s="11" t="s">
        <v>1825</v>
      </c>
      <c r="E501" s="11" t="s">
        <v>430</v>
      </c>
      <c r="F501" s="11" t="s">
        <v>32</v>
      </c>
      <c r="G501" s="11" t="s">
        <v>44</v>
      </c>
      <c r="H501" s="11" t="s">
        <v>274</v>
      </c>
      <c r="I501" s="11" t="s">
        <v>50</v>
      </c>
      <c r="J501" s="11">
        <v>410</v>
      </c>
      <c r="K501" s="11">
        <v>9</v>
      </c>
      <c r="L501" s="11" cm="1">
        <f t="array" ref="L501">K501*(J501-INDEX(Purchase_Data!$D$8:$D$138, MATCH(1, (TRIM(Purchase_Data!$B$8:$B$138)=TRIM(H501))*(TRIM(Purchase_Data!$C$8:$C$138)=TRIM(I501)), 0)))</f>
        <v>225</v>
      </c>
      <c r="M501" s="11">
        <f t="shared" si="7"/>
        <v>3690</v>
      </c>
      <c r="N501" s="11" t="s">
        <v>556</v>
      </c>
      <c r="O501" s="11" t="s">
        <v>42</v>
      </c>
    </row>
    <row r="502" spans="2:15">
      <c r="B502" s="11" t="s">
        <v>716</v>
      </c>
      <c r="C502" s="11" t="s">
        <v>680</v>
      </c>
      <c r="D502" s="11" t="s">
        <v>1825</v>
      </c>
      <c r="E502" s="11" t="s">
        <v>205</v>
      </c>
      <c r="F502" s="11" t="s">
        <v>14</v>
      </c>
      <c r="G502" s="11" t="s">
        <v>44</v>
      </c>
      <c r="H502" s="11" t="s">
        <v>264</v>
      </c>
      <c r="I502" s="11" t="s">
        <v>149</v>
      </c>
      <c r="J502" s="11">
        <v>1640</v>
      </c>
      <c r="K502" s="11">
        <v>10</v>
      </c>
      <c r="L502" s="11" cm="1">
        <f t="array" ref="L502">K502*(J502-INDEX(Purchase_Data!$D$8:$D$138, MATCH(1, (TRIM(Purchase_Data!$B$8:$B$138)=TRIM(H502))*(TRIM(Purchase_Data!$C$8:$C$138)=TRIM(I502)), 0)))</f>
        <v>1700</v>
      </c>
      <c r="M502" s="11">
        <f t="shared" si="7"/>
        <v>16400</v>
      </c>
      <c r="N502" s="11" t="s">
        <v>556</v>
      </c>
      <c r="O502" s="11" t="s">
        <v>42</v>
      </c>
    </row>
    <row r="503" spans="2:15">
      <c r="B503" s="11" t="s">
        <v>717</v>
      </c>
      <c r="C503" s="11" t="s">
        <v>680</v>
      </c>
      <c r="D503" s="11" t="s">
        <v>1825</v>
      </c>
      <c r="E503" s="11" t="s">
        <v>246</v>
      </c>
      <c r="F503" s="11" t="s">
        <v>32</v>
      </c>
      <c r="G503" s="11" t="s">
        <v>53</v>
      </c>
      <c r="H503" s="11" t="s">
        <v>309</v>
      </c>
      <c r="I503" s="11" t="s">
        <v>63</v>
      </c>
      <c r="J503" s="11">
        <v>30</v>
      </c>
      <c r="K503" s="11">
        <v>10</v>
      </c>
      <c r="L503" s="11" cm="1">
        <f t="array" ref="L503">K503*(J503-INDEX(Purchase_Data!$D$8:$D$138, MATCH(1, (TRIM(Purchase_Data!$B$8:$B$138)=TRIM(H503))*(TRIM(Purchase_Data!$C$8:$C$138)=TRIM(I503)), 0)))</f>
        <v>30</v>
      </c>
      <c r="M503" s="11">
        <f t="shared" si="7"/>
        <v>300</v>
      </c>
      <c r="N503" s="11" t="s">
        <v>556</v>
      </c>
      <c r="O503" s="11" t="s">
        <v>42</v>
      </c>
    </row>
    <row r="504" spans="2:15">
      <c r="B504" s="11" t="s">
        <v>719</v>
      </c>
      <c r="C504" s="11" t="s">
        <v>680</v>
      </c>
      <c r="D504" s="11" t="s">
        <v>1825</v>
      </c>
      <c r="E504" s="11" t="s">
        <v>718</v>
      </c>
      <c r="F504" s="11" t="s">
        <v>32</v>
      </c>
      <c r="G504" s="11" t="s">
        <v>44</v>
      </c>
      <c r="H504" s="11" t="s">
        <v>62</v>
      </c>
      <c r="I504" s="11" t="s">
        <v>63</v>
      </c>
      <c r="J504" s="11">
        <v>30</v>
      </c>
      <c r="K504" s="11">
        <v>8</v>
      </c>
      <c r="L504" s="11" cm="1">
        <f t="array" ref="L504">K504*(J504-INDEX(Purchase_Data!$D$8:$D$138, MATCH(1, (TRIM(Purchase_Data!$B$8:$B$138)=TRIM(H504))*(TRIM(Purchase_Data!$C$8:$C$138)=TRIM(I504)), 0)))</f>
        <v>40</v>
      </c>
      <c r="M504" s="11">
        <f t="shared" si="7"/>
        <v>240</v>
      </c>
      <c r="N504" s="11" t="s">
        <v>556</v>
      </c>
      <c r="O504" s="11" t="s">
        <v>23</v>
      </c>
    </row>
    <row r="505" spans="2:15">
      <c r="B505" s="11" t="s">
        <v>720</v>
      </c>
      <c r="C505" s="11" t="s">
        <v>680</v>
      </c>
      <c r="D505" s="11" t="s">
        <v>1825</v>
      </c>
      <c r="E505" s="11" t="s">
        <v>325</v>
      </c>
      <c r="F505" s="11" t="s">
        <v>14</v>
      </c>
      <c r="G505" s="11" t="s">
        <v>25</v>
      </c>
      <c r="H505" s="11" t="s">
        <v>128</v>
      </c>
      <c r="I505" s="11" t="s">
        <v>17</v>
      </c>
      <c r="J505" s="11">
        <v>70</v>
      </c>
      <c r="K505" s="11">
        <v>9</v>
      </c>
      <c r="L505" s="11" cm="1">
        <f t="array" ref="L505">K505*(J505-INDEX(Purchase_Data!$D$8:$D$138, MATCH(1, (TRIM(Purchase_Data!$B$8:$B$138)=TRIM(H505))*(TRIM(Purchase_Data!$C$8:$C$138)=TRIM(I505)), 0)))</f>
        <v>72</v>
      </c>
      <c r="M505" s="11">
        <f t="shared" si="7"/>
        <v>630</v>
      </c>
      <c r="N505" s="11" t="s">
        <v>556</v>
      </c>
      <c r="O505" s="11" t="s">
        <v>20</v>
      </c>
    </row>
    <row r="506" spans="2:15">
      <c r="B506" s="11" t="s">
        <v>721</v>
      </c>
      <c r="C506" s="11" t="s">
        <v>680</v>
      </c>
      <c r="D506" s="11" t="s">
        <v>1825</v>
      </c>
      <c r="E506" s="11" t="s">
        <v>291</v>
      </c>
      <c r="F506" s="11" t="s">
        <v>32</v>
      </c>
      <c r="G506" s="11" t="s">
        <v>33</v>
      </c>
      <c r="H506" s="11" t="s">
        <v>228</v>
      </c>
      <c r="I506" s="11" t="s">
        <v>229</v>
      </c>
      <c r="J506" s="11">
        <v>270</v>
      </c>
      <c r="K506" s="11">
        <v>8</v>
      </c>
      <c r="L506" s="11" cm="1">
        <f t="array" ref="L506">K506*(J506-INDEX(Purchase_Data!$D$8:$D$138, MATCH(1, (TRIM(Purchase_Data!$B$8:$B$138)=TRIM(H506))*(TRIM(Purchase_Data!$C$8:$C$138)=TRIM(I506)), 0)))</f>
        <v>176</v>
      </c>
      <c r="M506" s="11">
        <f t="shared" si="7"/>
        <v>2160</v>
      </c>
      <c r="N506" s="11" t="s">
        <v>556</v>
      </c>
      <c r="O506" s="11" t="s">
        <v>42</v>
      </c>
    </row>
    <row r="507" spans="2:15">
      <c r="B507" s="11" t="s">
        <v>722</v>
      </c>
      <c r="C507" s="11" t="s">
        <v>680</v>
      </c>
      <c r="D507" s="11" t="s">
        <v>1825</v>
      </c>
      <c r="E507" s="11" t="s">
        <v>75</v>
      </c>
      <c r="F507" s="11" t="s">
        <v>32</v>
      </c>
      <c r="G507" s="11" t="s">
        <v>44</v>
      </c>
      <c r="H507" s="11" t="s">
        <v>162</v>
      </c>
      <c r="I507" s="11" t="s">
        <v>55</v>
      </c>
      <c r="J507" s="11">
        <v>550</v>
      </c>
      <c r="K507" s="11">
        <v>13</v>
      </c>
      <c r="L507" s="11" cm="1">
        <f t="array" ref="L507">K507*(J507-INDEX(Purchase_Data!$D$8:$D$138, MATCH(1, (TRIM(Purchase_Data!$B$8:$B$138)=TRIM(H507))*(TRIM(Purchase_Data!$C$8:$C$138)=TRIM(I507)), 0)))</f>
        <v>650</v>
      </c>
      <c r="M507" s="11">
        <f t="shared" si="7"/>
        <v>7150</v>
      </c>
      <c r="N507" s="11" t="s">
        <v>556</v>
      </c>
      <c r="O507" s="11" t="s">
        <v>23</v>
      </c>
    </row>
    <row r="508" spans="2:15">
      <c r="B508" s="11" t="s">
        <v>723</v>
      </c>
      <c r="C508" s="11" t="s">
        <v>680</v>
      </c>
      <c r="D508" s="11" t="s">
        <v>1825</v>
      </c>
      <c r="E508" s="11" t="s">
        <v>75</v>
      </c>
      <c r="F508" s="11" t="s">
        <v>32</v>
      </c>
      <c r="G508" s="11" t="s">
        <v>44</v>
      </c>
      <c r="H508" s="11" t="s">
        <v>1765</v>
      </c>
      <c r="I508" s="11" t="s">
        <v>35</v>
      </c>
      <c r="J508" s="11">
        <v>220</v>
      </c>
      <c r="K508" s="11">
        <v>9</v>
      </c>
      <c r="L508" s="11" cm="1">
        <f t="array" ref="L508">K508*(J508-INDEX(Purchase_Data!$D$8:$D$138, MATCH(1, (TRIM(Purchase_Data!$B$8:$B$138)=TRIM(H508))*(TRIM(Purchase_Data!$C$8:$C$138)=TRIM(I508)), 0)))</f>
        <v>225</v>
      </c>
      <c r="M508" s="11">
        <f t="shared" si="7"/>
        <v>1980</v>
      </c>
      <c r="N508" s="11" t="s">
        <v>556</v>
      </c>
      <c r="O508" s="11" t="s">
        <v>37</v>
      </c>
    </row>
    <row r="509" spans="2:15">
      <c r="B509" s="11" t="s">
        <v>724</v>
      </c>
      <c r="C509" s="11" t="s">
        <v>680</v>
      </c>
      <c r="D509" s="11" t="s">
        <v>1825</v>
      </c>
      <c r="E509" s="11" t="s">
        <v>176</v>
      </c>
      <c r="F509" s="11" t="s">
        <v>14</v>
      </c>
      <c r="G509" s="11" t="s">
        <v>15</v>
      </c>
      <c r="H509" s="11" t="s">
        <v>84</v>
      </c>
      <c r="I509" s="11" t="s">
        <v>50</v>
      </c>
      <c r="J509" s="11">
        <v>290</v>
      </c>
      <c r="K509" s="11">
        <v>9</v>
      </c>
      <c r="L509" s="11" cm="1">
        <f t="array" ref="L509">K509*(J509-INDEX(Purchase_Data!$D$8:$D$138, MATCH(1, (TRIM(Purchase_Data!$B$8:$B$138)=TRIM(H509))*(TRIM(Purchase_Data!$C$8:$C$138)=TRIM(I509)), 0)))</f>
        <v>162</v>
      </c>
      <c r="M509" s="11">
        <f t="shared" si="7"/>
        <v>2610</v>
      </c>
      <c r="N509" s="11" t="s">
        <v>556</v>
      </c>
      <c r="O509" s="11" t="s">
        <v>23</v>
      </c>
    </row>
    <row r="510" spans="2:15">
      <c r="B510" s="11" t="s">
        <v>725</v>
      </c>
      <c r="C510" s="11" t="s">
        <v>680</v>
      </c>
      <c r="D510" s="11" t="s">
        <v>1825</v>
      </c>
      <c r="E510" s="11" t="s">
        <v>176</v>
      </c>
      <c r="F510" s="11" t="s">
        <v>14</v>
      </c>
      <c r="G510" s="11" t="s">
        <v>15</v>
      </c>
      <c r="H510" s="11" t="s">
        <v>21</v>
      </c>
      <c r="I510" s="11" t="s">
        <v>35</v>
      </c>
      <c r="J510" s="11">
        <v>200</v>
      </c>
      <c r="K510" s="11">
        <v>7</v>
      </c>
      <c r="L510" s="11" cm="1">
        <f t="array" ref="L510">K510*(J510-INDEX(Purchase_Data!$D$8:$D$138, MATCH(1, (TRIM(Purchase_Data!$B$8:$B$138)=TRIM(H510))*(TRIM(Purchase_Data!$C$8:$C$138)=TRIM(I510)), 0)))</f>
        <v>154</v>
      </c>
      <c r="M510" s="11">
        <f t="shared" si="7"/>
        <v>1400</v>
      </c>
      <c r="N510" s="11" t="s">
        <v>556</v>
      </c>
      <c r="O510" s="11" t="s">
        <v>23</v>
      </c>
    </row>
    <row r="511" spans="2:15">
      <c r="B511" s="11" t="s">
        <v>726</v>
      </c>
      <c r="C511" s="11" t="s">
        <v>680</v>
      </c>
      <c r="D511" s="11" t="s">
        <v>1825</v>
      </c>
      <c r="E511" s="11" t="s">
        <v>151</v>
      </c>
      <c r="F511" s="11" t="s">
        <v>14</v>
      </c>
      <c r="G511" s="11" t="s">
        <v>25</v>
      </c>
      <c r="H511" s="11" t="s">
        <v>341</v>
      </c>
      <c r="I511" s="11" t="s">
        <v>46</v>
      </c>
      <c r="J511" s="11">
        <v>1050</v>
      </c>
      <c r="K511" s="11">
        <v>8</v>
      </c>
      <c r="L511" s="11" cm="1">
        <f t="array" ref="L511">K511*(J511-INDEX(Purchase_Data!$D$8:$D$138, MATCH(1, (TRIM(Purchase_Data!$B$8:$B$138)=TRIM(H511))*(TRIM(Purchase_Data!$C$8:$C$138)=TRIM(I511)), 0)))</f>
        <v>1360</v>
      </c>
      <c r="M511" s="11">
        <f t="shared" si="7"/>
        <v>8400</v>
      </c>
      <c r="N511" s="11" t="s">
        <v>556</v>
      </c>
      <c r="O511" s="11" t="s">
        <v>23</v>
      </c>
    </row>
    <row r="512" spans="2:15">
      <c r="B512" s="11" t="s">
        <v>727</v>
      </c>
      <c r="C512" s="11" t="s">
        <v>680</v>
      </c>
      <c r="D512" s="11" t="s">
        <v>1825</v>
      </c>
      <c r="E512" s="11" t="s">
        <v>224</v>
      </c>
      <c r="F512" s="11" t="s">
        <v>14</v>
      </c>
      <c r="G512" s="11" t="s">
        <v>44</v>
      </c>
      <c r="H512" s="11" t="s">
        <v>71</v>
      </c>
      <c r="I512" s="11" t="s">
        <v>50</v>
      </c>
      <c r="J512" s="11">
        <v>570</v>
      </c>
      <c r="K512" s="11">
        <v>7</v>
      </c>
      <c r="L512" s="11" cm="1">
        <f t="array" ref="L512">K512*(J512-INDEX(Purchase_Data!$D$8:$D$138, MATCH(1, (TRIM(Purchase_Data!$B$8:$B$138)=TRIM(H512))*(TRIM(Purchase_Data!$C$8:$C$138)=TRIM(I512)), 0)))</f>
        <v>196</v>
      </c>
      <c r="M512" s="11">
        <f t="shared" si="7"/>
        <v>3990</v>
      </c>
      <c r="N512" s="11" t="s">
        <v>556</v>
      </c>
      <c r="O512" s="11" t="s">
        <v>20</v>
      </c>
    </row>
    <row r="513" spans="2:15">
      <c r="B513" s="11" t="s">
        <v>728</v>
      </c>
      <c r="C513" s="11" t="s">
        <v>680</v>
      </c>
      <c r="D513" s="11" t="s">
        <v>1825</v>
      </c>
      <c r="E513" s="11" t="s">
        <v>615</v>
      </c>
      <c r="F513" s="11" t="s">
        <v>32</v>
      </c>
      <c r="G513" s="11" t="s">
        <v>44</v>
      </c>
      <c r="H513" s="11" t="s">
        <v>101</v>
      </c>
      <c r="I513" s="11" t="s">
        <v>288</v>
      </c>
      <c r="J513" s="11">
        <v>1050</v>
      </c>
      <c r="K513" s="11">
        <v>7</v>
      </c>
      <c r="L513" s="11" cm="1">
        <f t="array" ref="L513">K513*(J513-INDEX(Purchase_Data!$D$8:$D$138, MATCH(1, (TRIM(Purchase_Data!$B$8:$B$138)=TRIM(H513))*(TRIM(Purchase_Data!$C$8:$C$138)=TRIM(I513)), 0)))</f>
        <v>1358</v>
      </c>
      <c r="M513" s="11">
        <f t="shared" si="7"/>
        <v>7350</v>
      </c>
      <c r="N513" s="11" t="s">
        <v>556</v>
      </c>
      <c r="O513" s="11" t="s">
        <v>42</v>
      </c>
    </row>
    <row r="514" spans="2:15">
      <c r="B514" s="11" t="s">
        <v>729</v>
      </c>
      <c r="C514" s="11" t="s">
        <v>680</v>
      </c>
      <c r="D514" s="11" t="s">
        <v>1825</v>
      </c>
      <c r="E514" s="11" t="s">
        <v>257</v>
      </c>
      <c r="F514" s="11" t="s">
        <v>32</v>
      </c>
      <c r="G514" s="11" t="s">
        <v>53</v>
      </c>
      <c r="H514" s="11" t="s">
        <v>98</v>
      </c>
      <c r="I514" s="11" t="s">
        <v>172</v>
      </c>
      <c r="J514" s="11">
        <v>340</v>
      </c>
      <c r="K514" s="11">
        <v>7</v>
      </c>
      <c r="L514" s="11" cm="1">
        <f t="array" ref="L514">K514*(J514-INDEX(Purchase_Data!$D$8:$D$138, MATCH(1, (TRIM(Purchase_Data!$B$8:$B$138)=TRIM(H514))*(TRIM(Purchase_Data!$C$8:$C$138)=TRIM(I514)), 0)))</f>
        <v>140</v>
      </c>
      <c r="M514" s="11">
        <f t="shared" si="7"/>
        <v>2380</v>
      </c>
      <c r="N514" s="11" t="s">
        <v>556</v>
      </c>
      <c r="O514" s="11" t="s">
        <v>20</v>
      </c>
    </row>
    <row r="515" spans="2:15">
      <c r="B515" s="11" t="s">
        <v>730</v>
      </c>
      <c r="C515" s="11" t="s">
        <v>680</v>
      </c>
      <c r="D515" s="11" t="s">
        <v>1825</v>
      </c>
      <c r="E515" s="11" t="s">
        <v>332</v>
      </c>
      <c r="F515" s="11" t="s">
        <v>32</v>
      </c>
      <c r="G515" s="11" t="s">
        <v>25</v>
      </c>
      <c r="H515" s="11" t="s">
        <v>26</v>
      </c>
      <c r="I515" s="11" t="s">
        <v>35</v>
      </c>
      <c r="J515" s="11">
        <v>380</v>
      </c>
      <c r="K515" s="11">
        <v>6</v>
      </c>
      <c r="L515" s="11" cm="1">
        <f t="array" ref="L515">K515*(J515-INDEX(Purchase_Data!$D$8:$D$138, MATCH(1, (TRIM(Purchase_Data!$B$8:$B$138)=TRIM(H515))*(TRIM(Purchase_Data!$C$8:$C$138)=TRIM(I515)), 0)))</f>
        <v>192</v>
      </c>
      <c r="M515" s="11">
        <f t="shared" si="7"/>
        <v>2280</v>
      </c>
      <c r="N515" s="11" t="s">
        <v>556</v>
      </c>
      <c r="O515" s="11" t="s">
        <v>23</v>
      </c>
    </row>
    <row r="516" spans="2:15">
      <c r="B516" s="11" t="s">
        <v>731</v>
      </c>
      <c r="C516" s="11" t="s">
        <v>680</v>
      </c>
      <c r="D516" s="11" t="s">
        <v>1825</v>
      </c>
      <c r="E516" s="11" t="s">
        <v>367</v>
      </c>
      <c r="F516" s="11" t="s">
        <v>32</v>
      </c>
      <c r="G516" s="11" t="s">
        <v>53</v>
      </c>
      <c r="H516" s="4" t="s">
        <v>21</v>
      </c>
      <c r="I516" s="4" t="s">
        <v>35</v>
      </c>
      <c r="J516" s="11">
        <v>205</v>
      </c>
      <c r="K516" s="11">
        <v>7</v>
      </c>
      <c r="L516" s="11" cm="1">
        <f t="array" ref="L516">K516*(J516-INDEX(Purchase_Data!$D$8:$D$138, MATCH(1, (TRIM(Purchase_Data!$B$8:$B$138)=TRIM(H516))*(TRIM(Purchase_Data!$C$8:$C$138)=TRIM(I516)), 0)))</f>
        <v>189</v>
      </c>
      <c r="M516" s="11">
        <f t="shared" si="7"/>
        <v>1435</v>
      </c>
      <c r="N516" s="11" t="s">
        <v>556</v>
      </c>
      <c r="O516" s="4" t="s">
        <v>23</v>
      </c>
    </row>
    <row r="517" spans="2:15">
      <c r="B517" s="11" t="s">
        <v>732</v>
      </c>
      <c r="C517" s="11" t="s">
        <v>680</v>
      </c>
      <c r="D517" s="11" t="s">
        <v>1825</v>
      </c>
      <c r="E517" s="11" t="s">
        <v>471</v>
      </c>
      <c r="F517" s="11" t="s">
        <v>32</v>
      </c>
      <c r="G517" s="11" t="s">
        <v>44</v>
      </c>
      <c r="H517" s="11" t="s">
        <v>26</v>
      </c>
      <c r="I517" s="11" t="s">
        <v>27</v>
      </c>
      <c r="J517" s="11">
        <v>730</v>
      </c>
      <c r="K517" s="11">
        <v>6</v>
      </c>
      <c r="L517" s="11" cm="1">
        <f t="array" ref="L517">K517*(J517-INDEX(Purchase_Data!$D$8:$D$138, MATCH(1, (TRIM(Purchase_Data!$B$8:$B$138)=TRIM(H517))*(TRIM(Purchase_Data!$C$8:$C$138)=TRIM(I517)), 0)))</f>
        <v>150</v>
      </c>
      <c r="M517" s="11">
        <f t="shared" si="7"/>
        <v>4380</v>
      </c>
      <c r="N517" s="11" t="s">
        <v>556</v>
      </c>
      <c r="O517" s="11" t="s">
        <v>23</v>
      </c>
    </row>
    <row r="518" spans="2:15">
      <c r="B518" s="11" t="s">
        <v>733</v>
      </c>
      <c r="C518" s="11" t="s">
        <v>680</v>
      </c>
      <c r="D518" s="11" t="s">
        <v>1825</v>
      </c>
      <c r="E518" s="11" t="s">
        <v>158</v>
      </c>
      <c r="F518" s="11" t="s">
        <v>32</v>
      </c>
      <c r="G518" s="11" t="s">
        <v>44</v>
      </c>
      <c r="H518" s="11" t="s">
        <v>1755</v>
      </c>
      <c r="I518" s="11" t="s">
        <v>149</v>
      </c>
      <c r="J518" s="11">
        <v>230</v>
      </c>
      <c r="K518" s="11">
        <v>7</v>
      </c>
      <c r="L518" s="11" cm="1">
        <f t="array" ref="L518">K518*(J518-INDEX(Purchase_Data!$D$8:$D$138, MATCH(1, (TRIM(Purchase_Data!$B$8:$B$138)=TRIM(H518))*(TRIM(Purchase_Data!$C$8:$C$138)=TRIM(I518)), 0)))</f>
        <v>105</v>
      </c>
      <c r="M518" s="11">
        <f t="shared" si="7"/>
        <v>1610</v>
      </c>
      <c r="N518" s="11" t="s">
        <v>556</v>
      </c>
      <c r="O518" s="11" t="s">
        <v>20</v>
      </c>
    </row>
    <row r="519" spans="2:15">
      <c r="B519" s="11" t="s">
        <v>734</v>
      </c>
      <c r="C519" s="11" t="s">
        <v>680</v>
      </c>
      <c r="D519" s="11" t="s">
        <v>1825</v>
      </c>
      <c r="E519" s="11" t="s">
        <v>158</v>
      </c>
      <c r="F519" s="11" t="s">
        <v>32</v>
      </c>
      <c r="G519" s="11" t="s">
        <v>44</v>
      </c>
      <c r="H519" s="11" t="s">
        <v>228</v>
      </c>
      <c r="I519" s="11" t="s">
        <v>229</v>
      </c>
      <c r="J519" s="11">
        <v>270</v>
      </c>
      <c r="K519" s="11">
        <v>7</v>
      </c>
      <c r="L519" s="11" cm="1">
        <f t="array" ref="L519">K519*(J519-INDEX(Purchase_Data!$D$8:$D$138, MATCH(1, (TRIM(Purchase_Data!$B$8:$B$138)=TRIM(H519))*(TRIM(Purchase_Data!$C$8:$C$138)=TRIM(I519)), 0)))</f>
        <v>154</v>
      </c>
      <c r="M519" s="11">
        <f t="shared" si="7"/>
        <v>1890</v>
      </c>
      <c r="N519" s="11" t="s">
        <v>556</v>
      </c>
      <c r="O519" s="11" t="s">
        <v>42</v>
      </c>
    </row>
    <row r="520" spans="2:15">
      <c r="B520" s="11" t="s">
        <v>735</v>
      </c>
      <c r="C520" s="11" t="s">
        <v>680</v>
      </c>
      <c r="D520" s="11" t="s">
        <v>1825</v>
      </c>
      <c r="E520" s="11" t="s">
        <v>176</v>
      </c>
      <c r="F520" s="11" t="s">
        <v>14</v>
      </c>
      <c r="G520" s="11" t="s">
        <v>15</v>
      </c>
      <c r="H520" s="11" t="s">
        <v>349</v>
      </c>
      <c r="I520" s="11" t="s">
        <v>172</v>
      </c>
      <c r="J520" s="11">
        <v>360</v>
      </c>
      <c r="K520" s="11">
        <v>7</v>
      </c>
      <c r="L520" s="11" cm="1">
        <f t="array" ref="L520">K520*(J520-INDEX(Purchase_Data!$D$8:$D$138, MATCH(1, (TRIM(Purchase_Data!$B$8:$B$138)=TRIM(H520))*(TRIM(Purchase_Data!$C$8:$C$138)=TRIM(I520)), 0)))</f>
        <v>168</v>
      </c>
      <c r="M520" s="11">
        <f t="shared" si="7"/>
        <v>2520</v>
      </c>
      <c r="N520" s="11" t="s">
        <v>556</v>
      </c>
      <c r="O520" s="11" t="s">
        <v>42</v>
      </c>
    </row>
    <row r="521" spans="2:15">
      <c r="B521" s="11" t="s">
        <v>736</v>
      </c>
      <c r="C521" s="11" t="s">
        <v>680</v>
      </c>
      <c r="D521" s="11" t="s">
        <v>1825</v>
      </c>
      <c r="E521" s="11" t="s">
        <v>176</v>
      </c>
      <c r="F521" s="11" t="s">
        <v>14</v>
      </c>
      <c r="G521" s="11" t="s">
        <v>15</v>
      </c>
      <c r="H521" s="11" t="s">
        <v>1765</v>
      </c>
      <c r="I521" s="11" t="s">
        <v>35</v>
      </c>
      <c r="J521" s="11">
        <v>220</v>
      </c>
      <c r="K521" s="11">
        <v>6</v>
      </c>
      <c r="L521" s="11" cm="1">
        <f t="array" ref="L521">K521*(J521-INDEX(Purchase_Data!$D$8:$D$138, MATCH(1, (TRIM(Purchase_Data!$B$8:$B$138)=TRIM(H521))*(TRIM(Purchase_Data!$C$8:$C$138)=TRIM(I521)), 0)))</f>
        <v>150</v>
      </c>
      <c r="M521" s="11">
        <f t="shared" ref="M521:M584" si="8">J521*K521</f>
        <v>1320</v>
      </c>
      <c r="N521" s="11" t="s">
        <v>556</v>
      </c>
      <c r="O521" s="11" t="s">
        <v>37</v>
      </c>
    </row>
    <row r="522" spans="2:15">
      <c r="B522" s="11" t="s">
        <v>737</v>
      </c>
      <c r="C522" s="11" t="s">
        <v>680</v>
      </c>
      <c r="D522" s="11" t="s">
        <v>1825</v>
      </c>
      <c r="E522" s="11" t="s">
        <v>13</v>
      </c>
      <c r="F522" s="11" t="s">
        <v>14</v>
      </c>
      <c r="G522" s="11" t="s">
        <v>15</v>
      </c>
      <c r="H522" s="11" t="s">
        <v>131</v>
      </c>
      <c r="I522" s="11" t="s">
        <v>132</v>
      </c>
      <c r="J522" s="11">
        <v>120</v>
      </c>
      <c r="K522" s="11">
        <v>7</v>
      </c>
      <c r="L522" s="11" cm="1">
        <f t="array" ref="L522">K522*(J522-INDEX(Purchase_Data!$D$8:$D$138, MATCH(1, (TRIM(Purchase_Data!$B$8:$B$138)=TRIM(H522))*(TRIM(Purchase_Data!$C$8:$C$138)=TRIM(I522)), 0)))</f>
        <v>140</v>
      </c>
      <c r="M522" s="11">
        <f t="shared" si="8"/>
        <v>840</v>
      </c>
      <c r="N522" s="11" t="s">
        <v>556</v>
      </c>
      <c r="O522" s="11" t="s">
        <v>37</v>
      </c>
    </row>
    <row r="523" spans="2:15">
      <c r="B523" s="11" t="s">
        <v>738</v>
      </c>
      <c r="C523" s="11" t="s">
        <v>680</v>
      </c>
      <c r="D523" s="11" t="s">
        <v>1825</v>
      </c>
      <c r="E523" s="11" t="s">
        <v>197</v>
      </c>
      <c r="F523" s="11" t="s">
        <v>32</v>
      </c>
      <c r="G523" s="11" t="s">
        <v>44</v>
      </c>
      <c r="H523" s="11" t="s">
        <v>369</v>
      </c>
      <c r="I523" s="11" t="s">
        <v>506</v>
      </c>
      <c r="J523" s="11">
        <v>850</v>
      </c>
      <c r="K523" s="11">
        <v>8</v>
      </c>
      <c r="L523" s="11" cm="1">
        <f t="array" ref="L523">K523*(J523-INDEX(Purchase_Data!$D$8:$D$138, MATCH(1, (TRIM(Purchase_Data!$B$8:$B$138)=TRIM(H523))*(TRIM(Purchase_Data!$C$8:$C$138)=TRIM(I523)), 0)))</f>
        <v>320</v>
      </c>
      <c r="M523" s="11">
        <f t="shared" si="8"/>
        <v>6800</v>
      </c>
      <c r="N523" s="11" t="s">
        <v>556</v>
      </c>
      <c r="O523" s="11" t="s">
        <v>23</v>
      </c>
    </row>
    <row r="524" spans="2:15">
      <c r="B524" s="11" t="s">
        <v>739</v>
      </c>
      <c r="C524" s="11" t="s">
        <v>680</v>
      </c>
      <c r="D524" s="11" t="s">
        <v>1825</v>
      </c>
      <c r="E524" s="11" t="s">
        <v>701</v>
      </c>
      <c r="F524" s="11" t="s">
        <v>14</v>
      </c>
      <c r="G524" s="11" t="s">
        <v>53</v>
      </c>
      <c r="H524" s="11" t="s">
        <v>54</v>
      </c>
      <c r="I524" s="11" t="s">
        <v>50</v>
      </c>
      <c r="J524" s="11">
        <v>190</v>
      </c>
      <c r="K524" s="11">
        <v>8</v>
      </c>
      <c r="L524" s="11" cm="1">
        <f t="array" ref="L524">K524*(J524-INDEX(Purchase_Data!$D$8:$D$138, MATCH(1, (TRIM(Purchase_Data!$B$8:$B$138)=TRIM(H524))*(TRIM(Purchase_Data!$C$8:$C$138)=TRIM(I524)), 0)))</f>
        <v>144</v>
      </c>
      <c r="M524" s="11">
        <f t="shared" si="8"/>
        <v>1520</v>
      </c>
      <c r="N524" s="11" t="s">
        <v>556</v>
      </c>
      <c r="O524" s="11" t="s">
        <v>42</v>
      </c>
    </row>
    <row r="525" spans="2:15">
      <c r="B525" s="11" t="s">
        <v>740</v>
      </c>
      <c r="C525" s="11" t="s">
        <v>680</v>
      </c>
      <c r="D525" s="11" t="s">
        <v>1825</v>
      </c>
      <c r="E525" s="11" t="s">
        <v>691</v>
      </c>
      <c r="F525" s="11" t="s">
        <v>32</v>
      </c>
      <c r="G525" s="11" t="s">
        <v>33</v>
      </c>
      <c r="H525" s="11" t="s">
        <v>91</v>
      </c>
      <c r="I525" s="11" t="s">
        <v>59</v>
      </c>
      <c r="J525" s="11">
        <v>700</v>
      </c>
      <c r="K525" s="11">
        <v>7</v>
      </c>
      <c r="L525" s="11" cm="1">
        <f t="array" ref="L525">K525*(J525-INDEX(Purchase_Data!$D$8:$D$138, MATCH(1, (TRIM(Purchase_Data!$B$8:$B$138)=TRIM(H525))*(TRIM(Purchase_Data!$C$8:$C$138)=TRIM(I525)), 0)))</f>
        <v>196</v>
      </c>
      <c r="M525" s="11">
        <f t="shared" si="8"/>
        <v>4900</v>
      </c>
      <c r="N525" s="11" t="s">
        <v>556</v>
      </c>
      <c r="O525" s="11" t="s">
        <v>23</v>
      </c>
    </row>
    <row r="526" spans="2:15">
      <c r="B526" s="11" t="s">
        <v>741</v>
      </c>
      <c r="C526" s="11" t="s">
        <v>680</v>
      </c>
      <c r="D526" s="11" t="s">
        <v>1825</v>
      </c>
      <c r="E526" s="11" t="s">
        <v>147</v>
      </c>
      <c r="F526" s="11" t="s">
        <v>14</v>
      </c>
      <c r="G526" s="11" t="s">
        <v>25</v>
      </c>
      <c r="H526" s="11" t="s">
        <v>128</v>
      </c>
      <c r="I526" s="11" t="s">
        <v>50</v>
      </c>
      <c r="J526" s="11">
        <v>330</v>
      </c>
      <c r="K526" s="11">
        <v>8</v>
      </c>
      <c r="L526" s="11" cm="1">
        <f t="array" ref="L526">K526*(J526-INDEX(Purchase_Data!$D$8:$D$138, MATCH(1, (TRIM(Purchase_Data!$B$8:$B$138)=TRIM(H526))*(TRIM(Purchase_Data!$C$8:$C$138)=TRIM(I526)), 0)))</f>
        <v>240</v>
      </c>
      <c r="M526" s="11">
        <f t="shared" si="8"/>
        <v>2640</v>
      </c>
      <c r="N526" s="11" t="s">
        <v>556</v>
      </c>
      <c r="O526" s="11" t="s">
        <v>20</v>
      </c>
    </row>
    <row r="527" spans="2:15">
      <c r="B527" s="11" t="s">
        <v>742</v>
      </c>
      <c r="C527" s="11" t="s">
        <v>680</v>
      </c>
      <c r="D527" s="11" t="s">
        <v>1825</v>
      </c>
      <c r="E527" s="11" t="s">
        <v>86</v>
      </c>
      <c r="F527" s="11" t="s">
        <v>14</v>
      </c>
      <c r="G527" s="11" t="s">
        <v>53</v>
      </c>
      <c r="H527" s="11" t="s">
        <v>54</v>
      </c>
      <c r="I527" s="11" t="s">
        <v>55</v>
      </c>
      <c r="J527" s="11">
        <v>350</v>
      </c>
      <c r="K527" s="11">
        <v>9</v>
      </c>
      <c r="L527" s="11" cm="1">
        <f t="array" ref="L527">K527*(J527-INDEX(Purchase_Data!$D$8:$D$138, MATCH(1, (TRIM(Purchase_Data!$B$8:$B$138)=TRIM(H527))*(TRIM(Purchase_Data!$C$8:$C$138)=TRIM(I527)), 0)))</f>
        <v>360</v>
      </c>
      <c r="M527" s="11">
        <f t="shared" si="8"/>
        <v>3150</v>
      </c>
      <c r="N527" s="11" t="s">
        <v>556</v>
      </c>
      <c r="O527" s="11" t="s">
        <v>42</v>
      </c>
    </row>
    <row r="528" spans="2:15">
      <c r="B528" s="11" t="s">
        <v>743</v>
      </c>
      <c r="C528" s="11" t="s">
        <v>680</v>
      </c>
      <c r="D528" s="11" t="s">
        <v>1825</v>
      </c>
      <c r="E528" s="11" t="s">
        <v>394</v>
      </c>
      <c r="F528" s="11" t="s">
        <v>14</v>
      </c>
      <c r="G528" s="11" t="s">
        <v>15</v>
      </c>
      <c r="H528" s="11" t="s">
        <v>162</v>
      </c>
      <c r="I528" s="11" t="s">
        <v>17</v>
      </c>
      <c r="J528" s="11">
        <v>60</v>
      </c>
      <c r="K528" s="11">
        <v>7</v>
      </c>
      <c r="L528" s="11" cm="1">
        <f t="array" ref="L528">K528*(J528-INDEX(Purchase_Data!$D$8:$D$138, MATCH(1, (TRIM(Purchase_Data!$B$8:$B$138)=TRIM(H528))*(TRIM(Purchase_Data!$C$8:$C$138)=TRIM(I528)), 0)))</f>
        <v>70</v>
      </c>
      <c r="M528" s="11">
        <f t="shared" si="8"/>
        <v>420</v>
      </c>
      <c r="N528" s="11" t="s">
        <v>556</v>
      </c>
      <c r="O528" s="11" t="s">
        <v>23</v>
      </c>
    </row>
    <row r="529" spans="2:15">
      <c r="B529" s="11" t="s">
        <v>744</v>
      </c>
      <c r="C529" s="11" t="s">
        <v>680</v>
      </c>
      <c r="D529" s="11" t="s">
        <v>1825</v>
      </c>
      <c r="E529" s="11" t="s">
        <v>227</v>
      </c>
      <c r="F529" s="11" t="s">
        <v>32</v>
      </c>
      <c r="G529" s="11" t="s">
        <v>53</v>
      </c>
      <c r="H529" s="11" t="s">
        <v>62</v>
      </c>
      <c r="I529" s="11" t="s">
        <v>63</v>
      </c>
      <c r="J529" s="11">
        <v>30</v>
      </c>
      <c r="K529" s="11">
        <v>9</v>
      </c>
      <c r="L529" s="11" cm="1">
        <f t="array" ref="L529">K529*(J529-INDEX(Purchase_Data!$D$8:$D$138, MATCH(1, (TRIM(Purchase_Data!$B$8:$B$138)=TRIM(H529))*(TRIM(Purchase_Data!$C$8:$C$138)=TRIM(I529)), 0)))</f>
        <v>45</v>
      </c>
      <c r="M529" s="11">
        <f t="shared" si="8"/>
        <v>270</v>
      </c>
      <c r="N529" s="11" t="s">
        <v>556</v>
      </c>
      <c r="O529" s="11" t="s">
        <v>23</v>
      </c>
    </row>
    <row r="530" spans="2:15">
      <c r="B530" s="11" t="s">
        <v>745</v>
      </c>
      <c r="C530" s="11" t="s">
        <v>680</v>
      </c>
      <c r="D530" s="11" t="s">
        <v>1825</v>
      </c>
      <c r="E530" s="11" t="s">
        <v>227</v>
      </c>
      <c r="F530" s="11" t="s">
        <v>32</v>
      </c>
      <c r="G530" s="11" t="s">
        <v>53</v>
      </c>
      <c r="H530" s="11" t="s">
        <v>162</v>
      </c>
      <c r="I530" s="11" t="s">
        <v>17</v>
      </c>
      <c r="J530" s="11">
        <v>60</v>
      </c>
      <c r="K530" s="11">
        <v>8</v>
      </c>
      <c r="L530" s="11" cm="1">
        <f t="array" ref="L530">K530*(J530-INDEX(Purchase_Data!$D$8:$D$138, MATCH(1, (TRIM(Purchase_Data!$B$8:$B$138)=TRIM(H530))*(TRIM(Purchase_Data!$C$8:$C$138)=TRIM(I530)), 0)))</f>
        <v>80</v>
      </c>
      <c r="M530" s="11">
        <f t="shared" si="8"/>
        <v>480</v>
      </c>
      <c r="N530" s="11" t="s">
        <v>556</v>
      </c>
      <c r="O530" s="11" t="s">
        <v>23</v>
      </c>
    </row>
    <row r="531" spans="2:15">
      <c r="B531" s="11" t="s">
        <v>746</v>
      </c>
      <c r="C531" s="11" t="s">
        <v>680</v>
      </c>
      <c r="D531" s="11" t="s">
        <v>1825</v>
      </c>
      <c r="E531" s="11" t="s">
        <v>220</v>
      </c>
      <c r="F531" s="11" t="s">
        <v>14</v>
      </c>
      <c r="G531" s="11" t="s">
        <v>33</v>
      </c>
      <c r="H531" s="11" t="s">
        <v>54</v>
      </c>
      <c r="I531" s="11" t="s">
        <v>55</v>
      </c>
      <c r="J531" s="11">
        <v>350</v>
      </c>
      <c r="K531" s="11">
        <v>9</v>
      </c>
      <c r="L531" s="11" cm="1">
        <f t="array" ref="L531">K531*(J531-INDEX(Purchase_Data!$D$8:$D$138, MATCH(1, (TRIM(Purchase_Data!$B$8:$B$138)=TRIM(H531))*(TRIM(Purchase_Data!$C$8:$C$138)=TRIM(I531)), 0)))</f>
        <v>360</v>
      </c>
      <c r="M531" s="11">
        <f t="shared" si="8"/>
        <v>3150</v>
      </c>
      <c r="N531" s="11" t="s">
        <v>556</v>
      </c>
      <c r="O531" s="11" t="s">
        <v>42</v>
      </c>
    </row>
    <row r="532" spans="2:15">
      <c r="B532" s="11" t="s">
        <v>747</v>
      </c>
      <c r="C532" s="11" t="s">
        <v>680</v>
      </c>
      <c r="D532" s="11" t="s">
        <v>1825</v>
      </c>
      <c r="E532" s="11" t="s">
        <v>220</v>
      </c>
      <c r="F532" s="11" t="s">
        <v>14</v>
      </c>
      <c r="G532" s="11" t="s">
        <v>33</v>
      </c>
      <c r="H532" s="11" t="s">
        <v>128</v>
      </c>
      <c r="I532" s="11" t="s">
        <v>55</v>
      </c>
      <c r="J532" s="11">
        <v>650</v>
      </c>
      <c r="K532" s="11">
        <v>8</v>
      </c>
      <c r="L532" s="11" cm="1">
        <f t="array" ref="L532">K532*(J532-INDEX(Purchase_Data!$D$8:$D$138, MATCH(1, (TRIM(Purchase_Data!$B$8:$B$138)=TRIM(H532))*(TRIM(Purchase_Data!$C$8:$C$138)=TRIM(I532)), 0)))</f>
        <v>400</v>
      </c>
      <c r="M532" s="11">
        <f t="shared" si="8"/>
        <v>5200</v>
      </c>
      <c r="N532" s="11" t="s">
        <v>556</v>
      </c>
      <c r="O532" s="11" t="s">
        <v>20</v>
      </c>
    </row>
    <row r="533" spans="2:15">
      <c r="B533" s="11" t="s">
        <v>748</v>
      </c>
      <c r="C533" s="11" t="s">
        <v>680</v>
      </c>
      <c r="D533" s="11" t="s">
        <v>1825</v>
      </c>
      <c r="E533" s="11" t="s">
        <v>293</v>
      </c>
      <c r="F533" s="11" t="s">
        <v>14</v>
      </c>
      <c r="G533" s="11" t="s">
        <v>53</v>
      </c>
      <c r="H533" s="11" t="s">
        <v>274</v>
      </c>
      <c r="I533" s="11" t="s">
        <v>50</v>
      </c>
      <c r="J533" s="11">
        <v>410</v>
      </c>
      <c r="K533" s="11">
        <v>7</v>
      </c>
      <c r="L533" s="11" cm="1">
        <f t="array" ref="L533">K533*(J533-INDEX(Purchase_Data!$D$8:$D$138, MATCH(1, (TRIM(Purchase_Data!$B$8:$B$138)=TRIM(H533))*(TRIM(Purchase_Data!$C$8:$C$138)=TRIM(I533)), 0)))</f>
        <v>175</v>
      </c>
      <c r="M533" s="11">
        <f t="shared" si="8"/>
        <v>2870</v>
      </c>
      <c r="N533" s="11" t="s">
        <v>556</v>
      </c>
      <c r="O533" s="11" t="s">
        <v>42</v>
      </c>
    </row>
    <row r="534" spans="2:15">
      <c r="B534" s="11" t="s">
        <v>749</v>
      </c>
      <c r="C534" s="11" t="s">
        <v>680</v>
      </c>
      <c r="D534" s="11" t="s">
        <v>1825</v>
      </c>
      <c r="E534" s="11" t="s">
        <v>120</v>
      </c>
      <c r="F534" s="11" t="s">
        <v>32</v>
      </c>
      <c r="G534" s="11" t="s">
        <v>53</v>
      </c>
      <c r="H534" s="11" t="s">
        <v>104</v>
      </c>
      <c r="I534" s="11" t="s">
        <v>17</v>
      </c>
      <c r="J534" s="11">
        <v>210</v>
      </c>
      <c r="K534" s="11">
        <v>7</v>
      </c>
      <c r="L534" s="11" cm="1">
        <f t="array" ref="L534">K534*(J534-INDEX(Purchase_Data!$D$8:$D$138, MATCH(1, (TRIM(Purchase_Data!$B$8:$B$138)=TRIM(H534))*(TRIM(Purchase_Data!$C$8:$C$138)=TRIM(I534)), 0)))</f>
        <v>350</v>
      </c>
      <c r="M534" s="11">
        <f t="shared" si="8"/>
        <v>1470</v>
      </c>
      <c r="N534" s="11" t="s">
        <v>556</v>
      </c>
      <c r="O534" s="11" t="s">
        <v>37</v>
      </c>
    </row>
    <row r="535" spans="2:15">
      <c r="B535" s="11" t="s">
        <v>750</v>
      </c>
      <c r="C535" s="11" t="s">
        <v>680</v>
      </c>
      <c r="D535" s="11" t="s">
        <v>1825</v>
      </c>
      <c r="E535" s="11" t="s">
        <v>136</v>
      </c>
      <c r="F535" s="11" t="s">
        <v>14</v>
      </c>
      <c r="G535" s="11" t="s">
        <v>33</v>
      </c>
      <c r="H535" s="11" t="s">
        <v>16</v>
      </c>
      <c r="I535" s="11" t="s">
        <v>172</v>
      </c>
      <c r="J535" s="11">
        <v>290</v>
      </c>
      <c r="K535" s="11">
        <v>8</v>
      </c>
      <c r="L535" s="11" cm="1">
        <f t="array" ref="L535">K535*(J535-INDEX(Purchase_Data!$D$8:$D$138, MATCH(1, (TRIM(Purchase_Data!$B$8:$B$138)=TRIM(H535))*(TRIM(Purchase_Data!$C$8:$C$138)=TRIM(I535)), 0)))</f>
        <v>200</v>
      </c>
      <c r="M535" s="11">
        <f t="shared" si="8"/>
        <v>2320</v>
      </c>
      <c r="N535" s="11" t="s">
        <v>556</v>
      </c>
      <c r="O535" s="11" t="s">
        <v>20</v>
      </c>
    </row>
    <row r="536" spans="2:15">
      <c r="B536" s="11" t="s">
        <v>751</v>
      </c>
      <c r="C536" s="11" t="s">
        <v>680</v>
      </c>
      <c r="D536" s="11" t="s">
        <v>1825</v>
      </c>
      <c r="E536" s="11" t="s">
        <v>207</v>
      </c>
      <c r="F536" s="11" t="s">
        <v>32</v>
      </c>
      <c r="G536" s="11" t="s">
        <v>44</v>
      </c>
      <c r="H536" s="11" t="s">
        <v>284</v>
      </c>
      <c r="I536" s="11" t="s">
        <v>449</v>
      </c>
      <c r="J536" s="11">
        <v>780</v>
      </c>
      <c r="K536" s="11">
        <v>8</v>
      </c>
      <c r="L536" s="11" cm="1">
        <f t="array" ref="L536">K536*(J536-INDEX(Purchase_Data!$D$8:$D$138, MATCH(1, (TRIM(Purchase_Data!$B$8:$B$138)=TRIM(H536))*(TRIM(Purchase_Data!$C$8:$C$138)=TRIM(I536)), 0)))</f>
        <v>440</v>
      </c>
      <c r="M536" s="11">
        <f t="shared" si="8"/>
        <v>6240</v>
      </c>
      <c r="N536" s="11" t="s">
        <v>556</v>
      </c>
      <c r="O536" s="11" t="s">
        <v>42</v>
      </c>
    </row>
    <row r="537" spans="2:15">
      <c r="B537" s="11" t="s">
        <v>752</v>
      </c>
      <c r="C537" s="11" t="s">
        <v>680</v>
      </c>
      <c r="D537" s="11" t="s">
        <v>1825</v>
      </c>
      <c r="E537" s="11" t="s">
        <v>250</v>
      </c>
      <c r="F537" s="11" t="s">
        <v>14</v>
      </c>
      <c r="G537" s="11" t="s">
        <v>53</v>
      </c>
      <c r="H537" s="11" t="s">
        <v>171</v>
      </c>
      <c r="I537" s="11" t="s">
        <v>55</v>
      </c>
      <c r="J537" s="11">
        <v>250</v>
      </c>
      <c r="K537" s="11">
        <v>7</v>
      </c>
      <c r="L537" s="11" cm="1">
        <f t="array" ref="L537">K537*(J537-INDEX(Purchase_Data!$D$8:$D$138, MATCH(1, (TRIM(Purchase_Data!$B$8:$B$138)=TRIM(H537))*(TRIM(Purchase_Data!$C$8:$C$138)=TRIM(I537)), 0)))</f>
        <v>280</v>
      </c>
      <c r="M537" s="11">
        <f t="shared" si="8"/>
        <v>1750</v>
      </c>
      <c r="N537" s="11" t="s">
        <v>556</v>
      </c>
      <c r="O537" s="11" t="s">
        <v>37</v>
      </c>
    </row>
    <row r="538" spans="2:15">
      <c r="B538" s="11" t="s">
        <v>753</v>
      </c>
      <c r="C538" s="11" t="s">
        <v>680</v>
      </c>
      <c r="D538" s="11" t="s">
        <v>1825</v>
      </c>
      <c r="E538" s="11" t="s">
        <v>207</v>
      </c>
      <c r="F538" s="11" t="s">
        <v>32</v>
      </c>
      <c r="G538" s="11" t="s">
        <v>44</v>
      </c>
      <c r="H538" s="11" t="s">
        <v>29</v>
      </c>
      <c r="I538" s="11" t="s">
        <v>149</v>
      </c>
      <c r="J538" s="11">
        <v>240</v>
      </c>
      <c r="K538" s="11">
        <v>8</v>
      </c>
      <c r="L538" s="11" cm="1">
        <f t="array" ref="L538">K538*(J538-INDEX(Purchase_Data!$D$8:$D$138, MATCH(1, (TRIM(Purchase_Data!$B$8:$B$138)=TRIM(H538))*(TRIM(Purchase_Data!$C$8:$C$138)=TRIM(I538)), 0)))</f>
        <v>96</v>
      </c>
      <c r="M538" s="11">
        <f t="shared" si="8"/>
        <v>1920</v>
      </c>
      <c r="N538" s="11" t="s">
        <v>556</v>
      </c>
      <c r="O538" s="11" t="s">
        <v>20</v>
      </c>
    </row>
    <row r="539" spans="2:15">
      <c r="B539" s="11" t="s">
        <v>754</v>
      </c>
      <c r="C539" s="11" t="s">
        <v>680</v>
      </c>
      <c r="D539" s="11" t="s">
        <v>1825</v>
      </c>
      <c r="E539" s="11" t="s">
        <v>493</v>
      </c>
      <c r="F539" s="11" t="s">
        <v>14</v>
      </c>
      <c r="G539" s="11" t="s">
        <v>15</v>
      </c>
      <c r="H539" s="11" t="s">
        <v>185</v>
      </c>
      <c r="I539" s="11" t="s">
        <v>17</v>
      </c>
      <c r="J539" s="11">
        <v>50</v>
      </c>
      <c r="K539" s="11">
        <v>6</v>
      </c>
      <c r="L539" s="11" cm="1">
        <f t="array" ref="L539">K539*(J539-INDEX(Purchase_Data!$D$8:$D$138, MATCH(1, (TRIM(Purchase_Data!$B$8:$B$138)=TRIM(H539))*(TRIM(Purchase_Data!$C$8:$C$138)=TRIM(I539)), 0)))</f>
        <v>36</v>
      </c>
      <c r="M539" s="11">
        <f t="shared" si="8"/>
        <v>300</v>
      </c>
      <c r="N539" s="11" t="s">
        <v>556</v>
      </c>
      <c r="O539" s="11" t="s">
        <v>20</v>
      </c>
    </row>
    <row r="540" spans="2:15">
      <c r="B540" s="11" t="s">
        <v>755</v>
      </c>
      <c r="C540" s="11" t="s">
        <v>680</v>
      </c>
      <c r="D540" s="11" t="s">
        <v>1825</v>
      </c>
      <c r="E540" s="11" t="s">
        <v>151</v>
      </c>
      <c r="F540" s="11" t="s">
        <v>14</v>
      </c>
      <c r="G540" s="11" t="s">
        <v>25</v>
      </c>
      <c r="H540" s="11" t="s">
        <v>171</v>
      </c>
      <c r="I540" s="11" t="s">
        <v>55</v>
      </c>
      <c r="J540" s="11">
        <v>250</v>
      </c>
      <c r="K540" s="11">
        <v>7</v>
      </c>
      <c r="L540" s="11" cm="1">
        <f t="array" ref="L540">K540*(J540-INDEX(Purchase_Data!$D$8:$D$138, MATCH(1, (TRIM(Purchase_Data!$B$8:$B$138)=TRIM(H540))*(TRIM(Purchase_Data!$C$8:$C$138)=TRIM(I540)), 0)))</f>
        <v>280</v>
      </c>
      <c r="M540" s="11">
        <f t="shared" si="8"/>
        <v>1750</v>
      </c>
      <c r="N540" s="11" t="s">
        <v>556</v>
      </c>
      <c r="O540" s="11" t="s">
        <v>37</v>
      </c>
    </row>
    <row r="541" spans="2:15">
      <c r="B541" s="11" t="s">
        <v>756</v>
      </c>
      <c r="C541" s="11" t="s">
        <v>680</v>
      </c>
      <c r="D541" s="11" t="s">
        <v>1825</v>
      </c>
      <c r="E541" s="11" t="s">
        <v>478</v>
      </c>
      <c r="F541" s="11" t="s">
        <v>14</v>
      </c>
      <c r="G541" s="11" t="s">
        <v>53</v>
      </c>
      <c r="H541" s="11" t="s">
        <v>108</v>
      </c>
      <c r="I541" s="11" t="s">
        <v>50</v>
      </c>
      <c r="J541" s="11">
        <v>320</v>
      </c>
      <c r="K541" s="11">
        <v>6</v>
      </c>
      <c r="L541" s="11" cm="1">
        <f t="array" ref="L541">K541*(J541-INDEX(Purchase_Data!$D$8:$D$138, MATCH(1, (TRIM(Purchase_Data!$B$8:$B$138)=TRIM(H541))*(TRIM(Purchase_Data!$C$8:$C$138)=TRIM(I541)), 0)))</f>
        <v>144</v>
      </c>
      <c r="M541" s="11">
        <f t="shared" si="8"/>
        <v>1920</v>
      </c>
      <c r="N541" s="11" t="s">
        <v>556</v>
      </c>
      <c r="O541" s="11" t="s">
        <v>20</v>
      </c>
    </row>
    <row r="542" spans="2:15">
      <c r="B542" s="11" t="s">
        <v>757</v>
      </c>
      <c r="C542" s="11" t="s">
        <v>680</v>
      </c>
      <c r="D542" s="11" t="s">
        <v>1825</v>
      </c>
      <c r="E542" s="11" t="s">
        <v>478</v>
      </c>
      <c r="F542" s="11" t="s">
        <v>14</v>
      </c>
      <c r="G542" s="11" t="s">
        <v>53</v>
      </c>
      <c r="H542" s="11" t="s">
        <v>26</v>
      </c>
      <c r="I542" s="11" t="s">
        <v>27</v>
      </c>
      <c r="J542" s="11">
        <v>730</v>
      </c>
      <c r="K542" s="11">
        <v>6</v>
      </c>
      <c r="L542" s="11" cm="1">
        <f t="array" ref="L542">K542*(J542-INDEX(Purchase_Data!$D$8:$D$138, MATCH(1, (TRIM(Purchase_Data!$B$8:$B$138)=TRIM(H542))*(TRIM(Purchase_Data!$C$8:$C$138)=TRIM(I542)), 0)))</f>
        <v>150</v>
      </c>
      <c r="M542" s="11">
        <f t="shared" si="8"/>
        <v>4380</v>
      </c>
      <c r="N542" s="11" t="s">
        <v>556</v>
      </c>
      <c r="O542" s="11" t="s">
        <v>23</v>
      </c>
    </row>
    <row r="543" spans="2:15">
      <c r="B543" s="11" t="s">
        <v>758</v>
      </c>
      <c r="C543" s="11" t="s">
        <v>680</v>
      </c>
      <c r="D543" s="11" t="s">
        <v>1825</v>
      </c>
      <c r="E543" s="11" t="s">
        <v>471</v>
      </c>
      <c r="F543" s="11" t="s">
        <v>32</v>
      </c>
      <c r="G543" s="11" t="s">
        <v>44</v>
      </c>
      <c r="H543" s="11" t="s">
        <v>101</v>
      </c>
      <c r="I543" s="11" t="s">
        <v>288</v>
      </c>
      <c r="J543" s="11">
        <v>1050</v>
      </c>
      <c r="K543" s="11">
        <v>6</v>
      </c>
      <c r="L543" s="11" cm="1">
        <f t="array" ref="L543">K543*(J543-INDEX(Purchase_Data!$D$8:$D$138, MATCH(1, (TRIM(Purchase_Data!$B$8:$B$138)=TRIM(H543))*(TRIM(Purchase_Data!$C$8:$C$138)=TRIM(I543)), 0)))</f>
        <v>1164</v>
      </c>
      <c r="M543" s="11">
        <f t="shared" si="8"/>
        <v>6300</v>
      </c>
      <c r="N543" s="11" t="s">
        <v>556</v>
      </c>
      <c r="O543" s="11" t="s">
        <v>42</v>
      </c>
    </row>
    <row r="544" spans="2:15">
      <c r="B544" s="11" t="s">
        <v>759</v>
      </c>
      <c r="C544" s="11" t="s">
        <v>680</v>
      </c>
      <c r="D544" s="11" t="s">
        <v>1825</v>
      </c>
      <c r="E544" s="11" t="s">
        <v>471</v>
      </c>
      <c r="F544" s="11" t="s">
        <v>32</v>
      </c>
      <c r="G544" s="11" t="s">
        <v>44</v>
      </c>
      <c r="H544" s="11" t="s">
        <v>123</v>
      </c>
      <c r="I544" s="11" t="s">
        <v>59</v>
      </c>
      <c r="J544" s="11">
        <v>130</v>
      </c>
      <c r="K544" s="11">
        <v>5</v>
      </c>
      <c r="L544" s="11" cm="1">
        <f t="array" ref="L544">K544*(J544-INDEX(Purchase_Data!$D$8:$D$138, MATCH(1, (TRIM(Purchase_Data!$B$8:$B$138)=TRIM(H544))*(TRIM(Purchase_Data!$C$8:$C$138)=TRIM(I544)), 0)))</f>
        <v>60</v>
      </c>
      <c r="M544" s="11">
        <f t="shared" si="8"/>
        <v>650</v>
      </c>
      <c r="N544" s="11" t="s">
        <v>556</v>
      </c>
      <c r="O544" s="11" t="s">
        <v>23</v>
      </c>
    </row>
    <row r="545" spans="2:15">
      <c r="B545" s="11" t="s">
        <v>760</v>
      </c>
      <c r="C545" s="11" t="s">
        <v>680</v>
      </c>
      <c r="D545" s="11" t="s">
        <v>1825</v>
      </c>
      <c r="E545" s="11" t="s">
        <v>378</v>
      </c>
      <c r="F545" s="11" t="s">
        <v>14</v>
      </c>
      <c r="G545" s="11" t="s">
        <v>25</v>
      </c>
      <c r="H545" s="11" t="s">
        <v>76</v>
      </c>
      <c r="I545" s="11" t="s">
        <v>77</v>
      </c>
      <c r="J545" s="11">
        <v>2300</v>
      </c>
      <c r="K545" s="11">
        <v>6</v>
      </c>
      <c r="L545" s="11" cm="1">
        <f t="array" ref="L545">K545*(J545-INDEX(Purchase_Data!$D$8:$D$138, MATCH(1, (TRIM(Purchase_Data!$B$8:$B$138)=TRIM(H545))*(TRIM(Purchase_Data!$C$8:$C$138)=TRIM(I545)), 0)))</f>
        <v>6060</v>
      </c>
      <c r="M545" s="11">
        <f t="shared" si="8"/>
        <v>13800</v>
      </c>
      <c r="N545" s="11" t="s">
        <v>556</v>
      </c>
      <c r="O545" s="11" t="s">
        <v>23</v>
      </c>
    </row>
    <row r="546" spans="2:15">
      <c r="B546" s="11" t="s">
        <v>761</v>
      </c>
      <c r="C546" s="11" t="s">
        <v>680</v>
      </c>
      <c r="D546" s="11" t="s">
        <v>1825</v>
      </c>
      <c r="E546" s="11" t="s">
        <v>299</v>
      </c>
      <c r="F546" s="11" t="s">
        <v>32</v>
      </c>
      <c r="G546" s="11" t="s">
        <v>53</v>
      </c>
      <c r="H546" s="11" t="s">
        <v>65</v>
      </c>
      <c r="I546" s="11" t="s">
        <v>66</v>
      </c>
      <c r="J546" s="11">
        <v>20</v>
      </c>
      <c r="K546" s="11">
        <v>7</v>
      </c>
      <c r="L546" s="11" cm="1">
        <f t="array" ref="L546">K546*(J546-INDEX(Purchase_Data!$D$8:$D$138, MATCH(1, (TRIM(Purchase_Data!$B$8:$B$138)=TRIM(H546))*(TRIM(Purchase_Data!$C$8:$C$138)=TRIM(I546)), 0)))</f>
        <v>49</v>
      </c>
      <c r="M546" s="11">
        <f t="shared" si="8"/>
        <v>140</v>
      </c>
      <c r="N546" s="11" t="s">
        <v>556</v>
      </c>
      <c r="O546" s="11" t="s">
        <v>42</v>
      </c>
    </row>
    <row r="547" spans="2:15">
      <c r="B547" s="11" t="s">
        <v>762</v>
      </c>
      <c r="C547" s="11" t="s">
        <v>680</v>
      </c>
      <c r="D547" s="11" t="s">
        <v>1825</v>
      </c>
      <c r="E547" s="11" t="s">
        <v>299</v>
      </c>
      <c r="F547" s="11" t="s">
        <v>32</v>
      </c>
      <c r="G547" s="11" t="s">
        <v>53</v>
      </c>
      <c r="H547" s="11" t="s">
        <v>341</v>
      </c>
      <c r="I547" s="11" t="s">
        <v>46</v>
      </c>
      <c r="J547" s="11">
        <v>1050</v>
      </c>
      <c r="K547" s="11">
        <v>5</v>
      </c>
      <c r="L547" s="11" cm="1">
        <f t="array" ref="L547">K547*(J547-INDEX(Purchase_Data!$D$8:$D$138, MATCH(1, (TRIM(Purchase_Data!$B$8:$B$138)=TRIM(H547))*(TRIM(Purchase_Data!$C$8:$C$138)=TRIM(I547)), 0)))</f>
        <v>850</v>
      </c>
      <c r="M547" s="11">
        <f t="shared" si="8"/>
        <v>5250</v>
      </c>
      <c r="N547" s="11" t="s">
        <v>556</v>
      </c>
      <c r="O547" s="11" t="s">
        <v>23</v>
      </c>
    </row>
    <row r="548" spans="2:15">
      <c r="B548" s="11" t="s">
        <v>763</v>
      </c>
      <c r="C548" s="11" t="s">
        <v>680</v>
      </c>
      <c r="D548" s="11" t="s">
        <v>1825</v>
      </c>
      <c r="E548" s="11" t="s">
        <v>246</v>
      </c>
      <c r="F548" s="11" t="s">
        <v>32</v>
      </c>
      <c r="G548" s="11" t="s">
        <v>53</v>
      </c>
      <c r="H548" s="11" t="s">
        <v>21</v>
      </c>
      <c r="I548" s="11" t="s">
        <v>27</v>
      </c>
      <c r="J548" s="11">
        <v>370</v>
      </c>
      <c r="K548" s="11">
        <v>6</v>
      </c>
      <c r="L548" s="11" cm="1">
        <f t="array" ref="L548">K548*(J548-INDEX(Purchase_Data!$D$8:$D$138, MATCH(1, (TRIM(Purchase_Data!$B$8:$B$138)=TRIM(H548))*(TRIM(Purchase_Data!$C$8:$C$138)=TRIM(I548)), 0)))</f>
        <v>300</v>
      </c>
      <c r="M548" s="11">
        <f t="shared" si="8"/>
        <v>2220</v>
      </c>
      <c r="N548" s="11" t="s">
        <v>556</v>
      </c>
      <c r="O548" s="11" t="s">
        <v>23</v>
      </c>
    </row>
    <row r="549" spans="2:15">
      <c r="B549" s="11" t="s">
        <v>764</v>
      </c>
      <c r="C549" s="11" t="s">
        <v>680</v>
      </c>
      <c r="D549" s="11" t="s">
        <v>1825</v>
      </c>
      <c r="E549" s="11" t="s">
        <v>276</v>
      </c>
      <c r="F549" s="11" t="s">
        <v>32</v>
      </c>
      <c r="G549" s="11" t="s">
        <v>44</v>
      </c>
      <c r="H549" s="11" t="s">
        <v>104</v>
      </c>
      <c r="I549" s="11" t="s">
        <v>172</v>
      </c>
      <c r="J549" s="11">
        <v>500</v>
      </c>
      <c r="K549" s="11">
        <v>5</v>
      </c>
      <c r="L549" s="11" cm="1">
        <f t="array" ref="L549">K549*(J549-INDEX(Purchase_Data!$D$8:$D$138, MATCH(1, (TRIM(Purchase_Data!$B$8:$B$138)=TRIM(H549))*(TRIM(Purchase_Data!$C$8:$C$138)=TRIM(I549)), 0)))</f>
        <v>550</v>
      </c>
      <c r="M549" s="11">
        <f t="shared" si="8"/>
        <v>2500</v>
      </c>
      <c r="N549" s="11" t="s">
        <v>556</v>
      </c>
      <c r="O549" s="11" t="s">
        <v>37</v>
      </c>
    </row>
    <row r="550" spans="2:15">
      <c r="B550" s="11" t="s">
        <v>765</v>
      </c>
      <c r="C550" s="11" t="s">
        <v>680</v>
      </c>
      <c r="D550" s="11" t="s">
        <v>1825</v>
      </c>
      <c r="E550" s="11" t="s">
        <v>13</v>
      </c>
      <c r="F550" s="11" t="s">
        <v>14</v>
      </c>
      <c r="G550" s="11" t="s">
        <v>15</v>
      </c>
      <c r="H550" s="11" t="s">
        <v>121</v>
      </c>
      <c r="I550" s="11" t="s">
        <v>55</v>
      </c>
      <c r="J550" s="11">
        <v>750</v>
      </c>
      <c r="K550" s="11">
        <v>6</v>
      </c>
      <c r="L550" s="11" cm="1">
        <f t="array" ref="L550">K550*(J550-INDEX(Purchase_Data!$D$8:$D$138, MATCH(1, (TRIM(Purchase_Data!$B$8:$B$138)=TRIM(H550))*(TRIM(Purchase_Data!$C$8:$C$138)=TRIM(I550)), 0)))</f>
        <v>228</v>
      </c>
      <c r="M550" s="11">
        <f t="shared" si="8"/>
        <v>4500</v>
      </c>
      <c r="N550" s="11" t="s">
        <v>556</v>
      </c>
      <c r="O550" s="11" t="s">
        <v>42</v>
      </c>
    </row>
    <row r="551" spans="2:15">
      <c r="B551" s="11" t="s">
        <v>766</v>
      </c>
      <c r="C551" s="11" t="s">
        <v>680</v>
      </c>
      <c r="D551" s="11" t="s">
        <v>1825</v>
      </c>
      <c r="E551" s="11" t="s">
        <v>187</v>
      </c>
      <c r="F551" s="11" t="s">
        <v>14</v>
      </c>
      <c r="G551" s="11" t="s">
        <v>15</v>
      </c>
      <c r="H551" s="11" t="s">
        <v>91</v>
      </c>
      <c r="I551" s="11" t="s">
        <v>59</v>
      </c>
      <c r="J551" s="11">
        <v>700</v>
      </c>
      <c r="K551" s="11">
        <v>7</v>
      </c>
      <c r="L551" s="11" cm="1">
        <f t="array" ref="L551">K551*(J551-INDEX(Purchase_Data!$D$8:$D$138, MATCH(1, (TRIM(Purchase_Data!$B$8:$B$138)=TRIM(H551))*(TRIM(Purchase_Data!$C$8:$C$138)=TRIM(I551)), 0)))</f>
        <v>196</v>
      </c>
      <c r="M551" s="11">
        <f t="shared" si="8"/>
        <v>4900</v>
      </c>
      <c r="N551" s="11" t="s">
        <v>556</v>
      </c>
      <c r="O551" s="11" t="s">
        <v>23</v>
      </c>
    </row>
    <row r="552" spans="2:15">
      <c r="B552" s="11" t="s">
        <v>767</v>
      </c>
      <c r="C552" s="11" t="s">
        <v>680</v>
      </c>
      <c r="D552" s="11" t="s">
        <v>1825</v>
      </c>
      <c r="E552" s="11" t="s">
        <v>158</v>
      </c>
      <c r="F552" s="11" t="s">
        <v>32</v>
      </c>
      <c r="G552" s="11" t="s">
        <v>44</v>
      </c>
      <c r="H552" s="11" t="s">
        <v>34</v>
      </c>
      <c r="I552" s="11" t="s">
        <v>35</v>
      </c>
      <c r="J552" s="11">
        <v>270</v>
      </c>
      <c r="K552" s="11">
        <v>4</v>
      </c>
      <c r="L552" s="11" cm="1">
        <f t="array" ref="L552">K552*(J552-INDEX(Purchase_Data!$D$8:$D$138, MATCH(1, (TRIM(Purchase_Data!$B$8:$B$138)=TRIM(H552))*(TRIM(Purchase_Data!$C$8:$C$138)=TRIM(I552)), 0)))</f>
        <v>200</v>
      </c>
      <c r="M552" s="11">
        <f t="shared" si="8"/>
        <v>1080</v>
      </c>
      <c r="N552" s="11" t="s">
        <v>556</v>
      </c>
      <c r="O552" s="11" t="s">
        <v>37</v>
      </c>
    </row>
    <row r="553" spans="2:15">
      <c r="B553" s="11" t="s">
        <v>768</v>
      </c>
      <c r="C553" s="11" t="s">
        <v>680</v>
      </c>
      <c r="D553" s="11" t="s">
        <v>1825</v>
      </c>
      <c r="E553" s="11" t="s">
        <v>158</v>
      </c>
      <c r="F553" s="11" t="s">
        <v>32</v>
      </c>
      <c r="G553" s="11" t="s">
        <v>44</v>
      </c>
      <c r="H553" s="11" t="s">
        <v>91</v>
      </c>
      <c r="I553" s="11" t="s">
        <v>59</v>
      </c>
      <c r="J553" s="11">
        <v>700</v>
      </c>
      <c r="K553" s="11">
        <v>6</v>
      </c>
      <c r="L553" s="11" cm="1">
        <f t="array" ref="L553">K553*(J553-INDEX(Purchase_Data!$D$8:$D$138, MATCH(1, (TRIM(Purchase_Data!$B$8:$B$138)=TRIM(H553))*(TRIM(Purchase_Data!$C$8:$C$138)=TRIM(I553)), 0)))</f>
        <v>168</v>
      </c>
      <c r="M553" s="11">
        <f t="shared" si="8"/>
        <v>4200</v>
      </c>
      <c r="N553" s="11" t="s">
        <v>556</v>
      </c>
      <c r="O553" s="11" t="s">
        <v>23</v>
      </c>
    </row>
    <row r="554" spans="2:15">
      <c r="B554" s="11" t="s">
        <v>769</v>
      </c>
      <c r="C554" s="11" t="s">
        <v>680</v>
      </c>
      <c r="D554" s="11" t="s">
        <v>1825</v>
      </c>
      <c r="E554" s="11" t="s">
        <v>237</v>
      </c>
      <c r="F554" s="11" t="s">
        <v>14</v>
      </c>
      <c r="G554" s="11" t="s">
        <v>15</v>
      </c>
      <c r="H554" s="11" t="s">
        <v>1765</v>
      </c>
      <c r="I554" s="11" t="s">
        <v>35</v>
      </c>
      <c r="J554" s="11">
        <v>220</v>
      </c>
      <c r="K554" s="11">
        <v>7</v>
      </c>
      <c r="L554" s="11" cm="1">
        <f t="array" ref="L554">K554*(J554-INDEX(Purchase_Data!$D$8:$D$138, MATCH(1, (TRIM(Purchase_Data!$B$8:$B$138)=TRIM(H554))*(TRIM(Purchase_Data!$C$8:$C$138)=TRIM(I554)), 0)))</f>
        <v>175</v>
      </c>
      <c r="M554" s="11">
        <f t="shared" si="8"/>
        <v>1540</v>
      </c>
      <c r="N554" s="11" t="s">
        <v>556</v>
      </c>
      <c r="O554" s="11" t="s">
        <v>37</v>
      </c>
    </row>
    <row r="555" spans="2:15">
      <c r="B555" s="11" t="s">
        <v>770</v>
      </c>
      <c r="C555" s="11" t="s">
        <v>680</v>
      </c>
      <c r="D555" s="11" t="s">
        <v>1825</v>
      </c>
      <c r="E555" s="11" t="s">
        <v>237</v>
      </c>
      <c r="F555" s="11" t="s">
        <v>14</v>
      </c>
      <c r="G555" s="11" t="s">
        <v>15</v>
      </c>
      <c r="H555" s="11" t="s">
        <v>108</v>
      </c>
      <c r="I555" s="11" t="s">
        <v>172</v>
      </c>
      <c r="J555" s="11">
        <v>170</v>
      </c>
      <c r="K555" s="11">
        <v>7</v>
      </c>
      <c r="L555" s="11" cm="1">
        <f t="array" ref="L555">K555*(J555-INDEX(Purchase_Data!$D$8:$D$138, MATCH(1, (TRIM(Purchase_Data!$B$8:$B$138)=TRIM(H555))*(TRIM(Purchase_Data!$C$8:$C$138)=TRIM(I555)), 0)))</f>
        <v>126</v>
      </c>
      <c r="M555" s="11">
        <f t="shared" si="8"/>
        <v>1190</v>
      </c>
      <c r="N555" s="11" t="s">
        <v>556</v>
      </c>
      <c r="O555" s="11" t="s">
        <v>20</v>
      </c>
    </row>
    <row r="556" spans="2:15">
      <c r="B556" s="11" t="s">
        <v>771</v>
      </c>
      <c r="C556" s="11" t="s">
        <v>680</v>
      </c>
      <c r="D556" s="11" t="s">
        <v>1825</v>
      </c>
      <c r="E556" s="11" t="s">
        <v>222</v>
      </c>
      <c r="F556" s="11" t="s">
        <v>14</v>
      </c>
      <c r="G556" s="11" t="s">
        <v>33</v>
      </c>
      <c r="H556" s="11" t="s">
        <v>76</v>
      </c>
      <c r="I556" s="11" t="s">
        <v>77</v>
      </c>
      <c r="J556" s="11">
        <v>2300</v>
      </c>
      <c r="K556" s="11">
        <v>7</v>
      </c>
      <c r="L556" s="11" cm="1">
        <f t="array" ref="L556">K556*(J556-INDEX(Purchase_Data!$D$8:$D$138, MATCH(1, (TRIM(Purchase_Data!$B$8:$B$138)=TRIM(H556))*(TRIM(Purchase_Data!$C$8:$C$138)=TRIM(I556)), 0)))</f>
        <v>7070</v>
      </c>
      <c r="M556" s="11">
        <f t="shared" si="8"/>
        <v>16100</v>
      </c>
      <c r="N556" s="11" t="s">
        <v>556</v>
      </c>
      <c r="O556" s="11" t="s">
        <v>23</v>
      </c>
    </row>
    <row r="557" spans="2:15">
      <c r="B557" s="11" t="s">
        <v>772</v>
      </c>
      <c r="C557" s="11" t="s">
        <v>680</v>
      </c>
      <c r="D557" s="11" t="s">
        <v>1825</v>
      </c>
      <c r="E557" s="11" t="s">
        <v>75</v>
      </c>
      <c r="F557" s="11" t="s">
        <v>32</v>
      </c>
      <c r="G557" s="11" t="s">
        <v>44</v>
      </c>
      <c r="H557" s="11" t="s">
        <v>62</v>
      </c>
      <c r="I557" s="11" t="s">
        <v>63</v>
      </c>
      <c r="J557" s="11">
        <v>30</v>
      </c>
      <c r="K557" s="11">
        <v>7</v>
      </c>
      <c r="L557" s="11" cm="1">
        <f t="array" ref="L557">K557*(J557-INDEX(Purchase_Data!$D$8:$D$138, MATCH(1, (TRIM(Purchase_Data!$B$8:$B$138)=TRIM(H557))*(TRIM(Purchase_Data!$C$8:$C$138)=TRIM(I557)), 0)))</f>
        <v>35</v>
      </c>
      <c r="M557" s="11">
        <f t="shared" si="8"/>
        <v>210</v>
      </c>
      <c r="N557" s="11" t="s">
        <v>556</v>
      </c>
      <c r="O557" s="11" t="s">
        <v>23</v>
      </c>
    </row>
    <row r="558" spans="2:15">
      <c r="B558" s="11" t="s">
        <v>773</v>
      </c>
      <c r="C558" s="11" t="s">
        <v>680</v>
      </c>
      <c r="D558" s="11" t="s">
        <v>1825</v>
      </c>
      <c r="E558" s="11" t="s">
        <v>220</v>
      </c>
      <c r="F558" s="11" t="s">
        <v>14</v>
      </c>
      <c r="G558" s="11" t="s">
        <v>33</v>
      </c>
      <c r="H558" s="11" t="s">
        <v>26</v>
      </c>
      <c r="I558" s="11" t="s">
        <v>59</v>
      </c>
      <c r="J558" s="11">
        <v>80</v>
      </c>
      <c r="K558" s="11">
        <v>7</v>
      </c>
      <c r="L558" s="11" cm="1">
        <f t="array" ref="L558">K558*(J558-INDEX(Purchase_Data!$D$8:$D$138, MATCH(1, (TRIM(Purchase_Data!$B$8:$B$138)=TRIM(H558))*(TRIM(Purchase_Data!$C$8:$C$138)=TRIM(I558)), 0)))</f>
        <v>28</v>
      </c>
      <c r="M558" s="11">
        <f t="shared" si="8"/>
        <v>560</v>
      </c>
      <c r="N558" s="11" t="s">
        <v>556</v>
      </c>
      <c r="O558" s="11" t="s">
        <v>23</v>
      </c>
    </row>
    <row r="559" spans="2:15">
      <c r="B559" s="11" t="s">
        <v>774</v>
      </c>
      <c r="C559" s="11" t="s">
        <v>680</v>
      </c>
      <c r="D559" s="11" t="s">
        <v>1825</v>
      </c>
      <c r="E559" s="11" t="s">
        <v>303</v>
      </c>
      <c r="F559" s="11" t="s">
        <v>14</v>
      </c>
      <c r="G559" s="11" t="s">
        <v>15</v>
      </c>
      <c r="H559" s="11" t="s">
        <v>108</v>
      </c>
      <c r="I559" s="11" t="s">
        <v>50</v>
      </c>
      <c r="J559" s="11">
        <v>320</v>
      </c>
      <c r="K559" s="11">
        <v>7</v>
      </c>
      <c r="L559" s="11" cm="1">
        <f t="array" ref="L559">K559*(J559-INDEX(Purchase_Data!$D$8:$D$138, MATCH(1, (TRIM(Purchase_Data!$B$8:$B$138)=TRIM(H559))*(TRIM(Purchase_Data!$C$8:$C$138)=TRIM(I559)), 0)))</f>
        <v>168</v>
      </c>
      <c r="M559" s="11">
        <f t="shared" si="8"/>
        <v>2240</v>
      </c>
      <c r="N559" s="11" t="s">
        <v>556</v>
      </c>
      <c r="O559" s="11" t="s">
        <v>20</v>
      </c>
    </row>
    <row r="560" spans="2:15">
      <c r="B560" s="11" t="s">
        <v>775</v>
      </c>
      <c r="C560" s="11" t="s">
        <v>680</v>
      </c>
      <c r="D560" s="11" t="s">
        <v>1825</v>
      </c>
      <c r="E560" s="11" t="s">
        <v>139</v>
      </c>
      <c r="F560" s="11" t="s">
        <v>32</v>
      </c>
      <c r="G560" s="11" t="s">
        <v>33</v>
      </c>
      <c r="H560" s="11" t="s">
        <v>1756</v>
      </c>
      <c r="I560" s="11" t="s">
        <v>55</v>
      </c>
      <c r="J560" s="11">
        <v>1230</v>
      </c>
      <c r="K560" s="11">
        <v>8</v>
      </c>
      <c r="L560" s="11" cm="1">
        <f t="array" ref="L560">K560*(J560-INDEX(Purchase_Data!$D$8:$D$138, MATCH(1, (TRIM(Purchase_Data!$B$8:$B$138)=TRIM(H560))*(TRIM(Purchase_Data!$C$8:$C$138)=TRIM(I560)), 0)))</f>
        <v>880</v>
      </c>
      <c r="M560" s="11">
        <f t="shared" si="8"/>
        <v>9840</v>
      </c>
      <c r="N560" s="11" t="s">
        <v>556</v>
      </c>
      <c r="O560" s="11" t="s">
        <v>20</v>
      </c>
    </row>
    <row r="561" spans="2:15">
      <c r="B561" s="11" t="s">
        <v>778</v>
      </c>
      <c r="C561" s="11" t="s">
        <v>776</v>
      </c>
      <c r="D561" s="11" t="s">
        <v>1826</v>
      </c>
      <c r="E561" s="11" t="s">
        <v>61</v>
      </c>
      <c r="F561" s="11" t="s">
        <v>32</v>
      </c>
      <c r="G561" s="11" t="s">
        <v>25</v>
      </c>
      <c r="H561" s="11" t="s">
        <v>234</v>
      </c>
      <c r="I561" s="11" t="s">
        <v>235</v>
      </c>
      <c r="J561" s="11">
        <v>420</v>
      </c>
      <c r="K561" s="11">
        <v>8</v>
      </c>
      <c r="L561" s="11" cm="1">
        <f t="array" ref="L561">K561*(J561-INDEX(Purchase_Data!$D$8:$D$138, MATCH(1, (TRIM(Purchase_Data!$B$8:$B$138)=TRIM(H561))*(TRIM(Purchase_Data!$C$8:$C$138)=TRIM(I561)), 0)))</f>
        <v>400</v>
      </c>
      <c r="M561" s="11">
        <f t="shared" si="8"/>
        <v>3360</v>
      </c>
      <c r="N561" s="11" t="s">
        <v>556</v>
      </c>
      <c r="O561" s="11" t="s">
        <v>37</v>
      </c>
    </row>
    <row r="562" spans="2:15">
      <c r="B562" s="11" t="s">
        <v>779</v>
      </c>
      <c r="C562" s="11" t="s">
        <v>776</v>
      </c>
      <c r="D562" s="11" t="s">
        <v>1826</v>
      </c>
      <c r="E562" s="11" t="s">
        <v>61</v>
      </c>
      <c r="F562" s="11" t="s">
        <v>32</v>
      </c>
      <c r="G562" s="11" t="s">
        <v>25</v>
      </c>
      <c r="H562" s="11" t="s">
        <v>1755</v>
      </c>
      <c r="I562" s="11" t="s">
        <v>149</v>
      </c>
      <c r="J562" s="11">
        <v>230</v>
      </c>
      <c r="K562" s="11">
        <v>8</v>
      </c>
      <c r="L562" s="11" cm="1">
        <f t="array" ref="L562">K562*(J562-INDEX(Purchase_Data!$D$8:$D$138, MATCH(1, (TRIM(Purchase_Data!$B$8:$B$138)=TRIM(H562))*(TRIM(Purchase_Data!$C$8:$C$138)=TRIM(I562)), 0)))</f>
        <v>120</v>
      </c>
      <c r="M562" s="11">
        <f t="shared" si="8"/>
        <v>1840</v>
      </c>
      <c r="N562" s="11" t="s">
        <v>556</v>
      </c>
      <c r="O562" s="11" t="s">
        <v>20</v>
      </c>
    </row>
    <row r="563" spans="2:15">
      <c r="B563" s="11" t="s">
        <v>780</v>
      </c>
      <c r="C563" s="11" t="s">
        <v>776</v>
      </c>
      <c r="D563" s="11" t="s">
        <v>1826</v>
      </c>
      <c r="E563" s="11" t="s">
        <v>89</v>
      </c>
      <c r="F563" s="11" t="s">
        <v>14</v>
      </c>
      <c r="G563" s="11" t="s">
        <v>44</v>
      </c>
      <c r="H563" s="11" t="s">
        <v>1751</v>
      </c>
      <c r="I563" s="11" t="s">
        <v>27</v>
      </c>
      <c r="J563" s="11">
        <v>200</v>
      </c>
      <c r="K563" s="11">
        <v>7</v>
      </c>
      <c r="L563" s="11" cm="1">
        <f t="array" ref="L563">K563*(J563-INDEX(Purchase_Data!$D$8:$D$138, MATCH(1, (TRIM(Purchase_Data!$B$8:$B$138)=TRIM(H563))*(TRIM(Purchase_Data!$C$8:$C$138)=TRIM(I563)), 0)))</f>
        <v>154</v>
      </c>
      <c r="M563" s="11">
        <f t="shared" si="8"/>
        <v>1400</v>
      </c>
      <c r="N563" s="11" t="s">
        <v>556</v>
      </c>
      <c r="O563" s="11" t="s">
        <v>42</v>
      </c>
    </row>
    <row r="564" spans="2:15">
      <c r="B564" s="11" t="s">
        <v>781</v>
      </c>
      <c r="C564" s="11" t="s">
        <v>776</v>
      </c>
      <c r="D564" s="11" t="s">
        <v>1826</v>
      </c>
      <c r="E564" s="11" t="s">
        <v>89</v>
      </c>
      <c r="F564" s="11" t="s">
        <v>14</v>
      </c>
      <c r="G564" s="11" t="s">
        <v>44</v>
      </c>
      <c r="H564" s="11" t="s">
        <v>171</v>
      </c>
      <c r="I564" s="11" t="s">
        <v>172</v>
      </c>
      <c r="J564" s="11">
        <v>90</v>
      </c>
      <c r="K564" s="11">
        <v>7</v>
      </c>
      <c r="L564" s="11" cm="1">
        <f t="array" ref="L564">K564*(J564-INDEX(Purchase_Data!$D$8:$D$138, MATCH(1, (TRIM(Purchase_Data!$B$8:$B$138)=TRIM(H564))*(TRIM(Purchase_Data!$C$8:$C$138)=TRIM(I564)), 0)))</f>
        <v>70</v>
      </c>
      <c r="M564" s="11">
        <f t="shared" si="8"/>
        <v>630</v>
      </c>
      <c r="N564" s="11" t="s">
        <v>556</v>
      </c>
      <c r="O564" s="11" t="s">
        <v>37</v>
      </c>
    </row>
    <row r="565" spans="2:15">
      <c r="B565" s="11" t="s">
        <v>782</v>
      </c>
      <c r="C565" s="11" t="s">
        <v>776</v>
      </c>
      <c r="D565" s="11" t="s">
        <v>1826</v>
      </c>
      <c r="E565" s="11" t="s">
        <v>100</v>
      </c>
      <c r="F565" s="11" t="s">
        <v>32</v>
      </c>
      <c r="G565" s="11" t="s">
        <v>53</v>
      </c>
      <c r="H565" s="11" t="s">
        <v>284</v>
      </c>
      <c r="I565" s="11" t="s">
        <v>132</v>
      </c>
      <c r="J565" s="11">
        <v>160</v>
      </c>
      <c r="K565" s="11">
        <v>7</v>
      </c>
      <c r="L565" s="11" cm="1">
        <f t="array" ref="L565">K565*(J565-INDEX(Purchase_Data!$D$8:$D$138, MATCH(1, (TRIM(Purchase_Data!$B$8:$B$138)=TRIM(H565))*(TRIM(Purchase_Data!$C$8:$C$138)=TRIM(I565)), 0)))</f>
        <v>35</v>
      </c>
      <c r="M565" s="11">
        <f t="shared" si="8"/>
        <v>1120</v>
      </c>
      <c r="N565" s="11" t="s">
        <v>556</v>
      </c>
      <c r="O565" s="11" t="s">
        <v>42</v>
      </c>
    </row>
    <row r="566" spans="2:15">
      <c r="B566" s="11" t="s">
        <v>783</v>
      </c>
      <c r="C566" s="11" t="s">
        <v>776</v>
      </c>
      <c r="D566" s="11" t="s">
        <v>1826</v>
      </c>
      <c r="E566" s="11" t="s">
        <v>114</v>
      </c>
      <c r="F566" s="11" t="s">
        <v>14</v>
      </c>
      <c r="G566" s="11" t="s">
        <v>44</v>
      </c>
      <c r="H566" s="11" t="s">
        <v>131</v>
      </c>
      <c r="I566" s="11" t="s">
        <v>132</v>
      </c>
      <c r="J566" s="11">
        <v>120</v>
      </c>
      <c r="K566" s="11">
        <v>7</v>
      </c>
      <c r="L566" s="11" cm="1">
        <f t="array" ref="L566">K566*(J566-INDEX(Purchase_Data!$D$8:$D$138, MATCH(1, (TRIM(Purchase_Data!$B$8:$B$138)=TRIM(H566))*(TRIM(Purchase_Data!$C$8:$C$138)=TRIM(I566)), 0)))</f>
        <v>140</v>
      </c>
      <c r="M566" s="11">
        <f t="shared" si="8"/>
        <v>840</v>
      </c>
      <c r="N566" s="11" t="s">
        <v>556</v>
      </c>
      <c r="O566" s="11" t="s">
        <v>37</v>
      </c>
    </row>
    <row r="567" spans="2:15">
      <c r="B567" s="11" t="s">
        <v>784</v>
      </c>
      <c r="C567" s="11" t="s">
        <v>776</v>
      </c>
      <c r="D567" s="11" t="s">
        <v>1826</v>
      </c>
      <c r="E567" s="11" t="s">
        <v>323</v>
      </c>
      <c r="F567" s="11" t="s">
        <v>14</v>
      </c>
      <c r="G567" s="11" t="s">
        <v>44</v>
      </c>
      <c r="H567" s="4" t="s">
        <v>21</v>
      </c>
      <c r="I567" s="4" t="s">
        <v>35</v>
      </c>
      <c r="J567" s="11">
        <v>205</v>
      </c>
      <c r="K567" s="11">
        <v>6</v>
      </c>
      <c r="L567" s="11" cm="1">
        <f t="array" ref="L567">K567*(J567-INDEX(Purchase_Data!$D$8:$D$138, MATCH(1, (TRIM(Purchase_Data!$B$8:$B$138)=TRIM(H567))*(TRIM(Purchase_Data!$C$8:$C$138)=TRIM(I567)), 0)))</f>
        <v>162</v>
      </c>
      <c r="M567" s="11">
        <f t="shared" si="8"/>
        <v>1230</v>
      </c>
      <c r="N567" s="11" t="s">
        <v>556</v>
      </c>
      <c r="O567" s="4" t="s">
        <v>23</v>
      </c>
    </row>
    <row r="568" spans="2:15">
      <c r="B568" s="11" t="s">
        <v>785</v>
      </c>
      <c r="C568" s="11" t="s">
        <v>776</v>
      </c>
      <c r="D568" s="11" t="s">
        <v>1826</v>
      </c>
      <c r="E568" s="11" t="s">
        <v>127</v>
      </c>
      <c r="F568" s="11" t="s">
        <v>32</v>
      </c>
      <c r="G568" s="11" t="s">
        <v>44</v>
      </c>
      <c r="H568" s="11" t="s">
        <v>185</v>
      </c>
      <c r="I568" s="11" t="s">
        <v>172</v>
      </c>
      <c r="J568" s="11">
        <v>120</v>
      </c>
      <c r="K568" s="11">
        <v>7</v>
      </c>
      <c r="L568" s="11" cm="1">
        <f t="array" ref="L568">K568*(J568-INDEX(Purchase_Data!$D$8:$D$138, MATCH(1, (TRIM(Purchase_Data!$B$8:$B$138)=TRIM(H568))*(TRIM(Purchase_Data!$C$8:$C$138)=TRIM(I568)), 0)))</f>
        <v>56</v>
      </c>
      <c r="M568" s="11">
        <f t="shared" si="8"/>
        <v>840</v>
      </c>
      <c r="N568" s="11" t="s">
        <v>556</v>
      </c>
      <c r="O568" s="11" t="s">
        <v>20</v>
      </c>
    </row>
    <row r="569" spans="2:15">
      <c r="B569" s="11" t="s">
        <v>786</v>
      </c>
      <c r="C569" s="11" t="s">
        <v>776</v>
      </c>
      <c r="D569" s="11" t="s">
        <v>1826</v>
      </c>
      <c r="E569" s="11" t="s">
        <v>222</v>
      </c>
      <c r="F569" s="11" t="s">
        <v>14</v>
      </c>
      <c r="G569" s="11" t="s">
        <v>33</v>
      </c>
      <c r="H569" s="11" t="s">
        <v>1755</v>
      </c>
      <c r="I569" s="11" t="s">
        <v>149</v>
      </c>
      <c r="J569" s="11">
        <v>230</v>
      </c>
      <c r="K569" s="11">
        <v>8</v>
      </c>
      <c r="L569" s="11" cm="1">
        <f t="array" ref="L569">K569*(J569-INDEX(Purchase_Data!$D$8:$D$138, MATCH(1, (TRIM(Purchase_Data!$B$8:$B$138)=TRIM(H569))*(TRIM(Purchase_Data!$C$8:$C$138)=TRIM(I569)), 0)))</f>
        <v>120</v>
      </c>
      <c r="M569" s="11">
        <f t="shared" si="8"/>
        <v>1840</v>
      </c>
      <c r="N569" s="11" t="s">
        <v>556</v>
      </c>
      <c r="O569" s="11" t="s">
        <v>20</v>
      </c>
    </row>
    <row r="570" spans="2:15">
      <c r="B570" s="11" t="s">
        <v>787</v>
      </c>
      <c r="C570" s="11" t="s">
        <v>776</v>
      </c>
      <c r="D570" s="11" t="s">
        <v>1826</v>
      </c>
      <c r="E570" s="11" t="s">
        <v>100</v>
      </c>
      <c r="F570" s="11" t="s">
        <v>32</v>
      </c>
      <c r="G570" s="11" t="s">
        <v>53</v>
      </c>
      <c r="H570" s="11" t="s">
        <v>29</v>
      </c>
      <c r="I570" s="11" t="s">
        <v>17</v>
      </c>
      <c r="J570" s="11">
        <v>450</v>
      </c>
      <c r="K570" s="11">
        <v>7</v>
      </c>
      <c r="L570" s="11" cm="1">
        <f t="array" ref="L570">K570*(J570-INDEX(Purchase_Data!$D$8:$D$138, MATCH(1, (TRIM(Purchase_Data!$B$8:$B$138)=TRIM(H570))*(TRIM(Purchase_Data!$C$8:$C$138)=TRIM(I570)), 0)))</f>
        <v>350</v>
      </c>
      <c r="M570" s="11">
        <f t="shared" si="8"/>
        <v>3150</v>
      </c>
      <c r="N570" s="11" t="s">
        <v>556</v>
      </c>
      <c r="O570" s="11" t="s">
        <v>20</v>
      </c>
    </row>
    <row r="571" spans="2:15">
      <c r="B571" s="11" t="s">
        <v>788</v>
      </c>
      <c r="C571" s="11" t="s">
        <v>776</v>
      </c>
      <c r="D571" s="11" t="s">
        <v>1826</v>
      </c>
      <c r="E571" s="11" t="s">
        <v>471</v>
      </c>
      <c r="F571" s="11" t="s">
        <v>32</v>
      </c>
      <c r="G571" s="11" t="s">
        <v>44</v>
      </c>
      <c r="H571" s="11" t="s">
        <v>199</v>
      </c>
      <c r="I571" s="11" t="s">
        <v>35</v>
      </c>
      <c r="J571" s="11">
        <v>410</v>
      </c>
      <c r="K571" s="11">
        <v>5</v>
      </c>
      <c r="L571" s="11" cm="1">
        <f t="array" ref="L571">K571*(J571-INDEX(Purchase_Data!$D$8:$D$138, MATCH(1, (TRIM(Purchase_Data!$B$8:$B$138)=TRIM(H571))*(TRIM(Purchase_Data!$C$8:$C$138)=TRIM(I571)), 0)))</f>
        <v>175</v>
      </c>
      <c r="M571" s="11">
        <f t="shared" si="8"/>
        <v>2050</v>
      </c>
      <c r="N571" s="11" t="s">
        <v>556</v>
      </c>
      <c r="O571" s="11" t="s">
        <v>42</v>
      </c>
    </row>
    <row r="572" spans="2:15">
      <c r="B572" s="11" t="s">
        <v>790</v>
      </c>
      <c r="C572" s="11" t="s">
        <v>776</v>
      </c>
      <c r="D572" s="11" t="s">
        <v>1826</v>
      </c>
      <c r="E572" s="11" t="s">
        <v>789</v>
      </c>
      <c r="F572" s="11" t="s">
        <v>32</v>
      </c>
      <c r="G572" s="11" t="s">
        <v>53</v>
      </c>
      <c r="H572" s="11" t="s">
        <v>178</v>
      </c>
      <c r="I572" s="11" t="s">
        <v>238</v>
      </c>
      <c r="J572" s="11">
        <v>1600</v>
      </c>
      <c r="K572" s="11">
        <v>6</v>
      </c>
      <c r="L572" s="11" cm="1">
        <f t="array" ref="L572">K572*(J572-INDEX(Purchase_Data!$D$8:$D$138, MATCH(1, (TRIM(Purchase_Data!$B$8:$B$138)=TRIM(H572))*(TRIM(Purchase_Data!$C$8:$C$138)=TRIM(I572)), 0)))</f>
        <v>3900</v>
      </c>
      <c r="M572" s="11">
        <f t="shared" si="8"/>
        <v>9600</v>
      </c>
      <c r="N572" s="11" t="s">
        <v>556</v>
      </c>
      <c r="O572" s="11" t="s">
        <v>42</v>
      </c>
    </row>
    <row r="573" spans="2:15">
      <c r="B573" s="11" t="s">
        <v>791</v>
      </c>
      <c r="C573" s="11" t="s">
        <v>776</v>
      </c>
      <c r="D573" s="11" t="s">
        <v>1826</v>
      </c>
      <c r="E573" s="11" t="s">
        <v>789</v>
      </c>
      <c r="F573" s="11" t="s">
        <v>32</v>
      </c>
      <c r="G573" s="11" t="s">
        <v>53</v>
      </c>
      <c r="H573" s="11" t="s">
        <v>199</v>
      </c>
      <c r="I573" s="11" t="s">
        <v>27</v>
      </c>
      <c r="J573" s="11">
        <v>760</v>
      </c>
      <c r="K573" s="11">
        <v>5</v>
      </c>
      <c r="L573" s="11" cm="1">
        <f t="array" ref="L573">K573*(J573-INDEX(Purchase_Data!$D$8:$D$138, MATCH(1, (TRIM(Purchase_Data!$B$8:$B$138)=TRIM(H573))*(TRIM(Purchase_Data!$C$8:$C$138)=TRIM(I573)), 0)))</f>
        <v>200</v>
      </c>
      <c r="M573" s="11">
        <f t="shared" si="8"/>
        <v>3800</v>
      </c>
      <c r="N573" s="11" t="s">
        <v>556</v>
      </c>
      <c r="O573" s="11" t="s">
        <v>42</v>
      </c>
    </row>
    <row r="574" spans="2:15">
      <c r="B574" s="11" t="s">
        <v>792</v>
      </c>
      <c r="C574" s="11" t="s">
        <v>776</v>
      </c>
      <c r="D574" s="11" t="s">
        <v>1826</v>
      </c>
      <c r="E574" s="11" t="s">
        <v>43</v>
      </c>
      <c r="F574" s="11" t="s">
        <v>32</v>
      </c>
      <c r="G574" s="11" t="s">
        <v>44</v>
      </c>
      <c r="H574" s="11" t="s">
        <v>162</v>
      </c>
      <c r="I574" s="11" t="s">
        <v>172</v>
      </c>
      <c r="J574" s="11">
        <v>130</v>
      </c>
      <c r="K574" s="11">
        <v>4</v>
      </c>
      <c r="L574" s="11" cm="1">
        <f t="array" ref="L574">K574*(J574-INDEX(Purchase_Data!$D$8:$D$138, MATCH(1, (TRIM(Purchase_Data!$B$8:$B$138)=TRIM(H574))*(TRIM(Purchase_Data!$C$8:$C$138)=TRIM(I574)), 0)))</f>
        <v>80</v>
      </c>
      <c r="M574" s="11">
        <f t="shared" si="8"/>
        <v>520</v>
      </c>
      <c r="N574" s="11" t="s">
        <v>556</v>
      </c>
      <c r="O574" s="11" t="s">
        <v>23</v>
      </c>
    </row>
    <row r="575" spans="2:15">
      <c r="B575" s="11" t="s">
        <v>793</v>
      </c>
      <c r="C575" s="11" t="s">
        <v>776</v>
      </c>
      <c r="D575" s="11" t="s">
        <v>1826</v>
      </c>
      <c r="E575" s="11" t="s">
        <v>43</v>
      </c>
      <c r="F575" s="11" t="s">
        <v>32</v>
      </c>
      <c r="G575" s="11" t="s">
        <v>44</v>
      </c>
      <c r="H575" s="11" t="s">
        <v>185</v>
      </c>
      <c r="I575" s="11" t="s">
        <v>172</v>
      </c>
      <c r="J575" s="11">
        <v>120</v>
      </c>
      <c r="K575" s="11">
        <v>4</v>
      </c>
      <c r="L575" s="11" cm="1">
        <f t="array" ref="L575">K575*(J575-INDEX(Purchase_Data!$D$8:$D$138, MATCH(1, (TRIM(Purchase_Data!$B$8:$B$138)=TRIM(H575))*(TRIM(Purchase_Data!$C$8:$C$138)=TRIM(I575)), 0)))</f>
        <v>32</v>
      </c>
      <c r="M575" s="11">
        <f t="shared" si="8"/>
        <v>480</v>
      </c>
      <c r="N575" s="11" t="s">
        <v>556</v>
      </c>
      <c r="O575" s="11" t="s">
        <v>20</v>
      </c>
    </row>
    <row r="576" spans="2:15">
      <c r="B576" s="11" t="s">
        <v>794</v>
      </c>
      <c r="C576" s="11" t="s">
        <v>776</v>
      </c>
      <c r="D576" s="11" t="s">
        <v>1826</v>
      </c>
      <c r="E576" s="11" t="s">
        <v>89</v>
      </c>
      <c r="F576" s="11" t="s">
        <v>14</v>
      </c>
      <c r="G576" s="11" t="s">
        <v>44</v>
      </c>
      <c r="H576" s="11" t="s">
        <v>65</v>
      </c>
      <c r="I576" s="11" t="s">
        <v>66</v>
      </c>
      <c r="J576" s="11">
        <v>20</v>
      </c>
      <c r="K576" s="11">
        <v>3</v>
      </c>
      <c r="L576" s="11" cm="1">
        <f t="array" ref="L576">K576*(J576-INDEX(Purchase_Data!$D$8:$D$138, MATCH(1, (TRIM(Purchase_Data!$B$8:$B$138)=TRIM(H576))*(TRIM(Purchase_Data!$C$8:$C$138)=TRIM(I576)), 0)))</f>
        <v>21</v>
      </c>
      <c r="M576" s="11">
        <f t="shared" si="8"/>
        <v>60</v>
      </c>
      <c r="N576" s="11" t="s">
        <v>556</v>
      </c>
      <c r="O576" s="11" t="s">
        <v>42</v>
      </c>
    </row>
    <row r="577" spans="2:15">
      <c r="B577" s="11" t="s">
        <v>795</v>
      </c>
      <c r="C577" s="11" t="s">
        <v>776</v>
      </c>
      <c r="D577" s="11" t="s">
        <v>1826</v>
      </c>
      <c r="E577" s="11" t="s">
        <v>68</v>
      </c>
      <c r="F577" s="11" t="s">
        <v>32</v>
      </c>
      <c r="G577" s="11" t="s">
        <v>33</v>
      </c>
      <c r="H577" s="11" t="s">
        <v>309</v>
      </c>
      <c r="I577" s="11" t="s">
        <v>63</v>
      </c>
      <c r="J577" s="11">
        <v>30</v>
      </c>
      <c r="K577" s="11">
        <v>4</v>
      </c>
      <c r="L577" s="11" cm="1">
        <f t="array" ref="L577">K577*(J577-INDEX(Purchase_Data!$D$8:$D$138, MATCH(1, (TRIM(Purchase_Data!$B$8:$B$138)=TRIM(H577))*(TRIM(Purchase_Data!$C$8:$C$138)=TRIM(I577)), 0)))</f>
        <v>12</v>
      </c>
      <c r="M577" s="11">
        <f t="shared" si="8"/>
        <v>120</v>
      </c>
      <c r="N577" s="11" t="s">
        <v>556</v>
      </c>
      <c r="O577" s="11" t="s">
        <v>42</v>
      </c>
    </row>
    <row r="578" spans="2:15">
      <c r="B578" s="11" t="s">
        <v>796</v>
      </c>
      <c r="C578" s="11" t="s">
        <v>776</v>
      </c>
      <c r="D578" s="11" t="s">
        <v>1826</v>
      </c>
      <c r="E578" s="11" t="s">
        <v>61</v>
      </c>
      <c r="F578" s="11" t="s">
        <v>32</v>
      </c>
      <c r="G578" s="11" t="s">
        <v>25</v>
      </c>
      <c r="H578" s="11" t="s">
        <v>217</v>
      </c>
      <c r="I578" s="11" t="s">
        <v>218</v>
      </c>
      <c r="J578" s="11">
        <v>190</v>
      </c>
      <c r="K578" s="11">
        <v>5</v>
      </c>
      <c r="L578" s="11" cm="1">
        <f t="array" ref="L578">K578*(J578-INDEX(Purchase_Data!$D$8:$D$138, MATCH(1, (TRIM(Purchase_Data!$B$8:$B$138)=TRIM(H578))*(TRIM(Purchase_Data!$C$8:$C$138)=TRIM(I578)), 0)))</f>
        <v>75</v>
      </c>
      <c r="M578" s="11">
        <f t="shared" si="8"/>
        <v>950</v>
      </c>
      <c r="N578" s="11" t="s">
        <v>556</v>
      </c>
      <c r="O578" s="11" t="s">
        <v>37</v>
      </c>
    </row>
    <row r="579" spans="2:15">
      <c r="B579" s="11" t="s">
        <v>797</v>
      </c>
      <c r="C579" s="11" t="s">
        <v>776</v>
      </c>
      <c r="D579" s="11" t="s">
        <v>1826</v>
      </c>
      <c r="E579" s="11" t="s">
        <v>147</v>
      </c>
      <c r="F579" s="11" t="s">
        <v>14</v>
      </c>
      <c r="G579" s="11" t="s">
        <v>25</v>
      </c>
      <c r="H579" s="11" t="s">
        <v>1765</v>
      </c>
      <c r="I579" s="11" t="s">
        <v>35</v>
      </c>
      <c r="J579" s="11">
        <v>220</v>
      </c>
      <c r="K579" s="11">
        <v>6</v>
      </c>
      <c r="L579" s="11" cm="1">
        <f t="array" ref="L579">K579*(J579-INDEX(Purchase_Data!$D$8:$D$138, MATCH(1, (TRIM(Purchase_Data!$B$8:$B$138)=TRIM(H579))*(TRIM(Purchase_Data!$C$8:$C$138)=TRIM(I579)), 0)))</f>
        <v>150</v>
      </c>
      <c r="M579" s="11">
        <f t="shared" si="8"/>
        <v>1320</v>
      </c>
      <c r="N579" s="11" t="s">
        <v>556</v>
      </c>
      <c r="O579" s="11" t="s">
        <v>37</v>
      </c>
    </row>
    <row r="580" spans="2:15">
      <c r="B580" s="11" t="s">
        <v>798</v>
      </c>
      <c r="C580" s="11" t="s">
        <v>776</v>
      </c>
      <c r="D580" s="11" t="s">
        <v>1826</v>
      </c>
      <c r="E580" s="11" t="s">
        <v>478</v>
      </c>
      <c r="F580" s="11" t="s">
        <v>14</v>
      </c>
      <c r="G580" s="11" t="s">
        <v>53</v>
      </c>
      <c r="H580" s="4" t="s">
        <v>171</v>
      </c>
      <c r="I580" s="4" t="s">
        <v>50</v>
      </c>
      <c r="J580" s="11">
        <v>150</v>
      </c>
      <c r="K580" s="11">
        <v>5</v>
      </c>
      <c r="L580" s="11" cm="1">
        <f t="array" ref="L580">K580*(J580-INDEX(Purchase_Data!$D$8:$D$138, MATCH(1, (TRIM(Purchase_Data!$B$8:$B$138)=TRIM(H580))*(TRIM(Purchase_Data!$C$8:$C$138)=TRIM(I580)), 0)))</f>
        <v>175</v>
      </c>
      <c r="M580" s="11">
        <f t="shared" si="8"/>
        <v>750</v>
      </c>
      <c r="N580" s="11" t="s">
        <v>556</v>
      </c>
      <c r="O580" s="4" t="s">
        <v>37</v>
      </c>
    </row>
    <row r="581" spans="2:15">
      <c r="B581" s="11" t="s">
        <v>799</v>
      </c>
      <c r="C581" s="11" t="s">
        <v>776</v>
      </c>
      <c r="D581" s="11" t="s">
        <v>1826</v>
      </c>
      <c r="E581" s="11" t="s">
        <v>38</v>
      </c>
      <c r="F581" s="11" t="s">
        <v>32</v>
      </c>
      <c r="G581" s="11" t="s">
        <v>15</v>
      </c>
      <c r="H581" s="11" t="s">
        <v>91</v>
      </c>
      <c r="I581" s="11" t="s">
        <v>59</v>
      </c>
      <c r="J581" s="11">
        <v>700</v>
      </c>
      <c r="K581" s="11">
        <v>5</v>
      </c>
      <c r="L581" s="11" cm="1">
        <f t="array" ref="L581">K581*(J581-INDEX(Purchase_Data!$D$8:$D$138, MATCH(1, (TRIM(Purchase_Data!$B$8:$B$138)=TRIM(H581))*(TRIM(Purchase_Data!$C$8:$C$138)=TRIM(I581)), 0)))</f>
        <v>140</v>
      </c>
      <c r="M581" s="11">
        <f t="shared" si="8"/>
        <v>3500</v>
      </c>
      <c r="N581" s="11" t="s">
        <v>556</v>
      </c>
      <c r="O581" s="11" t="s">
        <v>23</v>
      </c>
    </row>
    <row r="582" spans="2:15">
      <c r="B582" s="11" t="s">
        <v>800</v>
      </c>
      <c r="C582" s="11" t="s">
        <v>776</v>
      </c>
      <c r="D582" s="11" t="s">
        <v>1826</v>
      </c>
      <c r="E582" s="11" t="s">
        <v>266</v>
      </c>
      <c r="F582" s="11" t="s">
        <v>14</v>
      </c>
      <c r="G582" s="11" t="s">
        <v>33</v>
      </c>
      <c r="H582" s="11" t="s">
        <v>21</v>
      </c>
      <c r="I582" s="11" t="s">
        <v>35</v>
      </c>
      <c r="J582" s="11">
        <v>200</v>
      </c>
      <c r="K582" s="11">
        <v>6</v>
      </c>
      <c r="L582" s="11" cm="1">
        <f t="array" ref="L582">K582*(J582-INDEX(Purchase_Data!$D$8:$D$138, MATCH(1, (TRIM(Purchase_Data!$B$8:$B$138)=TRIM(H582))*(TRIM(Purchase_Data!$C$8:$C$138)=TRIM(I582)), 0)))</f>
        <v>132</v>
      </c>
      <c r="M582" s="11">
        <f t="shared" si="8"/>
        <v>1200</v>
      </c>
      <c r="N582" s="11" t="s">
        <v>556</v>
      </c>
      <c r="O582" s="11" t="s">
        <v>23</v>
      </c>
    </row>
    <row r="583" spans="2:15">
      <c r="B583" s="11" t="s">
        <v>801</v>
      </c>
      <c r="C583" s="11" t="s">
        <v>776</v>
      </c>
      <c r="D583" s="11" t="s">
        <v>1826</v>
      </c>
      <c r="E583" s="11" t="s">
        <v>205</v>
      </c>
      <c r="F583" s="11" t="s">
        <v>14</v>
      </c>
      <c r="G583" s="11" t="s">
        <v>44</v>
      </c>
      <c r="H583" s="4" t="s">
        <v>264</v>
      </c>
      <c r="I583" s="4" t="s">
        <v>229</v>
      </c>
      <c r="J583" s="11">
        <v>850</v>
      </c>
      <c r="K583" s="11">
        <v>4</v>
      </c>
      <c r="L583" s="11" cm="1">
        <f t="array" ref="L583">K583*(J583-INDEX(Purchase_Data!$D$8:$D$138, MATCH(1, (TRIM(Purchase_Data!$B$8:$B$138)=TRIM(H583))*(TRIM(Purchase_Data!$C$8:$C$138)=TRIM(I583)), 0)))</f>
        <v>120</v>
      </c>
      <c r="M583" s="11">
        <f t="shared" si="8"/>
        <v>3400</v>
      </c>
      <c r="N583" s="11" t="s">
        <v>556</v>
      </c>
      <c r="O583" s="4" t="s">
        <v>42</v>
      </c>
    </row>
    <row r="584" spans="2:15">
      <c r="B584" s="11" t="s">
        <v>802</v>
      </c>
      <c r="C584" s="11" t="s">
        <v>776</v>
      </c>
      <c r="D584" s="11" t="s">
        <v>1826</v>
      </c>
      <c r="E584" s="11" t="s">
        <v>205</v>
      </c>
      <c r="F584" s="11" t="s">
        <v>14</v>
      </c>
      <c r="G584" s="11" t="s">
        <v>44</v>
      </c>
      <c r="H584" s="11" t="s">
        <v>108</v>
      </c>
      <c r="I584" s="11" t="s">
        <v>172</v>
      </c>
      <c r="J584" s="11">
        <v>170</v>
      </c>
      <c r="K584" s="11">
        <v>6</v>
      </c>
      <c r="L584" s="11" cm="1">
        <f t="array" ref="L584">K584*(J584-INDEX(Purchase_Data!$D$8:$D$138, MATCH(1, (TRIM(Purchase_Data!$B$8:$B$138)=TRIM(H584))*(TRIM(Purchase_Data!$C$8:$C$138)=TRIM(I584)), 0)))</f>
        <v>108</v>
      </c>
      <c r="M584" s="11">
        <f t="shared" si="8"/>
        <v>1020</v>
      </c>
      <c r="N584" s="11" t="s">
        <v>556</v>
      </c>
      <c r="O584" s="11" t="s">
        <v>20</v>
      </c>
    </row>
    <row r="585" spans="2:15">
      <c r="B585" s="11" t="s">
        <v>803</v>
      </c>
      <c r="C585" s="11" t="s">
        <v>776</v>
      </c>
      <c r="D585" s="11" t="s">
        <v>1826</v>
      </c>
      <c r="E585" s="11" t="s">
        <v>110</v>
      </c>
      <c r="F585" s="11" t="s">
        <v>14</v>
      </c>
      <c r="G585" s="11" t="s">
        <v>25</v>
      </c>
      <c r="H585" s="11" t="s">
        <v>1765</v>
      </c>
      <c r="I585" s="11" t="s">
        <v>35</v>
      </c>
      <c r="J585" s="11">
        <v>220</v>
      </c>
      <c r="K585" s="11">
        <v>6</v>
      </c>
      <c r="L585" s="11" cm="1">
        <f t="array" ref="L585">K585*(J585-INDEX(Purchase_Data!$D$8:$D$138, MATCH(1, (TRIM(Purchase_Data!$B$8:$B$138)=TRIM(H585))*(TRIM(Purchase_Data!$C$8:$C$138)=TRIM(I585)), 0)))</f>
        <v>150</v>
      </c>
      <c r="M585" s="11">
        <f t="shared" ref="M585:M648" si="9">J585*K585</f>
        <v>1320</v>
      </c>
      <c r="N585" s="11" t="s">
        <v>556</v>
      </c>
      <c r="O585" s="11" t="s">
        <v>37</v>
      </c>
    </row>
    <row r="586" spans="2:15">
      <c r="B586" s="11" t="s">
        <v>804</v>
      </c>
      <c r="C586" s="11" t="s">
        <v>776</v>
      </c>
      <c r="D586" s="11" t="s">
        <v>1826</v>
      </c>
      <c r="E586" s="11" t="s">
        <v>110</v>
      </c>
      <c r="F586" s="11" t="s">
        <v>14</v>
      </c>
      <c r="G586" s="11" t="s">
        <v>25</v>
      </c>
      <c r="H586" s="11" t="s">
        <v>123</v>
      </c>
      <c r="I586" s="11" t="s">
        <v>137</v>
      </c>
      <c r="J586" s="11">
        <v>330</v>
      </c>
      <c r="K586" s="11">
        <v>5</v>
      </c>
      <c r="L586" s="11" cm="1">
        <f t="array" ref="L586">K586*(J586-INDEX(Purchase_Data!$D$8:$D$138, MATCH(1, (TRIM(Purchase_Data!$B$8:$B$138)=TRIM(H586))*(TRIM(Purchase_Data!$C$8:$C$138)=TRIM(I586)), 0)))</f>
        <v>190</v>
      </c>
      <c r="M586" s="11">
        <f t="shared" si="9"/>
        <v>1650</v>
      </c>
      <c r="N586" s="11" t="s">
        <v>556</v>
      </c>
      <c r="O586" s="11" t="s">
        <v>23</v>
      </c>
    </row>
    <row r="587" spans="2:15">
      <c r="B587" s="11" t="s">
        <v>805</v>
      </c>
      <c r="C587" s="11" t="s">
        <v>776</v>
      </c>
      <c r="D587" s="11" t="s">
        <v>1826</v>
      </c>
      <c r="E587" s="11" t="s">
        <v>259</v>
      </c>
      <c r="F587" s="11" t="s">
        <v>32</v>
      </c>
      <c r="G587" s="11" t="s">
        <v>25</v>
      </c>
      <c r="H587" s="11" t="s">
        <v>131</v>
      </c>
      <c r="I587" s="11" t="s">
        <v>132</v>
      </c>
      <c r="J587" s="11">
        <v>120</v>
      </c>
      <c r="K587" s="11">
        <v>7</v>
      </c>
      <c r="L587" s="11" cm="1">
        <f t="array" ref="L587">K587*(J587-INDEX(Purchase_Data!$D$8:$D$138, MATCH(1, (TRIM(Purchase_Data!$B$8:$B$138)=TRIM(H587))*(TRIM(Purchase_Data!$C$8:$C$138)=TRIM(I587)), 0)))</f>
        <v>140</v>
      </c>
      <c r="M587" s="11">
        <f t="shared" si="9"/>
        <v>840</v>
      </c>
      <c r="N587" s="11" t="s">
        <v>556</v>
      </c>
      <c r="O587" s="11" t="s">
        <v>37</v>
      </c>
    </row>
    <row r="588" spans="2:15">
      <c r="B588" s="11" t="s">
        <v>806</v>
      </c>
      <c r="C588" s="11" t="s">
        <v>776</v>
      </c>
      <c r="D588" s="11" t="s">
        <v>1826</v>
      </c>
      <c r="E588" s="11" t="s">
        <v>718</v>
      </c>
      <c r="F588" s="11" t="s">
        <v>32</v>
      </c>
      <c r="G588" s="11" t="s">
        <v>44</v>
      </c>
      <c r="H588" s="11" t="s">
        <v>284</v>
      </c>
      <c r="I588" s="11" t="s">
        <v>132</v>
      </c>
      <c r="J588" s="11">
        <v>160</v>
      </c>
      <c r="K588" s="11">
        <v>6</v>
      </c>
      <c r="L588" s="11" cm="1">
        <f t="array" ref="L588">K588*(J588-INDEX(Purchase_Data!$D$8:$D$138, MATCH(1, (TRIM(Purchase_Data!$B$8:$B$138)=TRIM(H588))*(TRIM(Purchase_Data!$C$8:$C$138)=TRIM(I588)), 0)))</f>
        <v>30</v>
      </c>
      <c r="M588" s="11">
        <f t="shared" si="9"/>
        <v>960</v>
      </c>
      <c r="N588" s="11" t="s">
        <v>556</v>
      </c>
      <c r="O588" s="11" t="s">
        <v>42</v>
      </c>
    </row>
    <row r="589" spans="2:15">
      <c r="B589" s="11" t="s">
        <v>807</v>
      </c>
      <c r="C589" s="11" t="s">
        <v>776</v>
      </c>
      <c r="D589" s="11" t="s">
        <v>1826</v>
      </c>
      <c r="E589" s="11" t="s">
        <v>493</v>
      </c>
      <c r="F589" s="11" t="s">
        <v>14</v>
      </c>
      <c r="G589" s="11" t="s">
        <v>15</v>
      </c>
      <c r="H589" s="11" t="s">
        <v>234</v>
      </c>
      <c r="I589" s="11" t="s">
        <v>235</v>
      </c>
      <c r="J589" s="11">
        <v>420</v>
      </c>
      <c r="K589" s="11">
        <v>6</v>
      </c>
      <c r="L589" s="11" cm="1">
        <f t="array" ref="L589">K589*(J589-INDEX(Purchase_Data!$D$8:$D$138, MATCH(1, (TRIM(Purchase_Data!$B$8:$B$138)=TRIM(H589))*(TRIM(Purchase_Data!$C$8:$C$138)=TRIM(I589)), 0)))</f>
        <v>300</v>
      </c>
      <c r="M589" s="11">
        <f t="shared" si="9"/>
        <v>2520</v>
      </c>
      <c r="N589" s="11" t="s">
        <v>556</v>
      </c>
      <c r="O589" s="11" t="s">
        <v>37</v>
      </c>
    </row>
    <row r="590" spans="2:15">
      <c r="B590" s="11" t="s">
        <v>808</v>
      </c>
      <c r="C590" s="11" t="s">
        <v>776</v>
      </c>
      <c r="D590" s="11" t="s">
        <v>1826</v>
      </c>
      <c r="E590" s="11" t="s">
        <v>43</v>
      </c>
      <c r="F590" s="11" t="s">
        <v>32</v>
      </c>
      <c r="G590" s="11" t="s">
        <v>44</v>
      </c>
      <c r="H590" s="11" t="s">
        <v>217</v>
      </c>
      <c r="I590" s="11" t="s">
        <v>218</v>
      </c>
      <c r="J590" s="11">
        <v>190</v>
      </c>
      <c r="K590" s="11">
        <v>7</v>
      </c>
      <c r="L590" s="11" cm="1">
        <f t="array" ref="L590">K590*(J590-INDEX(Purchase_Data!$D$8:$D$138, MATCH(1, (TRIM(Purchase_Data!$B$8:$B$138)=TRIM(H590))*(TRIM(Purchase_Data!$C$8:$C$138)=TRIM(I590)), 0)))</f>
        <v>105</v>
      </c>
      <c r="M590" s="11">
        <f t="shared" si="9"/>
        <v>1330</v>
      </c>
      <c r="N590" s="11" t="s">
        <v>556</v>
      </c>
      <c r="O590" s="11" t="s">
        <v>37</v>
      </c>
    </row>
    <row r="591" spans="2:15">
      <c r="B591" s="11" t="s">
        <v>809</v>
      </c>
      <c r="C591" s="11" t="s">
        <v>776</v>
      </c>
      <c r="D591" s="11" t="s">
        <v>1826</v>
      </c>
      <c r="E591" s="11" t="s">
        <v>31</v>
      </c>
      <c r="F591" s="11" t="s">
        <v>32</v>
      </c>
      <c r="G591" s="11" t="s">
        <v>33</v>
      </c>
      <c r="H591" s="11" t="s">
        <v>349</v>
      </c>
      <c r="I591" s="11" t="s">
        <v>55</v>
      </c>
      <c r="J591" s="11">
        <v>910</v>
      </c>
      <c r="K591" s="11">
        <v>8</v>
      </c>
      <c r="L591" s="11" cm="1">
        <f t="array" ref="L591">K591*(J591-INDEX(Purchase_Data!$D$8:$D$138, MATCH(1, (TRIM(Purchase_Data!$B$8:$B$138)=TRIM(H591))*(TRIM(Purchase_Data!$C$8:$C$138)=TRIM(I591)), 0)))</f>
        <v>360</v>
      </c>
      <c r="M591" s="11">
        <f t="shared" si="9"/>
        <v>7280</v>
      </c>
      <c r="N591" s="11" t="s">
        <v>556</v>
      </c>
      <c r="O591" s="11" t="s">
        <v>42</v>
      </c>
    </row>
    <row r="592" spans="2:15">
      <c r="B592" s="11" t="s">
        <v>810</v>
      </c>
      <c r="C592" s="11" t="s">
        <v>776</v>
      </c>
      <c r="D592" s="11" t="s">
        <v>1826</v>
      </c>
      <c r="E592" s="11" t="s">
        <v>31</v>
      </c>
      <c r="F592" s="11" t="s">
        <v>32</v>
      </c>
      <c r="G592" s="11" t="s">
        <v>33</v>
      </c>
      <c r="H592" s="11" t="s">
        <v>71</v>
      </c>
      <c r="I592" s="11" t="s">
        <v>17</v>
      </c>
      <c r="J592" s="11">
        <v>130</v>
      </c>
      <c r="K592" s="11">
        <v>7</v>
      </c>
      <c r="L592" s="11" cm="1">
        <f t="array" ref="L592">K592*(J592-INDEX(Purchase_Data!$D$8:$D$138, MATCH(1, (TRIM(Purchase_Data!$B$8:$B$138)=TRIM(H592))*(TRIM(Purchase_Data!$C$8:$C$138)=TRIM(I592)), 0)))</f>
        <v>140</v>
      </c>
      <c r="M592" s="11">
        <f t="shared" si="9"/>
        <v>910</v>
      </c>
      <c r="N592" s="11" t="s">
        <v>556</v>
      </c>
      <c r="O592" s="11" t="s">
        <v>20</v>
      </c>
    </row>
    <row r="593" spans="2:15">
      <c r="B593" s="11" t="s">
        <v>811</v>
      </c>
      <c r="C593" s="11" t="s">
        <v>776</v>
      </c>
      <c r="D593" s="11" t="s">
        <v>1826</v>
      </c>
      <c r="E593" s="11" t="s">
        <v>391</v>
      </c>
      <c r="F593" s="11" t="s">
        <v>14</v>
      </c>
      <c r="G593" s="11" t="s">
        <v>53</v>
      </c>
      <c r="H593" s="11" t="s">
        <v>91</v>
      </c>
      <c r="I593" s="11" t="s">
        <v>59</v>
      </c>
      <c r="J593" s="11">
        <v>700</v>
      </c>
      <c r="K593" s="11">
        <v>7</v>
      </c>
      <c r="L593" s="11" cm="1">
        <f t="array" ref="L593">K593*(J593-INDEX(Purchase_Data!$D$8:$D$138, MATCH(1, (TRIM(Purchase_Data!$B$8:$B$138)=TRIM(H593))*(TRIM(Purchase_Data!$C$8:$C$138)=TRIM(I593)), 0)))</f>
        <v>196</v>
      </c>
      <c r="M593" s="11">
        <f t="shared" si="9"/>
        <v>4900</v>
      </c>
      <c r="N593" s="11" t="s">
        <v>556</v>
      </c>
      <c r="O593" s="11" t="s">
        <v>23</v>
      </c>
    </row>
    <row r="594" spans="2:15">
      <c r="B594" s="11" t="s">
        <v>812</v>
      </c>
      <c r="C594" s="11" t="s">
        <v>776</v>
      </c>
      <c r="D594" s="11" t="s">
        <v>1826</v>
      </c>
      <c r="E594" s="11" t="s">
        <v>391</v>
      </c>
      <c r="F594" s="11" t="s">
        <v>14</v>
      </c>
      <c r="G594" s="11" t="s">
        <v>53</v>
      </c>
      <c r="H594" s="11" t="s">
        <v>309</v>
      </c>
      <c r="I594" s="11" t="s">
        <v>63</v>
      </c>
      <c r="J594" s="11">
        <v>30</v>
      </c>
      <c r="K594" s="11">
        <v>6</v>
      </c>
      <c r="L594" s="11" cm="1">
        <f t="array" ref="L594">K594*(J594-INDEX(Purchase_Data!$D$8:$D$138, MATCH(1, (TRIM(Purchase_Data!$B$8:$B$138)=TRIM(H594))*(TRIM(Purchase_Data!$C$8:$C$138)=TRIM(I594)), 0)))</f>
        <v>18</v>
      </c>
      <c r="M594" s="11">
        <f t="shared" si="9"/>
        <v>180</v>
      </c>
      <c r="N594" s="11" t="s">
        <v>556</v>
      </c>
      <c r="O594" s="11" t="s">
        <v>42</v>
      </c>
    </row>
    <row r="595" spans="2:15">
      <c r="B595" s="11" t="s">
        <v>813</v>
      </c>
      <c r="C595" s="11" t="s">
        <v>776</v>
      </c>
      <c r="D595" s="11" t="s">
        <v>1826</v>
      </c>
      <c r="E595" s="11" t="s">
        <v>130</v>
      </c>
      <c r="F595" s="11" t="s">
        <v>32</v>
      </c>
      <c r="G595" s="11" t="s">
        <v>44</v>
      </c>
      <c r="H595" s="11" t="s">
        <v>234</v>
      </c>
      <c r="I595" s="11" t="s">
        <v>235</v>
      </c>
      <c r="J595" s="11">
        <v>420</v>
      </c>
      <c r="K595" s="11">
        <v>6</v>
      </c>
      <c r="L595" s="11" cm="1">
        <f t="array" ref="L595">K595*(J595-INDEX(Purchase_Data!$D$8:$D$138, MATCH(1, (TRIM(Purchase_Data!$B$8:$B$138)=TRIM(H595))*(TRIM(Purchase_Data!$C$8:$C$138)=TRIM(I595)), 0)))</f>
        <v>300</v>
      </c>
      <c r="M595" s="11">
        <f t="shared" si="9"/>
        <v>2520</v>
      </c>
      <c r="N595" s="11" t="s">
        <v>556</v>
      </c>
      <c r="O595" s="11" t="s">
        <v>37</v>
      </c>
    </row>
    <row r="596" spans="2:15">
      <c r="B596" s="11" t="s">
        <v>814</v>
      </c>
      <c r="C596" s="11" t="s">
        <v>776</v>
      </c>
      <c r="D596" s="11" t="s">
        <v>1826</v>
      </c>
      <c r="E596" s="11" t="s">
        <v>120</v>
      </c>
      <c r="F596" s="11" t="s">
        <v>32</v>
      </c>
      <c r="G596" s="11" t="s">
        <v>53</v>
      </c>
      <c r="H596" s="11" t="s">
        <v>58</v>
      </c>
      <c r="I596" s="11" t="s">
        <v>59</v>
      </c>
      <c r="J596" s="11">
        <v>70</v>
      </c>
      <c r="K596" s="11">
        <v>7</v>
      </c>
      <c r="L596" s="11" cm="1">
        <f t="array" ref="L596">K596*(J596-INDEX(Purchase_Data!$D$8:$D$138, MATCH(1, (TRIM(Purchase_Data!$B$8:$B$138)=TRIM(H596))*(TRIM(Purchase_Data!$C$8:$C$138)=TRIM(I596)), 0)))</f>
        <v>42</v>
      </c>
      <c r="M596" s="11">
        <f t="shared" si="9"/>
        <v>490</v>
      </c>
      <c r="N596" s="11" t="s">
        <v>556</v>
      </c>
      <c r="O596" s="11" t="s">
        <v>37</v>
      </c>
    </row>
    <row r="597" spans="2:15">
      <c r="B597" s="11" t="s">
        <v>815</v>
      </c>
      <c r="C597" s="11" t="s">
        <v>776</v>
      </c>
      <c r="D597" s="11" t="s">
        <v>1826</v>
      </c>
      <c r="E597" s="11" t="s">
        <v>367</v>
      </c>
      <c r="F597" s="11" t="s">
        <v>32</v>
      </c>
      <c r="G597" s="11" t="s">
        <v>53</v>
      </c>
      <c r="H597" s="11" t="s">
        <v>65</v>
      </c>
      <c r="I597" s="11" t="s">
        <v>66</v>
      </c>
      <c r="J597" s="11">
        <v>20</v>
      </c>
      <c r="K597" s="11">
        <v>5</v>
      </c>
      <c r="L597" s="11" cm="1">
        <f t="array" ref="L597">K597*(J597-INDEX(Purchase_Data!$D$8:$D$138, MATCH(1, (TRIM(Purchase_Data!$B$8:$B$138)=TRIM(H597))*(TRIM(Purchase_Data!$C$8:$C$138)=TRIM(I597)), 0)))</f>
        <v>35</v>
      </c>
      <c r="M597" s="11">
        <f t="shared" si="9"/>
        <v>100</v>
      </c>
      <c r="N597" s="11" t="s">
        <v>556</v>
      </c>
      <c r="O597" s="11" t="s">
        <v>42</v>
      </c>
    </row>
    <row r="598" spans="2:15">
      <c r="B598" s="11" t="s">
        <v>816</v>
      </c>
      <c r="C598" s="11" t="s">
        <v>776</v>
      </c>
      <c r="D598" s="11" t="s">
        <v>1826</v>
      </c>
      <c r="E598" s="11" t="s">
        <v>31</v>
      </c>
      <c r="F598" s="11" t="s">
        <v>32</v>
      </c>
      <c r="G598" s="11" t="s">
        <v>33</v>
      </c>
      <c r="H598" s="11" t="s">
        <v>234</v>
      </c>
      <c r="I598" s="11" t="s">
        <v>235</v>
      </c>
      <c r="J598" s="11">
        <v>420</v>
      </c>
      <c r="K598" s="11">
        <v>6</v>
      </c>
      <c r="L598" s="11" cm="1">
        <f t="array" ref="L598">K598*(J598-INDEX(Purchase_Data!$D$8:$D$138, MATCH(1, (TRIM(Purchase_Data!$B$8:$B$138)=TRIM(H598))*(TRIM(Purchase_Data!$C$8:$C$138)=TRIM(I598)), 0)))</f>
        <v>300</v>
      </c>
      <c r="M598" s="11">
        <f t="shared" si="9"/>
        <v>2520</v>
      </c>
      <c r="N598" s="11" t="s">
        <v>556</v>
      </c>
      <c r="O598" s="11" t="s">
        <v>37</v>
      </c>
    </row>
    <row r="599" spans="2:15">
      <c r="B599" s="11" t="s">
        <v>817</v>
      </c>
      <c r="C599" s="11" t="s">
        <v>776</v>
      </c>
      <c r="D599" s="11" t="s">
        <v>1826</v>
      </c>
      <c r="E599" s="11" t="s">
        <v>130</v>
      </c>
      <c r="F599" s="11" t="s">
        <v>32</v>
      </c>
      <c r="G599" s="11" t="s">
        <v>44</v>
      </c>
      <c r="H599" s="11" t="s">
        <v>123</v>
      </c>
      <c r="I599" s="11" t="s">
        <v>27</v>
      </c>
      <c r="J599" s="11">
        <v>1220</v>
      </c>
      <c r="K599" s="11">
        <v>5</v>
      </c>
      <c r="L599" s="11" cm="1">
        <f t="array" ref="L599">K599*(J599-INDEX(Purchase_Data!$D$8:$D$138, MATCH(1, (TRIM(Purchase_Data!$B$8:$B$138)=TRIM(H599))*(TRIM(Purchase_Data!$C$8:$C$138)=TRIM(I599)), 0)))</f>
        <v>100</v>
      </c>
      <c r="M599" s="11">
        <f t="shared" si="9"/>
        <v>6100</v>
      </c>
      <c r="N599" s="11" t="s">
        <v>556</v>
      </c>
      <c r="O599" s="11" t="s">
        <v>23</v>
      </c>
    </row>
    <row r="600" spans="2:15">
      <c r="B600" s="11" t="s">
        <v>818</v>
      </c>
      <c r="C600" s="11" t="s">
        <v>776</v>
      </c>
      <c r="D600" s="11" t="s">
        <v>1826</v>
      </c>
      <c r="E600" s="11" t="s">
        <v>130</v>
      </c>
      <c r="F600" s="11" t="s">
        <v>32</v>
      </c>
      <c r="G600" s="11" t="s">
        <v>44</v>
      </c>
      <c r="H600" s="11" t="s">
        <v>49</v>
      </c>
      <c r="I600" s="11" t="s">
        <v>50</v>
      </c>
      <c r="J600" s="11">
        <v>420</v>
      </c>
      <c r="K600" s="11">
        <v>5</v>
      </c>
      <c r="L600" s="11" cm="1">
        <f t="array" ref="L600">K600*(J600-INDEX(Purchase_Data!$D$8:$D$138, MATCH(1, (TRIM(Purchase_Data!$B$8:$B$138)=TRIM(H600))*(TRIM(Purchase_Data!$C$8:$C$138)=TRIM(I600)), 0)))</f>
        <v>200</v>
      </c>
      <c r="M600" s="11">
        <f t="shared" si="9"/>
        <v>2100</v>
      </c>
      <c r="N600" s="11" t="s">
        <v>556</v>
      </c>
      <c r="O600" s="11" t="s">
        <v>20</v>
      </c>
    </row>
    <row r="601" spans="2:15">
      <c r="B601" s="11" t="s">
        <v>819</v>
      </c>
      <c r="C601" s="11" t="s">
        <v>776</v>
      </c>
      <c r="D601" s="11" t="s">
        <v>1826</v>
      </c>
      <c r="E601" s="11" t="s">
        <v>414</v>
      </c>
      <c r="F601" s="11" t="s">
        <v>14</v>
      </c>
      <c r="G601" s="11" t="s">
        <v>25</v>
      </c>
      <c r="H601" s="11" t="s">
        <v>34</v>
      </c>
      <c r="I601" s="11" t="s">
        <v>35</v>
      </c>
      <c r="J601" s="11">
        <v>270</v>
      </c>
      <c r="K601" s="11">
        <v>5</v>
      </c>
      <c r="L601" s="11" cm="1">
        <f t="array" ref="L601">K601*(J601-INDEX(Purchase_Data!$D$8:$D$138, MATCH(1, (TRIM(Purchase_Data!$B$8:$B$138)=TRIM(H601))*(TRIM(Purchase_Data!$C$8:$C$138)=TRIM(I601)), 0)))</f>
        <v>250</v>
      </c>
      <c r="M601" s="11">
        <f t="shared" si="9"/>
        <v>1350</v>
      </c>
      <c r="N601" s="11" t="s">
        <v>556</v>
      </c>
      <c r="O601" s="11" t="s">
        <v>37</v>
      </c>
    </row>
    <row r="602" spans="2:15">
      <c r="B602" s="11" t="s">
        <v>820</v>
      </c>
      <c r="C602" s="11" t="s">
        <v>776</v>
      </c>
      <c r="D602" s="11" t="s">
        <v>1826</v>
      </c>
      <c r="E602" s="11" t="s">
        <v>414</v>
      </c>
      <c r="F602" s="11" t="s">
        <v>14</v>
      </c>
      <c r="G602" s="11" t="s">
        <v>25</v>
      </c>
      <c r="H602" s="11" t="s">
        <v>111</v>
      </c>
      <c r="I602" s="11" t="s">
        <v>112</v>
      </c>
      <c r="J602" s="11">
        <v>230</v>
      </c>
      <c r="K602" s="11">
        <v>5</v>
      </c>
      <c r="L602" s="11" cm="1">
        <f t="array" ref="L602">K602*(J602-INDEX(Purchase_Data!$D$8:$D$138, MATCH(1, (TRIM(Purchase_Data!$B$8:$B$138)=TRIM(H602))*(TRIM(Purchase_Data!$C$8:$C$138)=TRIM(I602)), 0)))</f>
        <v>100</v>
      </c>
      <c r="M602" s="11">
        <f t="shared" si="9"/>
        <v>1150</v>
      </c>
      <c r="N602" s="11" t="s">
        <v>556</v>
      </c>
      <c r="O602" s="11" t="s">
        <v>23</v>
      </c>
    </row>
    <row r="603" spans="2:15">
      <c r="B603" s="11" t="s">
        <v>821</v>
      </c>
      <c r="C603" s="11" t="s">
        <v>776</v>
      </c>
      <c r="D603" s="11" t="s">
        <v>1826</v>
      </c>
      <c r="E603" s="11" t="s">
        <v>356</v>
      </c>
      <c r="F603" s="11" t="s">
        <v>14</v>
      </c>
      <c r="G603" s="11" t="s">
        <v>53</v>
      </c>
      <c r="H603" s="11" t="s">
        <v>131</v>
      </c>
      <c r="I603" s="11" t="s">
        <v>132</v>
      </c>
      <c r="J603" s="11">
        <v>120</v>
      </c>
      <c r="K603" s="11">
        <v>4</v>
      </c>
      <c r="L603" s="11" cm="1">
        <f t="array" ref="L603">K603*(J603-INDEX(Purchase_Data!$D$8:$D$138, MATCH(1, (TRIM(Purchase_Data!$B$8:$B$138)=TRIM(H603))*(TRIM(Purchase_Data!$C$8:$C$138)=TRIM(I603)), 0)))</f>
        <v>80</v>
      </c>
      <c r="M603" s="11">
        <f t="shared" si="9"/>
        <v>480</v>
      </c>
      <c r="N603" s="11" t="s">
        <v>556</v>
      </c>
      <c r="O603" s="11" t="s">
        <v>37</v>
      </c>
    </row>
    <row r="604" spans="2:15">
      <c r="B604" s="11" t="s">
        <v>822</v>
      </c>
      <c r="C604" s="11" t="s">
        <v>776</v>
      </c>
      <c r="D604" s="11" t="s">
        <v>1826</v>
      </c>
      <c r="E604" s="11" t="s">
        <v>266</v>
      </c>
      <c r="F604" s="11" t="s">
        <v>14</v>
      </c>
      <c r="G604" s="11" t="s">
        <v>33</v>
      </c>
      <c r="H604" s="11" t="s">
        <v>131</v>
      </c>
      <c r="I604" s="11" t="s">
        <v>132</v>
      </c>
      <c r="J604" s="11">
        <v>120</v>
      </c>
      <c r="K604" s="11">
        <v>4</v>
      </c>
      <c r="L604" s="11" cm="1">
        <f t="array" ref="L604">K604*(J604-INDEX(Purchase_Data!$D$8:$D$138, MATCH(1, (TRIM(Purchase_Data!$B$8:$B$138)=TRIM(H604))*(TRIM(Purchase_Data!$C$8:$C$138)=TRIM(I604)), 0)))</f>
        <v>80</v>
      </c>
      <c r="M604" s="11">
        <f t="shared" si="9"/>
        <v>480</v>
      </c>
      <c r="N604" s="11" t="s">
        <v>556</v>
      </c>
      <c r="O604" s="11" t="s">
        <v>37</v>
      </c>
    </row>
    <row r="605" spans="2:15">
      <c r="B605" s="11" t="s">
        <v>823</v>
      </c>
      <c r="C605" s="11" t="s">
        <v>776</v>
      </c>
      <c r="D605" s="11" t="s">
        <v>1826</v>
      </c>
      <c r="E605" s="11" t="s">
        <v>543</v>
      </c>
      <c r="F605" s="11" t="s">
        <v>14</v>
      </c>
      <c r="G605" s="11" t="s">
        <v>25</v>
      </c>
      <c r="H605" s="11" t="s">
        <v>171</v>
      </c>
      <c r="I605" s="11" t="s">
        <v>55</v>
      </c>
      <c r="J605" s="11">
        <v>250</v>
      </c>
      <c r="K605" s="11">
        <v>3</v>
      </c>
      <c r="L605" s="11" cm="1">
        <f t="array" ref="L605">K605*(J605-INDEX(Purchase_Data!$D$8:$D$138, MATCH(1, (TRIM(Purchase_Data!$B$8:$B$138)=TRIM(H605))*(TRIM(Purchase_Data!$C$8:$C$138)=TRIM(I605)), 0)))</f>
        <v>120</v>
      </c>
      <c r="M605" s="11">
        <f t="shared" si="9"/>
        <v>750</v>
      </c>
      <c r="N605" s="11" t="s">
        <v>556</v>
      </c>
      <c r="O605" s="11" t="s">
        <v>37</v>
      </c>
    </row>
    <row r="606" spans="2:15">
      <c r="B606" s="11" t="s">
        <v>824</v>
      </c>
      <c r="C606" s="11" t="s">
        <v>776</v>
      </c>
      <c r="D606" s="11" t="s">
        <v>1826</v>
      </c>
      <c r="E606" s="11" t="s">
        <v>493</v>
      </c>
      <c r="F606" s="11" t="s">
        <v>14</v>
      </c>
      <c r="G606" s="11" t="s">
        <v>15</v>
      </c>
      <c r="H606" s="11" t="s">
        <v>34</v>
      </c>
      <c r="I606" s="11" t="s">
        <v>35</v>
      </c>
      <c r="J606" s="11">
        <v>270</v>
      </c>
      <c r="K606" s="11">
        <v>4</v>
      </c>
      <c r="L606" s="11" cm="1">
        <f t="array" ref="L606">K606*(J606-INDEX(Purchase_Data!$D$8:$D$138, MATCH(1, (TRIM(Purchase_Data!$B$8:$B$138)=TRIM(H606))*(TRIM(Purchase_Data!$C$8:$C$138)=TRIM(I606)), 0)))</f>
        <v>200</v>
      </c>
      <c r="M606" s="11">
        <f t="shared" si="9"/>
        <v>1080</v>
      </c>
      <c r="N606" s="11" t="s">
        <v>556</v>
      </c>
      <c r="O606" s="11" t="s">
        <v>37</v>
      </c>
    </row>
    <row r="607" spans="2:15">
      <c r="B607" s="11" t="s">
        <v>825</v>
      </c>
      <c r="C607" s="11" t="s">
        <v>776</v>
      </c>
      <c r="D607" s="11" t="s">
        <v>1826</v>
      </c>
      <c r="E607" s="11" t="s">
        <v>255</v>
      </c>
      <c r="F607" s="11" t="s">
        <v>32</v>
      </c>
      <c r="G607" s="11" t="s">
        <v>15</v>
      </c>
      <c r="H607" s="11" t="s">
        <v>234</v>
      </c>
      <c r="I607" s="11" t="s">
        <v>235</v>
      </c>
      <c r="J607" s="11">
        <v>420</v>
      </c>
      <c r="K607" s="11">
        <v>4</v>
      </c>
      <c r="L607" s="11" cm="1">
        <f t="array" ref="L607">K607*(J607-INDEX(Purchase_Data!$D$8:$D$138, MATCH(1, (TRIM(Purchase_Data!$B$8:$B$138)=TRIM(H607))*(TRIM(Purchase_Data!$C$8:$C$138)=TRIM(I607)), 0)))</f>
        <v>200</v>
      </c>
      <c r="M607" s="11">
        <f t="shared" si="9"/>
        <v>1680</v>
      </c>
      <c r="N607" s="11" t="s">
        <v>556</v>
      </c>
      <c r="O607" s="11" t="s">
        <v>37</v>
      </c>
    </row>
    <row r="608" spans="2:15">
      <c r="B608" s="11" t="s">
        <v>826</v>
      </c>
      <c r="C608" s="11" t="s">
        <v>776</v>
      </c>
      <c r="D608" s="11" t="s">
        <v>1826</v>
      </c>
      <c r="E608" s="11" t="s">
        <v>127</v>
      </c>
      <c r="F608" s="11" t="s">
        <v>32</v>
      </c>
      <c r="G608" s="11" t="s">
        <v>44</v>
      </c>
      <c r="H608" s="11" t="s">
        <v>21</v>
      </c>
      <c r="I608" s="11" t="s">
        <v>27</v>
      </c>
      <c r="J608" s="11">
        <v>370</v>
      </c>
      <c r="K608" s="11">
        <v>4</v>
      </c>
      <c r="L608" s="11" cm="1">
        <f t="array" ref="L608">K608*(J608-INDEX(Purchase_Data!$D$8:$D$138, MATCH(1, (TRIM(Purchase_Data!$B$8:$B$138)=TRIM(H608))*(TRIM(Purchase_Data!$C$8:$C$138)=TRIM(I608)), 0)))</f>
        <v>200</v>
      </c>
      <c r="M608" s="11">
        <f t="shared" si="9"/>
        <v>1480</v>
      </c>
      <c r="N608" s="11" t="s">
        <v>556</v>
      </c>
      <c r="O608" s="11" t="s">
        <v>23</v>
      </c>
    </row>
    <row r="609" spans="2:15">
      <c r="B609" s="11" t="s">
        <v>827</v>
      </c>
      <c r="C609" s="11" t="s">
        <v>776</v>
      </c>
      <c r="D609" s="11" t="s">
        <v>1826</v>
      </c>
      <c r="E609" s="11" t="s">
        <v>73</v>
      </c>
      <c r="F609" s="11" t="s">
        <v>32</v>
      </c>
      <c r="G609" s="11" t="s">
        <v>25</v>
      </c>
      <c r="H609" s="11" t="s">
        <v>199</v>
      </c>
      <c r="I609" s="11" t="s">
        <v>59</v>
      </c>
      <c r="J609" s="11">
        <v>100</v>
      </c>
      <c r="K609" s="11">
        <v>3</v>
      </c>
      <c r="L609" s="11" cm="1">
        <f t="array" ref="L609">K609*(J609-INDEX(Purchase_Data!$D$8:$D$138, MATCH(1, (TRIM(Purchase_Data!$B$8:$B$138)=TRIM(H609))*(TRIM(Purchase_Data!$C$8:$C$138)=TRIM(I609)), 0)))</f>
        <v>66</v>
      </c>
      <c r="M609" s="11">
        <f t="shared" si="9"/>
        <v>300</v>
      </c>
      <c r="N609" s="11" t="s">
        <v>556</v>
      </c>
      <c r="O609" s="11" t="s">
        <v>42</v>
      </c>
    </row>
    <row r="610" spans="2:15">
      <c r="B610" s="11" t="s">
        <v>828</v>
      </c>
      <c r="C610" s="11" t="s">
        <v>776</v>
      </c>
      <c r="D610" s="11" t="s">
        <v>1826</v>
      </c>
      <c r="E610" s="11" t="s">
        <v>73</v>
      </c>
      <c r="F610" s="11" t="s">
        <v>32</v>
      </c>
      <c r="G610" s="11" t="s">
        <v>25</v>
      </c>
      <c r="H610" s="11" t="s">
        <v>91</v>
      </c>
      <c r="I610" s="11" t="s">
        <v>59</v>
      </c>
      <c r="J610" s="11">
        <v>700</v>
      </c>
      <c r="K610" s="11">
        <v>5</v>
      </c>
      <c r="L610" s="11" cm="1">
        <f t="array" ref="L610">K610*(J610-INDEX(Purchase_Data!$D$8:$D$138, MATCH(1, (TRIM(Purchase_Data!$B$8:$B$138)=TRIM(H610))*(TRIM(Purchase_Data!$C$8:$C$138)=TRIM(I610)), 0)))</f>
        <v>140</v>
      </c>
      <c r="M610" s="11">
        <f t="shared" si="9"/>
        <v>3500</v>
      </c>
      <c r="N610" s="11" t="s">
        <v>556</v>
      </c>
      <c r="O610" s="11" t="s">
        <v>23</v>
      </c>
    </row>
    <row r="611" spans="2:15">
      <c r="B611" s="11" t="s">
        <v>829</v>
      </c>
      <c r="C611" s="11" t="s">
        <v>776</v>
      </c>
      <c r="D611" s="11" t="s">
        <v>1826</v>
      </c>
      <c r="E611" s="11" t="s">
        <v>156</v>
      </c>
      <c r="F611" s="11" t="s">
        <v>32</v>
      </c>
      <c r="G611" s="11" t="s">
        <v>25</v>
      </c>
      <c r="H611" s="11" t="s">
        <v>369</v>
      </c>
      <c r="I611" s="11" t="s">
        <v>506</v>
      </c>
      <c r="J611" s="11">
        <v>850</v>
      </c>
      <c r="K611" s="11">
        <v>5</v>
      </c>
      <c r="L611" s="11" cm="1">
        <f t="array" ref="L611">K611*(J611-INDEX(Purchase_Data!$D$8:$D$138, MATCH(1, (TRIM(Purchase_Data!$B$8:$B$138)=TRIM(H611))*(TRIM(Purchase_Data!$C$8:$C$138)=TRIM(I611)), 0)))</f>
        <v>200</v>
      </c>
      <c r="M611" s="11">
        <f t="shared" si="9"/>
        <v>4250</v>
      </c>
      <c r="N611" s="11" t="s">
        <v>556</v>
      </c>
      <c r="O611" s="11" t="s">
        <v>23</v>
      </c>
    </row>
    <row r="612" spans="2:15">
      <c r="B612" s="11" t="s">
        <v>830</v>
      </c>
      <c r="C612" s="11" t="s">
        <v>776</v>
      </c>
      <c r="D612" s="11" t="s">
        <v>1826</v>
      </c>
      <c r="E612" s="11" t="s">
        <v>156</v>
      </c>
      <c r="F612" s="11" t="s">
        <v>32</v>
      </c>
      <c r="G612" s="11" t="s">
        <v>25</v>
      </c>
      <c r="H612" s="11" t="s">
        <v>234</v>
      </c>
      <c r="I612" s="11" t="s">
        <v>235</v>
      </c>
      <c r="J612" s="11">
        <v>420</v>
      </c>
      <c r="K612" s="11">
        <v>4</v>
      </c>
      <c r="L612" s="11" cm="1">
        <f t="array" ref="L612">K612*(J612-INDEX(Purchase_Data!$D$8:$D$138, MATCH(1, (TRIM(Purchase_Data!$B$8:$B$138)=TRIM(H612))*(TRIM(Purchase_Data!$C$8:$C$138)=TRIM(I612)), 0)))</f>
        <v>200</v>
      </c>
      <c r="M612" s="11">
        <f t="shared" si="9"/>
        <v>1680</v>
      </c>
      <c r="N612" s="11" t="s">
        <v>556</v>
      </c>
      <c r="O612" s="11" t="s">
        <v>37</v>
      </c>
    </row>
    <row r="613" spans="2:15">
      <c r="B613" s="11" t="s">
        <v>831</v>
      </c>
      <c r="C613" s="11" t="s">
        <v>776</v>
      </c>
      <c r="D613" s="11" t="s">
        <v>1826</v>
      </c>
      <c r="E613" s="11" t="s">
        <v>478</v>
      </c>
      <c r="F613" s="11" t="s">
        <v>14</v>
      </c>
      <c r="G613" s="11" t="s">
        <v>53</v>
      </c>
      <c r="H613" s="11" t="s">
        <v>1751</v>
      </c>
      <c r="I613" s="11" t="s">
        <v>27</v>
      </c>
      <c r="J613" s="11">
        <v>200</v>
      </c>
      <c r="K613" s="11">
        <v>6</v>
      </c>
      <c r="L613" s="11" cm="1">
        <f t="array" ref="L613">K613*(J613-INDEX(Purchase_Data!$D$8:$D$138, MATCH(1, (TRIM(Purchase_Data!$B$8:$B$138)=TRIM(H613))*(TRIM(Purchase_Data!$C$8:$C$138)=TRIM(I613)), 0)))</f>
        <v>132</v>
      </c>
      <c r="M613" s="11">
        <f t="shared" si="9"/>
        <v>1200</v>
      </c>
      <c r="N613" s="11" t="s">
        <v>556</v>
      </c>
      <c r="O613" s="11" t="s">
        <v>42</v>
      </c>
    </row>
    <row r="614" spans="2:15">
      <c r="B614" s="11" t="s">
        <v>832</v>
      </c>
      <c r="C614" s="11" t="s">
        <v>776</v>
      </c>
      <c r="D614" s="11" t="s">
        <v>1826</v>
      </c>
      <c r="E614" s="11" t="s">
        <v>430</v>
      </c>
      <c r="F614" s="11" t="s">
        <v>32</v>
      </c>
      <c r="G614" s="11" t="s">
        <v>44</v>
      </c>
      <c r="H614" s="11" t="s">
        <v>435</v>
      </c>
      <c r="I614" s="11" t="s">
        <v>59</v>
      </c>
      <c r="J614" s="11">
        <v>120</v>
      </c>
      <c r="K614" s="11">
        <v>4</v>
      </c>
      <c r="L614" s="11" cm="1">
        <f t="array" ref="L614">K614*(J614-INDEX(Purchase_Data!$D$8:$D$138, MATCH(1, (TRIM(Purchase_Data!$B$8:$B$138)=TRIM(H614))*(TRIM(Purchase_Data!$C$8:$C$138)=TRIM(I614)), 0)))</f>
        <v>40</v>
      </c>
      <c r="M614" s="11">
        <f t="shared" si="9"/>
        <v>480</v>
      </c>
      <c r="N614" s="11" t="s">
        <v>556</v>
      </c>
      <c r="O614" s="11" t="s">
        <v>37</v>
      </c>
    </row>
    <row r="615" spans="2:15">
      <c r="B615" s="11" t="s">
        <v>833</v>
      </c>
      <c r="C615" s="11" t="s">
        <v>776</v>
      </c>
      <c r="D615" s="11" t="s">
        <v>1826</v>
      </c>
      <c r="E615" s="11" t="s">
        <v>83</v>
      </c>
      <c r="F615" s="11" t="s">
        <v>14</v>
      </c>
      <c r="G615" s="11" t="s">
        <v>25</v>
      </c>
      <c r="H615" s="11" t="s">
        <v>1765</v>
      </c>
      <c r="I615" s="11" t="s">
        <v>35</v>
      </c>
      <c r="J615" s="11">
        <v>220</v>
      </c>
      <c r="K615" s="11">
        <v>4</v>
      </c>
      <c r="L615" s="11" cm="1">
        <f t="array" ref="L615">K615*(J615-INDEX(Purchase_Data!$D$8:$D$138, MATCH(1, (TRIM(Purchase_Data!$B$8:$B$138)=TRIM(H615))*(TRIM(Purchase_Data!$C$8:$C$138)=TRIM(I615)), 0)))</f>
        <v>100</v>
      </c>
      <c r="M615" s="11">
        <f t="shared" si="9"/>
        <v>880</v>
      </c>
      <c r="N615" s="11" t="s">
        <v>556</v>
      </c>
      <c r="O615" s="11" t="s">
        <v>37</v>
      </c>
    </row>
    <row r="616" spans="2:15">
      <c r="B616" s="11" t="s">
        <v>834</v>
      </c>
      <c r="C616" s="11" t="s">
        <v>776</v>
      </c>
      <c r="D616" s="11" t="s">
        <v>1826</v>
      </c>
      <c r="E616" s="11" t="s">
        <v>576</v>
      </c>
      <c r="F616" s="11" t="s">
        <v>14</v>
      </c>
      <c r="G616" s="11" t="s">
        <v>33</v>
      </c>
      <c r="H616" s="11" t="s">
        <v>214</v>
      </c>
      <c r="I616" s="11" t="s">
        <v>59</v>
      </c>
      <c r="J616" s="11">
        <v>150</v>
      </c>
      <c r="K616" s="11">
        <v>4</v>
      </c>
      <c r="L616" s="11" cm="1">
        <f t="array" ref="L616">K616*(J616-INDEX(Purchase_Data!$D$8:$D$138, MATCH(1, (TRIM(Purchase_Data!$B$8:$B$138)=TRIM(H616))*(TRIM(Purchase_Data!$C$8:$C$138)=TRIM(I616)), 0)))</f>
        <v>32</v>
      </c>
      <c r="M616" s="11">
        <f t="shared" si="9"/>
        <v>600</v>
      </c>
      <c r="N616" s="11" t="s">
        <v>556</v>
      </c>
      <c r="O616" s="11" t="s">
        <v>37</v>
      </c>
    </row>
    <row r="617" spans="2:15">
      <c r="B617" s="11" t="s">
        <v>835</v>
      </c>
      <c r="C617" s="11" t="s">
        <v>776</v>
      </c>
      <c r="D617" s="11" t="s">
        <v>1826</v>
      </c>
      <c r="E617" s="11" t="s">
        <v>367</v>
      </c>
      <c r="F617" s="11" t="s">
        <v>32</v>
      </c>
      <c r="G617" s="11" t="s">
        <v>53</v>
      </c>
      <c r="H617" s="11" t="s">
        <v>1765</v>
      </c>
      <c r="I617" s="11" t="s">
        <v>35</v>
      </c>
      <c r="J617" s="11">
        <v>220</v>
      </c>
      <c r="K617" s="11">
        <v>6</v>
      </c>
      <c r="L617" s="11" cm="1">
        <f t="array" ref="L617">K617*(J617-INDEX(Purchase_Data!$D$8:$D$138, MATCH(1, (TRIM(Purchase_Data!$B$8:$B$138)=TRIM(H617))*(TRIM(Purchase_Data!$C$8:$C$138)=TRIM(I617)), 0)))</f>
        <v>150</v>
      </c>
      <c r="M617" s="11">
        <f t="shared" si="9"/>
        <v>1320</v>
      </c>
      <c r="N617" s="11" t="s">
        <v>556</v>
      </c>
      <c r="O617" s="11" t="s">
        <v>37</v>
      </c>
    </row>
    <row r="618" spans="2:15">
      <c r="B618" s="11" t="s">
        <v>836</v>
      </c>
      <c r="C618" s="11" t="s">
        <v>776</v>
      </c>
      <c r="D618" s="11" t="s">
        <v>1826</v>
      </c>
      <c r="E618" s="11" t="s">
        <v>100</v>
      </c>
      <c r="F618" s="11" t="s">
        <v>32</v>
      </c>
      <c r="G618" s="11" t="s">
        <v>53</v>
      </c>
      <c r="H618" s="11" t="s">
        <v>171</v>
      </c>
      <c r="I618" s="11" t="s">
        <v>50</v>
      </c>
      <c r="J618" s="11">
        <v>150</v>
      </c>
      <c r="K618" s="11">
        <v>6</v>
      </c>
      <c r="L618" s="11" cm="1">
        <f t="array" ref="L618">K618*(J618-INDEX(Purchase_Data!$D$8:$D$138, MATCH(1, (TRIM(Purchase_Data!$B$8:$B$138)=TRIM(H618))*(TRIM(Purchase_Data!$C$8:$C$138)=TRIM(I618)), 0)))</f>
        <v>210</v>
      </c>
      <c r="M618" s="11">
        <f t="shared" si="9"/>
        <v>900</v>
      </c>
      <c r="N618" s="11" t="s">
        <v>556</v>
      </c>
      <c r="O618" s="11" t="s">
        <v>37</v>
      </c>
    </row>
    <row r="619" spans="2:15">
      <c r="B619" s="11" t="s">
        <v>837</v>
      </c>
      <c r="C619" s="11" t="s">
        <v>776</v>
      </c>
      <c r="D619" s="11" t="s">
        <v>1826</v>
      </c>
      <c r="E619" s="11" t="s">
        <v>61</v>
      </c>
      <c r="F619" s="11" t="s">
        <v>32</v>
      </c>
      <c r="G619" s="11" t="s">
        <v>25</v>
      </c>
      <c r="H619" s="11" t="s">
        <v>162</v>
      </c>
      <c r="I619" s="11" t="s">
        <v>50</v>
      </c>
      <c r="J619" s="11">
        <v>270</v>
      </c>
      <c r="K619" s="11">
        <v>5</v>
      </c>
      <c r="L619" s="11" cm="1">
        <f t="array" ref="L619">K619*(J619-INDEX(Purchase_Data!$D$8:$D$138, MATCH(1, (TRIM(Purchase_Data!$B$8:$B$138)=TRIM(H619))*(TRIM(Purchase_Data!$C$8:$C$138)=TRIM(I619)), 0)))</f>
        <v>290</v>
      </c>
      <c r="M619" s="11">
        <f t="shared" si="9"/>
        <v>1350</v>
      </c>
      <c r="N619" s="11" t="s">
        <v>556</v>
      </c>
      <c r="O619" s="11" t="s">
        <v>23</v>
      </c>
    </row>
    <row r="620" spans="2:15">
      <c r="B620" s="11" t="s">
        <v>838</v>
      </c>
      <c r="C620" s="11" t="s">
        <v>776</v>
      </c>
      <c r="D620" s="11" t="s">
        <v>1826</v>
      </c>
      <c r="E620" s="11" t="s">
        <v>61</v>
      </c>
      <c r="F620" s="11" t="s">
        <v>32</v>
      </c>
      <c r="G620" s="11" t="s">
        <v>25</v>
      </c>
      <c r="H620" s="11" t="s">
        <v>91</v>
      </c>
      <c r="I620" s="11" t="s">
        <v>59</v>
      </c>
      <c r="J620" s="11">
        <v>700</v>
      </c>
      <c r="K620" s="11">
        <v>6</v>
      </c>
      <c r="L620" s="11" cm="1">
        <f t="array" ref="L620">K620*(J620-INDEX(Purchase_Data!$D$8:$D$138, MATCH(1, (TRIM(Purchase_Data!$B$8:$B$138)=TRIM(H620))*(TRIM(Purchase_Data!$C$8:$C$138)=TRIM(I620)), 0)))</f>
        <v>168</v>
      </c>
      <c r="M620" s="11">
        <f t="shared" si="9"/>
        <v>4200</v>
      </c>
      <c r="N620" s="11" t="s">
        <v>556</v>
      </c>
      <c r="O620" s="11" t="s">
        <v>23</v>
      </c>
    </row>
    <row r="621" spans="2:15">
      <c r="B621" s="11" t="s">
        <v>839</v>
      </c>
      <c r="C621" s="11" t="s">
        <v>776</v>
      </c>
      <c r="D621" s="11" t="s">
        <v>1826</v>
      </c>
      <c r="E621" s="11" t="s">
        <v>183</v>
      </c>
      <c r="F621" s="11" t="s">
        <v>32</v>
      </c>
      <c r="G621" s="11" t="s">
        <v>53</v>
      </c>
      <c r="H621" s="11" t="s">
        <v>84</v>
      </c>
      <c r="I621" s="11" t="s">
        <v>172</v>
      </c>
      <c r="J621" s="11">
        <v>150</v>
      </c>
      <c r="K621" s="11">
        <v>5</v>
      </c>
      <c r="L621" s="11" cm="1">
        <f t="array" ref="L621">K621*(J621-INDEX(Purchase_Data!$D$8:$D$138, MATCH(1, (TRIM(Purchase_Data!$B$8:$B$138)=TRIM(H621))*(TRIM(Purchase_Data!$C$8:$C$138)=TRIM(I621)), 0)))</f>
        <v>70</v>
      </c>
      <c r="M621" s="11">
        <f t="shared" si="9"/>
        <v>750</v>
      </c>
      <c r="N621" s="11" t="s">
        <v>556</v>
      </c>
      <c r="O621" s="11" t="s">
        <v>23</v>
      </c>
    </row>
    <row r="622" spans="2:15">
      <c r="B622" s="11" t="s">
        <v>840</v>
      </c>
      <c r="C622" s="11" t="s">
        <v>776</v>
      </c>
      <c r="D622" s="11" t="s">
        <v>1826</v>
      </c>
      <c r="E622" s="11" t="s">
        <v>183</v>
      </c>
      <c r="F622" s="11" t="s">
        <v>32</v>
      </c>
      <c r="G622" s="11" t="s">
        <v>53</v>
      </c>
      <c r="H622" s="11" t="s">
        <v>189</v>
      </c>
      <c r="I622" s="11" t="s">
        <v>46</v>
      </c>
      <c r="J622" s="11">
        <v>950</v>
      </c>
      <c r="K622" s="11">
        <v>8</v>
      </c>
      <c r="L622" s="11" cm="1">
        <f t="array" ref="L622">K622*(J622-INDEX(Purchase_Data!$D$8:$D$138, MATCH(1, (TRIM(Purchase_Data!$B$8:$B$138)=TRIM(H622))*(TRIM(Purchase_Data!$C$8:$C$138)=TRIM(I622)), 0)))</f>
        <v>608</v>
      </c>
      <c r="M622" s="11">
        <f t="shared" si="9"/>
        <v>7600</v>
      </c>
      <c r="N622" s="11" t="s">
        <v>556</v>
      </c>
      <c r="O622" s="11" t="s">
        <v>23</v>
      </c>
    </row>
    <row r="623" spans="2:15">
      <c r="B623" s="11" t="s">
        <v>841</v>
      </c>
      <c r="C623" s="11" t="s">
        <v>776</v>
      </c>
      <c r="D623" s="11" t="s">
        <v>1826</v>
      </c>
      <c r="E623" s="11" t="s">
        <v>136</v>
      </c>
      <c r="F623" s="11" t="s">
        <v>14</v>
      </c>
      <c r="G623" s="11" t="s">
        <v>33</v>
      </c>
      <c r="H623" s="11" t="s">
        <v>1755</v>
      </c>
      <c r="I623" s="11" t="s">
        <v>149</v>
      </c>
      <c r="J623" s="11">
        <v>230</v>
      </c>
      <c r="K623" s="11">
        <v>6</v>
      </c>
      <c r="L623" s="11" cm="1">
        <f t="array" ref="L623">K623*(J623-INDEX(Purchase_Data!$D$8:$D$138, MATCH(1, (TRIM(Purchase_Data!$B$8:$B$138)=TRIM(H623))*(TRIM(Purchase_Data!$C$8:$C$138)=TRIM(I623)), 0)))</f>
        <v>90</v>
      </c>
      <c r="M623" s="11">
        <f t="shared" si="9"/>
        <v>1380</v>
      </c>
      <c r="N623" s="11" t="s">
        <v>556</v>
      </c>
      <c r="O623" s="11" t="s">
        <v>20</v>
      </c>
    </row>
    <row r="624" spans="2:15">
      <c r="B624" s="11" t="s">
        <v>842</v>
      </c>
      <c r="C624" s="11" t="s">
        <v>776</v>
      </c>
      <c r="D624" s="11" t="s">
        <v>1826</v>
      </c>
      <c r="E624" s="11" t="s">
        <v>427</v>
      </c>
      <c r="F624" s="11" t="s">
        <v>32</v>
      </c>
      <c r="G624" s="11" t="s">
        <v>53</v>
      </c>
      <c r="H624" s="11" t="s">
        <v>128</v>
      </c>
      <c r="I624" s="11" t="s">
        <v>55</v>
      </c>
      <c r="J624" s="11">
        <v>650</v>
      </c>
      <c r="K624" s="11">
        <v>6</v>
      </c>
      <c r="L624" s="11" cm="1">
        <f t="array" ref="L624">K624*(J624-INDEX(Purchase_Data!$D$8:$D$138, MATCH(1, (TRIM(Purchase_Data!$B$8:$B$138)=TRIM(H624))*(TRIM(Purchase_Data!$C$8:$C$138)=TRIM(I624)), 0)))</f>
        <v>300</v>
      </c>
      <c r="M624" s="11">
        <f t="shared" si="9"/>
        <v>3900</v>
      </c>
      <c r="N624" s="11" t="s">
        <v>556</v>
      </c>
      <c r="O624" s="11" t="s">
        <v>20</v>
      </c>
    </row>
    <row r="625" spans="2:15">
      <c r="B625" s="11" t="s">
        <v>843</v>
      </c>
      <c r="C625" s="11" t="s">
        <v>776</v>
      </c>
      <c r="D625" s="11" t="s">
        <v>1826</v>
      </c>
      <c r="E625" s="11" t="s">
        <v>114</v>
      </c>
      <c r="F625" s="11" t="s">
        <v>14</v>
      </c>
      <c r="G625" s="11" t="s">
        <v>44</v>
      </c>
      <c r="H625" s="11" t="s">
        <v>84</v>
      </c>
      <c r="I625" s="11" t="s">
        <v>55</v>
      </c>
      <c r="J625" s="11">
        <v>550</v>
      </c>
      <c r="K625" s="11">
        <v>6</v>
      </c>
      <c r="L625" s="11" cm="1">
        <f t="array" ref="L625">K625*(J625-INDEX(Purchase_Data!$D$8:$D$138, MATCH(1, (TRIM(Purchase_Data!$B$8:$B$138)=TRIM(H625))*(TRIM(Purchase_Data!$C$8:$C$138)=TRIM(I625)), 0)))</f>
        <v>168</v>
      </c>
      <c r="M625" s="11">
        <f t="shared" si="9"/>
        <v>3300</v>
      </c>
      <c r="N625" s="11" t="s">
        <v>556</v>
      </c>
      <c r="O625" s="11" t="s">
        <v>23</v>
      </c>
    </row>
    <row r="626" spans="2:15">
      <c r="B626" s="11" t="s">
        <v>844</v>
      </c>
      <c r="C626" s="11" t="s">
        <v>776</v>
      </c>
      <c r="D626" s="11" t="s">
        <v>1826</v>
      </c>
      <c r="E626" s="11" t="s">
        <v>576</v>
      </c>
      <c r="F626" s="11" t="s">
        <v>14</v>
      </c>
      <c r="G626" s="11" t="s">
        <v>33</v>
      </c>
      <c r="H626" s="11" t="s">
        <v>111</v>
      </c>
      <c r="I626" s="11" t="s">
        <v>112</v>
      </c>
      <c r="J626" s="11">
        <v>230</v>
      </c>
      <c r="K626" s="11">
        <v>6</v>
      </c>
      <c r="L626" s="11" cm="1">
        <f t="array" ref="L626">K626*(J626-INDEX(Purchase_Data!$D$8:$D$138, MATCH(1, (TRIM(Purchase_Data!$B$8:$B$138)=TRIM(H626))*(TRIM(Purchase_Data!$C$8:$C$138)=TRIM(I626)), 0)))</f>
        <v>120</v>
      </c>
      <c r="M626" s="11">
        <f t="shared" si="9"/>
        <v>1380</v>
      </c>
      <c r="N626" s="11" t="s">
        <v>556</v>
      </c>
      <c r="O626" s="11" t="s">
        <v>23</v>
      </c>
    </row>
    <row r="627" spans="2:15">
      <c r="B627" s="11" t="s">
        <v>845</v>
      </c>
      <c r="C627" s="11" t="s">
        <v>776</v>
      </c>
      <c r="D627" s="11" t="s">
        <v>1826</v>
      </c>
      <c r="E627" s="11" t="s">
        <v>130</v>
      </c>
      <c r="F627" s="11" t="s">
        <v>32</v>
      </c>
      <c r="G627" s="11" t="s">
        <v>44</v>
      </c>
      <c r="H627" s="11" t="s">
        <v>123</v>
      </c>
      <c r="I627" s="11" t="s">
        <v>59</v>
      </c>
      <c r="J627" s="11">
        <v>130</v>
      </c>
      <c r="K627" s="11">
        <v>5</v>
      </c>
      <c r="L627" s="11" cm="1">
        <f t="array" ref="L627">K627*(J627-INDEX(Purchase_Data!$D$8:$D$138, MATCH(1, (TRIM(Purchase_Data!$B$8:$B$138)=TRIM(H627))*(TRIM(Purchase_Data!$C$8:$C$138)=TRIM(I627)), 0)))</f>
        <v>60</v>
      </c>
      <c r="M627" s="11">
        <f t="shared" si="9"/>
        <v>650</v>
      </c>
      <c r="N627" s="11" t="s">
        <v>556</v>
      </c>
      <c r="O627" s="11" t="s">
        <v>23</v>
      </c>
    </row>
    <row r="628" spans="2:15">
      <c r="B628" s="11" t="s">
        <v>848</v>
      </c>
      <c r="C628" s="11" t="s">
        <v>846</v>
      </c>
      <c r="D628" s="11" t="s">
        <v>847</v>
      </c>
      <c r="E628" s="11" t="s">
        <v>220</v>
      </c>
      <c r="F628" s="11" t="s">
        <v>14</v>
      </c>
      <c r="G628" s="11" t="s">
        <v>33</v>
      </c>
      <c r="H628" s="4" t="s">
        <v>21</v>
      </c>
      <c r="I628" s="4" t="s">
        <v>27</v>
      </c>
      <c r="J628" s="11">
        <v>340</v>
      </c>
      <c r="K628" s="11">
        <v>5</v>
      </c>
      <c r="L628" s="11" cm="1">
        <f t="array" ref="L628">K628*(J628-INDEX(Purchase_Data!$D$8:$D$138, MATCH(1, (TRIM(Purchase_Data!$B$8:$B$138)=TRIM(H628))*(TRIM(Purchase_Data!$C$8:$C$138)=TRIM(I628)), 0)))</f>
        <v>100</v>
      </c>
      <c r="M628" s="11">
        <f t="shared" si="9"/>
        <v>1700</v>
      </c>
      <c r="N628" s="11" t="s">
        <v>556</v>
      </c>
      <c r="O628" s="4" t="s">
        <v>23</v>
      </c>
    </row>
    <row r="629" spans="2:15">
      <c r="B629" s="11" t="s">
        <v>849</v>
      </c>
      <c r="C629" s="11" t="s">
        <v>846</v>
      </c>
      <c r="D629" s="11" t="s">
        <v>847</v>
      </c>
      <c r="E629" s="11" t="s">
        <v>220</v>
      </c>
      <c r="F629" s="11" t="s">
        <v>14</v>
      </c>
      <c r="G629" s="11" t="s">
        <v>33</v>
      </c>
      <c r="H629" s="11" t="s">
        <v>71</v>
      </c>
      <c r="I629" s="11" t="s">
        <v>149</v>
      </c>
      <c r="J629" s="11">
        <v>75</v>
      </c>
      <c r="K629" s="11">
        <v>5</v>
      </c>
      <c r="L629" s="11" cm="1">
        <f t="array" ref="L629">K629*(J629-INDEX(Purchase_Data!$D$8:$D$138, MATCH(1, (TRIM(Purchase_Data!$B$8:$B$138)=TRIM(H629))*(TRIM(Purchase_Data!$C$8:$C$138)=TRIM(I629)), 0)))</f>
        <v>25</v>
      </c>
      <c r="M629" s="11">
        <f t="shared" si="9"/>
        <v>375</v>
      </c>
      <c r="N629" s="11" t="s">
        <v>556</v>
      </c>
      <c r="O629" s="11" t="s">
        <v>20</v>
      </c>
    </row>
    <row r="630" spans="2:15">
      <c r="B630" s="11" t="s">
        <v>850</v>
      </c>
      <c r="C630" s="11" t="s">
        <v>846</v>
      </c>
      <c r="D630" s="11" t="s">
        <v>847</v>
      </c>
      <c r="E630" s="11" t="s">
        <v>257</v>
      </c>
      <c r="F630" s="11" t="s">
        <v>32</v>
      </c>
      <c r="G630" s="11" t="s">
        <v>53</v>
      </c>
      <c r="H630" s="11" t="s">
        <v>21</v>
      </c>
      <c r="I630" s="11" t="s">
        <v>35</v>
      </c>
      <c r="J630" s="11">
        <v>200</v>
      </c>
      <c r="K630" s="11">
        <v>6</v>
      </c>
      <c r="L630" s="11" cm="1">
        <f t="array" ref="L630">K630*(J630-INDEX(Purchase_Data!$D$8:$D$138, MATCH(1, (TRIM(Purchase_Data!$B$8:$B$138)=TRIM(H630))*(TRIM(Purchase_Data!$C$8:$C$138)=TRIM(I630)), 0)))</f>
        <v>132</v>
      </c>
      <c r="M630" s="11">
        <f t="shared" si="9"/>
        <v>1200</v>
      </c>
      <c r="N630" s="11" t="s">
        <v>556</v>
      </c>
      <c r="O630" s="11" t="s">
        <v>23</v>
      </c>
    </row>
    <row r="631" spans="2:15">
      <c r="B631" s="11" t="s">
        <v>851</v>
      </c>
      <c r="C631" s="11" t="s">
        <v>846</v>
      </c>
      <c r="D631" s="11" t="s">
        <v>847</v>
      </c>
      <c r="E631" s="11" t="s">
        <v>257</v>
      </c>
      <c r="F631" s="11" t="s">
        <v>32</v>
      </c>
      <c r="G631" s="11" t="s">
        <v>53</v>
      </c>
      <c r="H631" s="11" t="s">
        <v>168</v>
      </c>
      <c r="I631" s="11" t="s">
        <v>50</v>
      </c>
      <c r="J631" s="11">
        <v>1730</v>
      </c>
      <c r="K631" s="11">
        <v>5</v>
      </c>
      <c r="L631" s="11" cm="1">
        <f t="array" ref="L631">K631*(J631-INDEX(Purchase_Data!$D$8:$D$138, MATCH(1, (TRIM(Purchase_Data!$B$8:$B$138)=TRIM(H631))*(TRIM(Purchase_Data!$C$8:$C$138)=TRIM(I631)), 0)))</f>
        <v>4570</v>
      </c>
      <c r="M631" s="11">
        <f t="shared" si="9"/>
        <v>8650</v>
      </c>
      <c r="N631" s="11" t="s">
        <v>556</v>
      </c>
      <c r="O631" s="11" t="s">
        <v>42</v>
      </c>
    </row>
    <row r="632" spans="2:15">
      <c r="B632" s="11" t="s">
        <v>852</v>
      </c>
      <c r="C632" s="11" t="s">
        <v>846</v>
      </c>
      <c r="D632" s="11" t="s">
        <v>847</v>
      </c>
      <c r="E632" s="11" t="s">
        <v>86</v>
      </c>
      <c r="F632" s="11" t="s">
        <v>14</v>
      </c>
      <c r="G632" s="11" t="s">
        <v>53</v>
      </c>
      <c r="H632" s="11" t="s">
        <v>123</v>
      </c>
      <c r="I632" s="11" t="s">
        <v>137</v>
      </c>
      <c r="J632" s="11">
        <v>330</v>
      </c>
      <c r="K632" s="11">
        <v>5</v>
      </c>
      <c r="L632" s="11" cm="1">
        <f t="array" ref="L632">K632*(J632-INDEX(Purchase_Data!$D$8:$D$138, MATCH(1, (TRIM(Purchase_Data!$B$8:$B$138)=TRIM(H632))*(TRIM(Purchase_Data!$C$8:$C$138)=TRIM(I632)), 0)))</f>
        <v>190</v>
      </c>
      <c r="M632" s="11">
        <f t="shared" si="9"/>
        <v>1650</v>
      </c>
      <c r="N632" s="11" t="s">
        <v>556</v>
      </c>
      <c r="O632" s="11" t="s">
        <v>23</v>
      </c>
    </row>
    <row r="633" spans="2:15">
      <c r="B633" s="11" t="s">
        <v>853</v>
      </c>
      <c r="C633" s="11" t="s">
        <v>846</v>
      </c>
      <c r="D633" s="11" t="s">
        <v>847</v>
      </c>
      <c r="E633" s="11" t="s">
        <v>394</v>
      </c>
      <c r="F633" s="11" t="s">
        <v>14</v>
      </c>
      <c r="G633" s="11" t="s">
        <v>15</v>
      </c>
      <c r="H633" s="11" t="s">
        <v>39</v>
      </c>
      <c r="I633" s="11" t="s">
        <v>40</v>
      </c>
      <c r="J633" s="11">
        <v>30</v>
      </c>
      <c r="K633" s="11">
        <v>4</v>
      </c>
      <c r="L633" s="11" cm="1">
        <f t="array" ref="L633">K633*(J633-INDEX(Purchase_Data!$D$8:$D$138, MATCH(1, (TRIM(Purchase_Data!$B$8:$B$138)=TRIM(H633))*(TRIM(Purchase_Data!$C$8:$C$138)=TRIM(I633)), 0)))</f>
        <v>20</v>
      </c>
      <c r="M633" s="11">
        <f t="shared" si="9"/>
        <v>120</v>
      </c>
      <c r="N633" s="11" t="s">
        <v>556</v>
      </c>
      <c r="O633" s="11" t="s">
        <v>42</v>
      </c>
    </row>
    <row r="634" spans="2:15">
      <c r="B634" s="11" t="s">
        <v>854</v>
      </c>
      <c r="C634" s="11" t="s">
        <v>846</v>
      </c>
      <c r="D634" s="11" t="s">
        <v>847</v>
      </c>
      <c r="E634" s="11" t="s">
        <v>114</v>
      </c>
      <c r="F634" s="11" t="s">
        <v>14</v>
      </c>
      <c r="G634" s="11" t="s">
        <v>44</v>
      </c>
      <c r="H634" s="11" t="s">
        <v>178</v>
      </c>
      <c r="I634" s="11" t="s">
        <v>241</v>
      </c>
      <c r="J634" s="11">
        <v>950</v>
      </c>
      <c r="K634" s="11">
        <v>3</v>
      </c>
      <c r="L634" s="11" cm="1">
        <f t="array" ref="L634">K634*(J634-INDEX(Purchase_Data!$D$8:$D$138, MATCH(1, (TRIM(Purchase_Data!$B$8:$B$138)=TRIM(H634))*(TRIM(Purchase_Data!$C$8:$C$138)=TRIM(I634)), 0)))</f>
        <v>84</v>
      </c>
      <c r="M634" s="11">
        <f t="shared" si="9"/>
        <v>2850</v>
      </c>
      <c r="N634" s="11" t="s">
        <v>556</v>
      </c>
      <c r="O634" s="11" t="s">
        <v>42</v>
      </c>
    </row>
    <row r="635" spans="2:15">
      <c r="B635" s="11" t="s">
        <v>855</v>
      </c>
      <c r="C635" s="11" t="s">
        <v>846</v>
      </c>
      <c r="D635" s="11" t="s">
        <v>847</v>
      </c>
      <c r="E635" s="11" t="s">
        <v>398</v>
      </c>
      <c r="F635" s="11" t="s">
        <v>14</v>
      </c>
      <c r="G635" s="11" t="s">
        <v>25</v>
      </c>
      <c r="H635" s="11" t="s">
        <v>217</v>
      </c>
      <c r="I635" s="11" t="s">
        <v>218</v>
      </c>
      <c r="J635" s="11">
        <v>190</v>
      </c>
      <c r="K635" s="11">
        <v>4</v>
      </c>
      <c r="L635" s="11" cm="1">
        <f t="array" ref="L635">K635*(J635-INDEX(Purchase_Data!$D$8:$D$138, MATCH(1, (TRIM(Purchase_Data!$B$8:$B$138)=TRIM(H635))*(TRIM(Purchase_Data!$C$8:$C$138)=TRIM(I635)), 0)))</f>
        <v>60</v>
      </c>
      <c r="M635" s="11">
        <f t="shared" si="9"/>
        <v>760</v>
      </c>
      <c r="N635" s="11" t="s">
        <v>556</v>
      </c>
      <c r="O635" s="11" t="s">
        <v>37</v>
      </c>
    </row>
    <row r="636" spans="2:15">
      <c r="B636" s="11" t="s">
        <v>856</v>
      </c>
      <c r="C636" s="11" t="s">
        <v>846</v>
      </c>
      <c r="D636" s="11" t="s">
        <v>847</v>
      </c>
      <c r="E636" s="11" t="s">
        <v>378</v>
      </c>
      <c r="F636" s="11" t="s">
        <v>14</v>
      </c>
      <c r="G636" s="11" t="s">
        <v>25</v>
      </c>
      <c r="H636" s="11" t="s">
        <v>26</v>
      </c>
      <c r="I636" s="11" t="s">
        <v>35</v>
      </c>
      <c r="J636" s="11">
        <v>380</v>
      </c>
      <c r="K636" s="11">
        <v>4</v>
      </c>
      <c r="L636" s="11" cm="1">
        <f t="array" ref="L636">K636*(J636-INDEX(Purchase_Data!$D$8:$D$138, MATCH(1, (TRIM(Purchase_Data!$B$8:$B$138)=TRIM(H636))*(TRIM(Purchase_Data!$C$8:$C$138)=TRIM(I636)), 0)))</f>
        <v>128</v>
      </c>
      <c r="M636" s="11">
        <f t="shared" si="9"/>
        <v>1520</v>
      </c>
      <c r="N636" s="11" t="s">
        <v>556</v>
      </c>
      <c r="O636" s="11" t="s">
        <v>23</v>
      </c>
    </row>
    <row r="637" spans="2:15">
      <c r="B637" s="11" t="s">
        <v>857</v>
      </c>
      <c r="C637" s="11" t="s">
        <v>846</v>
      </c>
      <c r="D637" s="11" t="s">
        <v>847</v>
      </c>
      <c r="E637" s="11" t="s">
        <v>68</v>
      </c>
      <c r="F637" s="11" t="s">
        <v>32</v>
      </c>
      <c r="G637" s="11" t="s">
        <v>33</v>
      </c>
      <c r="H637" s="11" t="s">
        <v>178</v>
      </c>
      <c r="I637" s="11" t="s">
        <v>241</v>
      </c>
      <c r="J637" s="11">
        <v>950</v>
      </c>
      <c r="K637" s="11">
        <v>4</v>
      </c>
      <c r="L637" s="11" cm="1">
        <f t="array" ref="L637">K637*(J637-INDEX(Purchase_Data!$D$8:$D$138, MATCH(1, (TRIM(Purchase_Data!$B$8:$B$138)=TRIM(H637))*(TRIM(Purchase_Data!$C$8:$C$138)=TRIM(I637)), 0)))</f>
        <v>112</v>
      </c>
      <c r="M637" s="11">
        <f t="shared" si="9"/>
        <v>3800</v>
      </c>
      <c r="N637" s="11" t="s">
        <v>556</v>
      </c>
      <c r="O637" s="11" t="s">
        <v>42</v>
      </c>
    </row>
    <row r="638" spans="2:15">
      <c r="B638" s="11" t="s">
        <v>858</v>
      </c>
      <c r="C638" s="11" t="s">
        <v>846</v>
      </c>
      <c r="D638" s="11" t="s">
        <v>847</v>
      </c>
      <c r="E638" s="11" t="s">
        <v>68</v>
      </c>
      <c r="F638" s="11" t="s">
        <v>32</v>
      </c>
      <c r="G638" s="11" t="s">
        <v>33</v>
      </c>
      <c r="H638" s="11" t="s">
        <v>121</v>
      </c>
      <c r="I638" s="11" t="s">
        <v>17</v>
      </c>
      <c r="J638" s="11">
        <v>90</v>
      </c>
      <c r="K638" s="11">
        <v>2</v>
      </c>
      <c r="L638" s="11" cm="1">
        <f t="array" ref="L638">K638*(J638-INDEX(Purchase_Data!$D$8:$D$138, MATCH(1, (TRIM(Purchase_Data!$B$8:$B$138)=TRIM(H638))*(TRIM(Purchase_Data!$C$8:$C$138)=TRIM(I638)), 0)))</f>
        <v>24</v>
      </c>
      <c r="M638" s="11">
        <f t="shared" si="9"/>
        <v>180</v>
      </c>
      <c r="N638" s="11" t="s">
        <v>556</v>
      </c>
      <c r="O638" s="11" t="s">
        <v>42</v>
      </c>
    </row>
    <row r="639" spans="2:15">
      <c r="B639" s="11" t="s">
        <v>859</v>
      </c>
      <c r="C639" s="11" t="s">
        <v>846</v>
      </c>
      <c r="D639" s="11" t="s">
        <v>847</v>
      </c>
      <c r="E639" s="11" t="s">
        <v>325</v>
      </c>
      <c r="F639" s="11" t="s">
        <v>14</v>
      </c>
      <c r="G639" s="11" t="s">
        <v>25</v>
      </c>
      <c r="H639" s="11" t="s">
        <v>62</v>
      </c>
      <c r="I639" s="11" t="s">
        <v>63</v>
      </c>
      <c r="J639" s="11">
        <v>30</v>
      </c>
      <c r="K639" s="11">
        <v>5</v>
      </c>
      <c r="L639" s="11" cm="1">
        <f t="array" ref="L639">K639*(J639-INDEX(Purchase_Data!$D$8:$D$138, MATCH(1, (TRIM(Purchase_Data!$B$8:$B$138)=TRIM(H639))*(TRIM(Purchase_Data!$C$8:$C$138)=TRIM(I639)), 0)))</f>
        <v>25</v>
      </c>
      <c r="M639" s="11">
        <f t="shared" si="9"/>
        <v>150</v>
      </c>
      <c r="N639" s="11" t="s">
        <v>556</v>
      </c>
      <c r="O639" s="11" t="s">
        <v>23</v>
      </c>
    </row>
    <row r="640" spans="2:15">
      <c r="B640" s="11" t="s">
        <v>860</v>
      </c>
      <c r="C640" s="11" t="s">
        <v>846</v>
      </c>
      <c r="D640" s="11" t="s">
        <v>847</v>
      </c>
      <c r="E640" s="11" t="s">
        <v>325</v>
      </c>
      <c r="F640" s="11" t="s">
        <v>14</v>
      </c>
      <c r="G640" s="11" t="s">
        <v>25</v>
      </c>
      <c r="H640" s="11" t="s">
        <v>341</v>
      </c>
      <c r="I640" s="11" t="s">
        <v>46</v>
      </c>
      <c r="J640" s="11">
        <v>1050</v>
      </c>
      <c r="K640" s="11">
        <v>3</v>
      </c>
      <c r="L640" s="11" cm="1">
        <f t="array" ref="L640">K640*(J640-INDEX(Purchase_Data!$D$8:$D$138, MATCH(1, (TRIM(Purchase_Data!$B$8:$B$138)=TRIM(H640))*(TRIM(Purchase_Data!$C$8:$C$138)=TRIM(I640)), 0)))</f>
        <v>510</v>
      </c>
      <c r="M640" s="11">
        <f t="shared" si="9"/>
        <v>3150</v>
      </c>
      <c r="N640" s="11" t="s">
        <v>556</v>
      </c>
      <c r="O640" s="11" t="s">
        <v>23</v>
      </c>
    </row>
    <row r="641" spans="2:15">
      <c r="B641" s="11" t="s">
        <v>861</v>
      </c>
      <c r="C641" s="11" t="s">
        <v>846</v>
      </c>
      <c r="D641" s="11" t="s">
        <v>847</v>
      </c>
      <c r="E641" s="11" t="s">
        <v>216</v>
      </c>
      <c r="F641" s="11" t="s">
        <v>14</v>
      </c>
      <c r="G641" s="11" t="s">
        <v>15</v>
      </c>
      <c r="H641" s="11" t="s">
        <v>234</v>
      </c>
      <c r="I641" s="11" t="s">
        <v>235</v>
      </c>
      <c r="J641" s="11">
        <v>420</v>
      </c>
      <c r="K641" s="11">
        <v>3</v>
      </c>
      <c r="L641" s="11" cm="1">
        <f t="array" ref="L641">K641*(J641-INDEX(Purchase_Data!$D$8:$D$138, MATCH(1, (TRIM(Purchase_Data!$B$8:$B$138)=TRIM(H641))*(TRIM(Purchase_Data!$C$8:$C$138)=TRIM(I641)), 0)))</f>
        <v>150</v>
      </c>
      <c r="M641" s="11">
        <f t="shared" si="9"/>
        <v>1260</v>
      </c>
      <c r="N641" s="11" t="s">
        <v>556</v>
      </c>
      <c r="O641" s="11" t="s">
        <v>37</v>
      </c>
    </row>
    <row r="642" spans="2:15">
      <c r="B642" s="11" t="s">
        <v>862</v>
      </c>
      <c r="C642" s="11" t="s">
        <v>846</v>
      </c>
      <c r="D642" s="11" t="s">
        <v>847</v>
      </c>
      <c r="E642" s="11" t="s">
        <v>560</v>
      </c>
      <c r="F642" s="11" t="s">
        <v>32</v>
      </c>
      <c r="G642" s="11" t="s">
        <v>25</v>
      </c>
      <c r="H642" s="11" t="s">
        <v>168</v>
      </c>
      <c r="I642" s="11" t="s">
        <v>55</v>
      </c>
      <c r="J642" s="11">
        <v>1990</v>
      </c>
      <c r="K642" s="11">
        <v>3</v>
      </c>
      <c r="L642" s="11" cm="1">
        <f t="array" ref="L642">K642*(J642-INDEX(Purchase_Data!$D$8:$D$138, MATCH(1, (TRIM(Purchase_Data!$B$8:$B$138)=TRIM(H642))*(TRIM(Purchase_Data!$C$8:$C$138)=TRIM(I642)), 0)))</f>
        <v>1260</v>
      </c>
      <c r="M642" s="11">
        <f t="shared" si="9"/>
        <v>5970</v>
      </c>
      <c r="N642" s="11" t="s">
        <v>556</v>
      </c>
      <c r="O642" s="11" t="s">
        <v>42</v>
      </c>
    </row>
    <row r="643" spans="2:15">
      <c r="B643" s="11" t="s">
        <v>863</v>
      </c>
      <c r="C643" s="11" t="s">
        <v>846</v>
      </c>
      <c r="D643" s="11" t="s">
        <v>847</v>
      </c>
      <c r="E643" s="11" t="s">
        <v>24</v>
      </c>
      <c r="F643" s="11" t="s">
        <v>14</v>
      </c>
      <c r="G643" s="11" t="s">
        <v>25</v>
      </c>
      <c r="H643" s="11" t="s">
        <v>34</v>
      </c>
      <c r="I643" s="11" t="s">
        <v>35</v>
      </c>
      <c r="J643" s="11">
        <v>270</v>
      </c>
      <c r="K643" s="11">
        <v>3</v>
      </c>
      <c r="L643" s="11" cm="1">
        <f t="array" ref="L643">K643*(J643-INDEX(Purchase_Data!$D$8:$D$138, MATCH(1, (TRIM(Purchase_Data!$B$8:$B$138)=TRIM(H643))*(TRIM(Purchase_Data!$C$8:$C$138)=TRIM(I643)), 0)))</f>
        <v>150</v>
      </c>
      <c r="M643" s="11">
        <f t="shared" si="9"/>
        <v>810</v>
      </c>
      <c r="N643" s="11" t="s">
        <v>556</v>
      </c>
      <c r="O643" s="11" t="s">
        <v>37</v>
      </c>
    </row>
    <row r="644" spans="2:15">
      <c r="B644" s="11" t="s">
        <v>864</v>
      </c>
      <c r="C644" s="11" t="s">
        <v>846</v>
      </c>
      <c r="D644" s="11" t="s">
        <v>847</v>
      </c>
      <c r="E644" s="11" t="s">
        <v>364</v>
      </c>
      <c r="F644" s="11" t="s">
        <v>32</v>
      </c>
      <c r="G644" s="11" t="s">
        <v>44</v>
      </c>
      <c r="H644" s="11" t="s">
        <v>131</v>
      </c>
      <c r="I644" s="11" t="s">
        <v>132</v>
      </c>
      <c r="J644" s="11">
        <v>120</v>
      </c>
      <c r="K644" s="11">
        <v>5</v>
      </c>
      <c r="L644" s="11" cm="1">
        <f t="array" ref="L644">K644*(J644-INDEX(Purchase_Data!$D$8:$D$138, MATCH(1, (TRIM(Purchase_Data!$B$8:$B$138)=TRIM(H644))*(TRIM(Purchase_Data!$C$8:$C$138)=TRIM(I644)), 0)))</f>
        <v>100</v>
      </c>
      <c r="M644" s="11">
        <f t="shared" si="9"/>
        <v>600</v>
      </c>
      <c r="N644" s="11" t="s">
        <v>556</v>
      </c>
      <c r="O644" s="11" t="s">
        <v>37</v>
      </c>
    </row>
    <row r="645" spans="2:15">
      <c r="B645" s="11" t="s">
        <v>865</v>
      </c>
      <c r="C645" s="11" t="s">
        <v>846</v>
      </c>
      <c r="D645" s="11" t="s">
        <v>847</v>
      </c>
      <c r="E645" s="11" t="s">
        <v>48</v>
      </c>
      <c r="F645" s="11" t="s">
        <v>14</v>
      </c>
      <c r="G645" s="11" t="s">
        <v>25</v>
      </c>
      <c r="H645" s="11" t="s">
        <v>1756</v>
      </c>
      <c r="I645" s="11" t="s">
        <v>17</v>
      </c>
      <c r="J645" s="11">
        <v>125</v>
      </c>
      <c r="K645" s="11">
        <v>4</v>
      </c>
      <c r="L645" s="11" cm="1">
        <f t="array" ref="L645">K645*(J645-INDEX(Purchase_Data!$D$8:$D$138, MATCH(1, (TRIM(Purchase_Data!$B$8:$B$138)=TRIM(H645))*(TRIM(Purchase_Data!$C$8:$C$138)=TRIM(I645)), 0)))</f>
        <v>32</v>
      </c>
      <c r="M645" s="11">
        <f t="shared" si="9"/>
        <v>500</v>
      </c>
      <c r="N645" s="11" t="s">
        <v>556</v>
      </c>
      <c r="O645" s="11" t="s">
        <v>20</v>
      </c>
    </row>
    <row r="646" spans="2:15">
      <c r="B646" s="11" t="s">
        <v>866</v>
      </c>
      <c r="C646" s="11" t="s">
        <v>846</v>
      </c>
      <c r="D646" s="11" t="s">
        <v>847</v>
      </c>
      <c r="E646" s="11" t="s">
        <v>134</v>
      </c>
      <c r="F646" s="11" t="s">
        <v>32</v>
      </c>
      <c r="G646" s="11" t="s">
        <v>44</v>
      </c>
      <c r="H646" s="11" t="s">
        <v>435</v>
      </c>
      <c r="I646" s="11" t="s">
        <v>59</v>
      </c>
      <c r="J646" s="11">
        <v>120</v>
      </c>
      <c r="K646" s="11">
        <v>4</v>
      </c>
      <c r="L646" s="11" cm="1">
        <f t="array" ref="L646">K646*(J646-INDEX(Purchase_Data!$D$8:$D$138, MATCH(1, (TRIM(Purchase_Data!$B$8:$B$138)=TRIM(H646))*(TRIM(Purchase_Data!$C$8:$C$138)=TRIM(I646)), 0)))</f>
        <v>40</v>
      </c>
      <c r="M646" s="11">
        <f t="shared" si="9"/>
        <v>480</v>
      </c>
      <c r="N646" s="11" t="s">
        <v>556</v>
      </c>
      <c r="O646" s="11" t="s">
        <v>37</v>
      </c>
    </row>
    <row r="647" spans="2:15">
      <c r="B647" s="11" t="s">
        <v>867</v>
      </c>
      <c r="C647" s="11" t="s">
        <v>846</v>
      </c>
      <c r="D647" s="11" t="s">
        <v>847</v>
      </c>
      <c r="E647" s="11" t="s">
        <v>701</v>
      </c>
      <c r="F647" s="11" t="s">
        <v>14</v>
      </c>
      <c r="G647" s="11" t="s">
        <v>53</v>
      </c>
      <c r="H647" s="11" t="s">
        <v>162</v>
      </c>
      <c r="I647" s="11" t="s">
        <v>172</v>
      </c>
      <c r="J647" s="11">
        <v>130</v>
      </c>
      <c r="K647" s="11">
        <v>4</v>
      </c>
      <c r="L647" s="11" cm="1">
        <f t="array" ref="L647">K647*(J647-INDEX(Purchase_Data!$D$8:$D$138, MATCH(1, (TRIM(Purchase_Data!$B$8:$B$138)=TRIM(H647))*(TRIM(Purchase_Data!$C$8:$C$138)=TRIM(I647)), 0)))</f>
        <v>80</v>
      </c>
      <c r="M647" s="11">
        <f t="shared" si="9"/>
        <v>520</v>
      </c>
      <c r="N647" s="11" t="s">
        <v>556</v>
      </c>
      <c r="O647" s="11" t="s">
        <v>23</v>
      </c>
    </row>
    <row r="648" spans="2:15">
      <c r="B648" s="11" t="s">
        <v>868</v>
      </c>
      <c r="C648" s="11" t="s">
        <v>846</v>
      </c>
      <c r="D648" s="11" t="s">
        <v>847</v>
      </c>
      <c r="E648" s="11" t="s">
        <v>209</v>
      </c>
      <c r="F648" s="11" t="s">
        <v>14</v>
      </c>
      <c r="G648" s="11" t="s">
        <v>53</v>
      </c>
      <c r="H648" s="11" t="s">
        <v>168</v>
      </c>
      <c r="I648" s="11" t="s">
        <v>55</v>
      </c>
      <c r="J648" s="11">
        <v>1990</v>
      </c>
      <c r="K648" s="11">
        <v>5</v>
      </c>
      <c r="L648" s="11" cm="1">
        <f t="array" ref="L648">K648*(J648-INDEX(Purchase_Data!$D$8:$D$138, MATCH(1, (TRIM(Purchase_Data!$B$8:$B$138)=TRIM(H648))*(TRIM(Purchase_Data!$C$8:$C$138)=TRIM(I648)), 0)))</f>
        <v>2100</v>
      </c>
      <c r="M648" s="11">
        <f t="shared" si="9"/>
        <v>9950</v>
      </c>
      <c r="N648" s="11" t="s">
        <v>556</v>
      </c>
      <c r="O648" s="11" t="s">
        <v>42</v>
      </c>
    </row>
    <row r="649" spans="2:15">
      <c r="B649" s="11" t="s">
        <v>869</v>
      </c>
      <c r="C649" s="11" t="s">
        <v>846</v>
      </c>
      <c r="D649" s="11" t="s">
        <v>847</v>
      </c>
      <c r="E649" s="11" t="s">
        <v>209</v>
      </c>
      <c r="F649" s="11" t="s">
        <v>14</v>
      </c>
      <c r="G649" s="11" t="s">
        <v>53</v>
      </c>
      <c r="H649" s="11" t="s">
        <v>84</v>
      </c>
      <c r="I649" s="11" t="s">
        <v>50</v>
      </c>
      <c r="J649" s="11">
        <v>290</v>
      </c>
      <c r="K649" s="11">
        <v>6</v>
      </c>
      <c r="L649" s="11" cm="1">
        <f t="array" ref="L649">K649*(J649-INDEX(Purchase_Data!$D$8:$D$138, MATCH(1, (TRIM(Purchase_Data!$B$8:$B$138)=TRIM(H649))*(TRIM(Purchase_Data!$C$8:$C$138)=TRIM(I649)), 0)))</f>
        <v>108</v>
      </c>
      <c r="M649" s="11">
        <f t="shared" ref="M649:M712" si="10">J649*K649</f>
        <v>1740</v>
      </c>
      <c r="N649" s="11" t="s">
        <v>556</v>
      </c>
      <c r="O649" s="11" t="s">
        <v>23</v>
      </c>
    </row>
    <row r="650" spans="2:15">
      <c r="B650" s="11" t="s">
        <v>870</v>
      </c>
      <c r="C650" s="11" t="s">
        <v>846</v>
      </c>
      <c r="D650" s="11" t="s">
        <v>847</v>
      </c>
      <c r="E650" s="11" t="s">
        <v>117</v>
      </c>
      <c r="F650" s="11" t="s">
        <v>14</v>
      </c>
      <c r="G650" s="11" t="s">
        <v>15</v>
      </c>
      <c r="H650" s="11" t="s">
        <v>69</v>
      </c>
      <c r="I650" s="11" t="s">
        <v>63</v>
      </c>
      <c r="J650" s="11">
        <v>100</v>
      </c>
      <c r="K650" s="11">
        <v>5</v>
      </c>
      <c r="L650" s="11" cm="1">
        <f t="array" ref="L650">K650*(J650-INDEX(Purchase_Data!$D$8:$D$138, MATCH(1, (TRIM(Purchase_Data!$B$8:$B$138)=TRIM(H650))*(TRIM(Purchase_Data!$C$8:$C$138)=TRIM(I650)), 0)))</f>
        <v>60</v>
      </c>
      <c r="M650" s="11">
        <f t="shared" si="10"/>
        <v>500</v>
      </c>
      <c r="N650" s="11" t="s">
        <v>556</v>
      </c>
      <c r="O650" s="11" t="s">
        <v>42</v>
      </c>
    </row>
    <row r="651" spans="2:15">
      <c r="B651" s="11" t="s">
        <v>871</v>
      </c>
      <c r="C651" s="11" t="s">
        <v>846</v>
      </c>
      <c r="D651" s="11" t="s">
        <v>847</v>
      </c>
      <c r="E651" s="11" t="s">
        <v>117</v>
      </c>
      <c r="F651" s="11" t="s">
        <v>14</v>
      </c>
      <c r="G651" s="11" t="s">
        <v>15</v>
      </c>
      <c r="H651" s="11" t="s">
        <v>309</v>
      </c>
      <c r="I651" s="11" t="s">
        <v>63</v>
      </c>
      <c r="J651" s="11">
        <v>30</v>
      </c>
      <c r="K651" s="11">
        <v>4</v>
      </c>
      <c r="L651" s="11" cm="1">
        <f t="array" ref="L651">K651*(J651-INDEX(Purchase_Data!$D$8:$D$138, MATCH(1, (TRIM(Purchase_Data!$B$8:$B$138)=TRIM(H651))*(TRIM(Purchase_Data!$C$8:$C$138)=TRIM(I651)), 0)))</f>
        <v>12</v>
      </c>
      <c r="M651" s="11">
        <f t="shared" si="10"/>
        <v>120</v>
      </c>
      <c r="N651" s="11" t="s">
        <v>556</v>
      </c>
      <c r="O651" s="11" t="s">
        <v>42</v>
      </c>
    </row>
    <row r="652" spans="2:15">
      <c r="B652" s="11" t="s">
        <v>872</v>
      </c>
      <c r="C652" s="11" t="s">
        <v>846</v>
      </c>
      <c r="D652" s="11" t="s">
        <v>847</v>
      </c>
      <c r="E652" s="11" t="s">
        <v>75</v>
      </c>
      <c r="F652" s="11" t="s">
        <v>32</v>
      </c>
      <c r="G652" s="11" t="s">
        <v>44</v>
      </c>
      <c r="H652" s="11" t="s">
        <v>26</v>
      </c>
      <c r="I652" s="11" t="s">
        <v>27</v>
      </c>
      <c r="J652" s="11">
        <v>730</v>
      </c>
      <c r="K652" s="11">
        <v>5</v>
      </c>
      <c r="L652" s="11" cm="1">
        <f t="array" ref="L652">K652*(J652-INDEX(Purchase_Data!$D$8:$D$138, MATCH(1, (TRIM(Purchase_Data!$B$8:$B$138)=TRIM(H652))*(TRIM(Purchase_Data!$C$8:$C$138)=TRIM(I652)), 0)))</f>
        <v>125</v>
      </c>
      <c r="M652" s="11">
        <f t="shared" si="10"/>
        <v>3650</v>
      </c>
      <c r="N652" s="11" t="s">
        <v>556</v>
      </c>
      <c r="O652" s="11" t="s">
        <v>23</v>
      </c>
    </row>
    <row r="653" spans="2:15">
      <c r="B653" s="11" t="s">
        <v>873</v>
      </c>
      <c r="C653" s="11" t="s">
        <v>846</v>
      </c>
      <c r="D653" s="11" t="s">
        <v>847</v>
      </c>
      <c r="E653" s="11" t="s">
        <v>68</v>
      </c>
      <c r="F653" s="11" t="s">
        <v>32</v>
      </c>
      <c r="G653" s="11" t="s">
        <v>33</v>
      </c>
      <c r="H653" s="11" t="s">
        <v>1755</v>
      </c>
      <c r="I653" s="11" t="s">
        <v>149</v>
      </c>
      <c r="J653" s="11">
        <v>230</v>
      </c>
      <c r="K653" s="11">
        <v>5</v>
      </c>
      <c r="L653" s="11" cm="1">
        <f t="array" ref="L653">K653*(J653-INDEX(Purchase_Data!$D$8:$D$138, MATCH(1, (TRIM(Purchase_Data!$B$8:$B$138)=TRIM(H653))*(TRIM(Purchase_Data!$C$8:$C$138)=TRIM(I653)), 0)))</f>
        <v>75</v>
      </c>
      <c r="M653" s="11">
        <f t="shared" si="10"/>
        <v>1150</v>
      </c>
      <c r="N653" s="11" t="s">
        <v>556</v>
      </c>
      <c r="O653" s="11" t="s">
        <v>20</v>
      </c>
    </row>
    <row r="654" spans="2:15">
      <c r="B654" s="11" t="s">
        <v>874</v>
      </c>
      <c r="C654" s="11" t="s">
        <v>846</v>
      </c>
      <c r="D654" s="11" t="s">
        <v>847</v>
      </c>
      <c r="E654" s="11" t="s">
        <v>89</v>
      </c>
      <c r="F654" s="11" t="s">
        <v>14</v>
      </c>
      <c r="G654" s="11" t="s">
        <v>44</v>
      </c>
      <c r="H654" s="11" t="s">
        <v>84</v>
      </c>
      <c r="I654" s="11" t="s">
        <v>50</v>
      </c>
      <c r="J654" s="11">
        <v>290</v>
      </c>
      <c r="K654" s="11">
        <v>4</v>
      </c>
      <c r="L654" s="11" cm="1">
        <f t="array" ref="L654">K654*(J654-INDEX(Purchase_Data!$D$8:$D$138, MATCH(1, (TRIM(Purchase_Data!$B$8:$B$138)=TRIM(H654))*(TRIM(Purchase_Data!$C$8:$C$138)=TRIM(I654)), 0)))</f>
        <v>72</v>
      </c>
      <c r="M654" s="11">
        <f t="shared" si="10"/>
        <v>1160</v>
      </c>
      <c r="N654" s="11" t="s">
        <v>556</v>
      </c>
      <c r="O654" s="11" t="s">
        <v>23</v>
      </c>
    </row>
    <row r="655" spans="2:15">
      <c r="B655" s="11" t="s">
        <v>875</v>
      </c>
      <c r="C655" s="11" t="s">
        <v>846</v>
      </c>
      <c r="D655" s="11" t="s">
        <v>847</v>
      </c>
      <c r="E655" s="11" t="s">
        <v>153</v>
      </c>
      <c r="F655" s="11" t="s">
        <v>14</v>
      </c>
      <c r="G655" s="11" t="s">
        <v>15</v>
      </c>
      <c r="H655" s="11" t="s">
        <v>71</v>
      </c>
      <c r="I655" s="11" t="s">
        <v>17</v>
      </c>
      <c r="J655" s="11">
        <v>130</v>
      </c>
      <c r="K655" s="11">
        <v>6</v>
      </c>
      <c r="L655" s="11" cm="1">
        <f t="array" ref="L655">K655*(J655-INDEX(Purchase_Data!$D$8:$D$138, MATCH(1, (TRIM(Purchase_Data!$B$8:$B$138)=TRIM(H655))*(TRIM(Purchase_Data!$C$8:$C$138)=TRIM(I655)), 0)))</f>
        <v>120</v>
      </c>
      <c r="M655" s="11">
        <f t="shared" si="10"/>
        <v>780</v>
      </c>
      <c r="N655" s="11" t="s">
        <v>556</v>
      </c>
      <c r="O655" s="11" t="s">
        <v>20</v>
      </c>
    </row>
    <row r="656" spans="2:15">
      <c r="B656" s="11" t="s">
        <v>876</v>
      </c>
      <c r="C656" s="11" t="s">
        <v>846</v>
      </c>
      <c r="D656" s="11" t="s">
        <v>847</v>
      </c>
      <c r="E656" s="11" t="s">
        <v>156</v>
      </c>
      <c r="F656" s="11" t="s">
        <v>32</v>
      </c>
      <c r="G656" s="11" t="s">
        <v>25</v>
      </c>
      <c r="H656" s="11" t="s">
        <v>49</v>
      </c>
      <c r="I656" s="11" t="s">
        <v>17</v>
      </c>
      <c r="J656" s="11">
        <v>100</v>
      </c>
      <c r="K656" s="11">
        <v>5</v>
      </c>
      <c r="L656" s="11" cm="1">
        <f t="array" ref="L656">K656*(J656-INDEX(Purchase_Data!$D$8:$D$138, MATCH(1, (TRIM(Purchase_Data!$B$8:$B$138)=TRIM(H656))*(TRIM(Purchase_Data!$C$8:$C$138)=TRIM(I656)), 0)))</f>
        <v>40</v>
      </c>
      <c r="M656" s="11">
        <f t="shared" si="10"/>
        <v>500</v>
      </c>
      <c r="N656" s="11" t="s">
        <v>556</v>
      </c>
      <c r="O656" s="11" t="s">
        <v>20</v>
      </c>
    </row>
    <row r="657" spans="2:15">
      <c r="B657" s="11" t="s">
        <v>877</v>
      </c>
      <c r="C657" s="11" t="s">
        <v>846</v>
      </c>
      <c r="D657" s="11" t="s">
        <v>847</v>
      </c>
      <c r="E657" s="11" t="s">
        <v>117</v>
      </c>
      <c r="F657" s="11" t="s">
        <v>14</v>
      </c>
      <c r="G657" s="11" t="s">
        <v>15</v>
      </c>
      <c r="H657" s="11" t="s">
        <v>104</v>
      </c>
      <c r="I657" s="11" t="s">
        <v>17</v>
      </c>
      <c r="J657" s="11">
        <v>210</v>
      </c>
      <c r="K657" s="11">
        <v>6</v>
      </c>
      <c r="L657" s="11" cm="1">
        <f t="array" ref="L657">K657*(J657-INDEX(Purchase_Data!$D$8:$D$138, MATCH(1, (TRIM(Purchase_Data!$B$8:$B$138)=TRIM(H657))*(TRIM(Purchase_Data!$C$8:$C$138)=TRIM(I657)), 0)))</f>
        <v>300</v>
      </c>
      <c r="M657" s="11">
        <f t="shared" si="10"/>
        <v>1260</v>
      </c>
      <c r="N657" s="11" t="s">
        <v>556</v>
      </c>
      <c r="O657" s="11" t="s">
        <v>37</v>
      </c>
    </row>
    <row r="658" spans="2:15">
      <c r="B658" s="11" t="s">
        <v>878</v>
      </c>
      <c r="C658" s="11" t="s">
        <v>846</v>
      </c>
      <c r="D658" s="11" t="s">
        <v>847</v>
      </c>
      <c r="E658" s="11" t="s">
        <v>493</v>
      </c>
      <c r="F658" s="11" t="s">
        <v>14</v>
      </c>
      <c r="G658" s="11" t="s">
        <v>15</v>
      </c>
      <c r="H658" s="11" t="s">
        <v>178</v>
      </c>
      <c r="I658" s="11" t="s">
        <v>238</v>
      </c>
      <c r="J658" s="11">
        <v>1600</v>
      </c>
      <c r="K658" s="11">
        <v>7</v>
      </c>
      <c r="L658" s="11" cm="1">
        <f t="array" ref="L658">K658*(J658-INDEX(Purchase_Data!$D$8:$D$138, MATCH(1, (TRIM(Purchase_Data!$B$8:$B$138)=TRIM(H658))*(TRIM(Purchase_Data!$C$8:$C$138)=TRIM(I658)), 0)))</f>
        <v>4550</v>
      </c>
      <c r="M658" s="11">
        <f t="shared" si="10"/>
        <v>11200</v>
      </c>
      <c r="N658" s="11" t="s">
        <v>556</v>
      </c>
      <c r="O658" s="11" t="s">
        <v>42</v>
      </c>
    </row>
    <row r="659" spans="2:15">
      <c r="B659" s="11" t="s">
        <v>879</v>
      </c>
      <c r="C659" s="11" t="s">
        <v>846</v>
      </c>
      <c r="D659" s="11" t="s">
        <v>847</v>
      </c>
      <c r="E659" s="11" t="s">
        <v>216</v>
      </c>
      <c r="F659" s="11" t="s">
        <v>14</v>
      </c>
      <c r="G659" s="11" t="s">
        <v>15</v>
      </c>
      <c r="H659" s="11" t="s">
        <v>168</v>
      </c>
      <c r="I659" s="11" t="s">
        <v>17</v>
      </c>
      <c r="J659" s="11">
        <v>190</v>
      </c>
      <c r="K659" s="11">
        <v>6</v>
      </c>
      <c r="L659" s="11" cm="1">
        <f t="array" ref="L659">K659*(J659-INDEX(Purchase_Data!$D$8:$D$138, MATCH(1, (TRIM(Purchase_Data!$B$8:$B$138)=TRIM(H659))*(TRIM(Purchase_Data!$C$8:$C$138)=TRIM(I659)), 0)))</f>
        <v>240</v>
      </c>
      <c r="M659" s="11">
        <f t="shared" si="10"/>
        <v>1140</v>
      </c>
      <c r="N659" s="11" t="s">
        <v>556</v>
      </c>
      <c r="O659" s="11" t="s">
        <v>42</v>
      </c>
    </row>
    <row r="660" spans="2:15">
      <c r="B660" s="11" t="s">
        <v>880</v>
      </c>
      <c r="C660" s="11" t="s">
        <v>846</v>
      </c>
      <c r="D660" s="11" t="s">
        <v>847</v>
      </c>
      <c r="E660" s="11" t="s">
        <v>52</v>
      </c>
      <c r="F660" s="11" t="s">
        <v>32</v>
      </c>
      <c r="G660" s="11" t="s">
        <v>53</v>
      </c>
      <c r="H660" s="11" t="s">
        <v>189</v>
      </c>
      <c r="I660" s="11" t="s">
        <v>330</v>
      </c>
      <c r="J660" s="11">
        <v>1850</v>
      </c>
      <c r="K660" s="11">
        <v>5</v>
      </c>
      <c r="L660" s="11" cm="1">
        <f t="array" ref="L660">K660*(J660-INDEX(Purchase_Data!$D$8:$D$138, MATCH(1, (TRIM(Purchase_Data!$B$8:$B$138)=TRIM(H660))*(TRIM(Purchase_Data!$C$8:$C$138)=TRIM(I660)), 0)))</f>
        <v>3025</v>
      </c>
      <c r="M660" s="11">
        <f t="shared" si="10"/>
        <v>9250</v>
      </c>
      <c r="N660" s="11" t="s">
        <v>556</v>
      </c>
      <c r="O660" s="11" t="s">
        <v>23</v>
      </c>
    </row>
    <row r="661" spans="2:15">
      <c r="B661" s="11" t="s">
        <v>881</v>
      </c>
      <c r="C661" s="11" t="s">
        <v>846</v>
      </c>
      <c r="D661" s="11" t="s">
        <v>847</v>
      </c>
      <c r="E661" s="11" t="s">
        <v>52</v>
      </c>
      <c r="F661" s="11" t="s">
        <v>32</v>
      </c>
      <c r="G661" s="11" t="s">
        <v>53</v>
      </c>
      <c r="H661" s="11" t="s">
        <v>39</v>
      </c>
      <c r="I661" s="11" t="s">
        <v>40</v>
      </c>
      <c r="J661" s="11">
        <v>30</v>
      </c>
      <c r="K661" s="11">
        <v>4</v>
      </c>
      <c r="L661" s="11" cm="1">
        <f t="array" ref="L661">K661*(J661-INDEX(Purchase_Data!$D$8:$D$138, MATCH(1, (TRIM(Purchase_Data!$B$8:$B$138)=TRIM(H661))*(TRIM(Purchase_Data!$C$8:$C$138)=TRIM(I661)), 0)))</f>
        <v>20</v>
      </c>
      <c r="M661" s="11">
        <f t="shared" si="10"/>
        <v>120</v>
      </c>
      <c r="N661" s="11" t="s">
        <v>556</v>
      </c>
      <c r="O661" s="11" t="s">
        <v>42</v>
      </c>
    </row>
    <row r="662" spans="2:15">
      <c r="B662" s="11" t="s">
        <v>882</v>
      </c>
      <c r="C662" s="11" t="s">
        <v>846</v>
      </c>
      <c r="D662" s="11" t="s">
        <v>847</v>
      </c>
      <c r="E662" s="11" t="s">
        <v>144</v>
      </c>
      <c r="F662" s="11" t="s">
        <v>14</v>
      </c>
      <c r="G662" s="11" t="s">
        <v>44</v>
      </c>
      <c r="H662" s="11" t="s">
        <v>84</v>
      </c>
      <c r="I662" s="11" t="s">
        <v>55</v>
      </c>
      <c r="J662" s="11">
        <v>550</v>
      </c>
      <c r="K662" s="11">
        <v>6</v>
      </c>
      <c r="L662" s="11" cm="1">
        <f t="array" ref="L662">K662*(J662-INDEX(Purchase_Data!$D$8:$D$138, MATCH(1, (TRIM(Purchase_Data!$B$8:$B$138)=TRIM(H662))*(TRIM(Purchase_Data!$C$8:$C$138)=TRIM(I662)), 0)))</f>
        <v>168</v>
      </c>
      <c r="M662" s="11">
        <f t="shared" si="10"/>
        <v>3300</v>
      </c>
      <c r="N662" s="11" t="s">
        <v>556</v>
      </c>
      <c r="O662" s="11" t="s">
        <v>23</v>
      </c>
    </row>
    <row r="663" spans="2:15">
      <c r="B663" s="11" t="s">
        <v>883</v>
      </c>
      <c r="C663" s="11" t="s">
        <v>846</v>
      </c>
      <c r="D663" s="11" t="s">
        <v>847</v>
      </c>
      <c r="E663" s="11" t="s">
        <v>144</v>
      </c>
      <c r="F663" s="11" t="s">
        <v>14</v>
      </c>
      <c r="G663" s="11" t="s">
        <v>44</v>
      </c>
      <c r="H663" s="11" t="s">
        <v>39</v>
      </c>
      <c r="I663" s="11" t="s">
        <v>40</v>
      </c>
      <c r="J663" s="11">
        <v>30</v>
      </c>
      <c r="K663" s="11">
        <v>4</v>
      </c>
      <c r="L663" s="11" cm="1">
        <f t="array" ref="L663">K663*(J663-INDEX(Purchase_Data!$D$8:$D$138, MATCH(1, (TRIM(Purchase_Data!$B$8:$B$138)=TRIM(H663))*(TRIM(Purchase_Data!$C$8:$C$138)=TRIM(I663)), 0)))</f>
        <v>20</v>
      </c>
      <c r="M663" s="11">
        <f t="shared" si="10"/>
        <v>120</v>
      </c>
      <c r="N663" s="11" t="s">
        <v>556</v>
      </c>
      <c r="O663" s="11" t="s">
        <v>42</v>
      </c>
    </row>
    <row r="664" spans="2:15">
      <c r="B664" s="11" t="s">
        <v>884</v>
      </c>
      <c r="C664" s="11" t="s">
        <v>846</v>
      </c>
      <c r="D664" s="11" t="s">
        <v>847</v>
      </c>
      <c r="E664" s="11" t="s">
        <v>73</v>
      </c>
      <c r="F664" s="11" t="s">
        <v>32</v>
      </c>
      <c r="G664" s="11" t="s">
        <v>25</v>
      </c>
      <c r="H664" s="11" t="s">
        <v>1756</v>
      </c>
      <c r="I664" s="11" t="s">
        <v>17</v>
      </c>
      <c r="J664" s="11">
        <v>125</v>
      </c>
      <c r="K664" s="11">
        <v>4</v>
      </c>
      <c r="L664" s="11" cm="1">
        <f t="array" ref="L664">K664*(J664-INDEX(Purchase_Data!$D$8:$D$138, MATCH(1, (TRIM(Purchase_Data!$B$8:$B$138)=TRIM(H664))*(TRIM(Purchase_Data!$C$8:$C$138)=TRIM(I664)), 0)))</f>
        <v>32</v>
      </c>
      <c r="M664" s="11">
        <f t="shared" si="10"/>
        <v>500</v>
      </c>
      <c r="N664" s="11" t="s">
        <v>556</v>
      </c>
      <c r="O664" s="11" t="s">
        <v>20</v>
      </c>
    </row>
    <row r="665" spans="2:15">
      <c r="B665" s="11" t="s">
        <v>885</v>
      </c>
      <c r="C665" s="11" t="s">
        <v>846</v>
      </c>
      <c r="D665" s="11" t="s">
        <v>847</v>
      </c>
      <c r="E665" s="11" t="s">
        <v>255</v>
      </c>
      <c r="F665" s="11" t="s">
        <v>32</v>
      </c>
      <c r="G665" s="11" t="s">
        <v>15</v>
      </c>
      <c r="H665" s="4" t="s">
        <v>21</v>
      </c>
      <c r="I665" s="4" t="s">
        <v>27</v>
      </c>
      <c r="J665" s="11">
        <v>340</v>
      </c>
      <c r="K665" s="11">
        <v>4</v>
      </c>
      <c r="L665" s="11" cm="1">
        <f t="array" ref="L665">K665*(J665-INDEX(Purchase_Data!$D$8:$D$138, MATCH(1, (TRIM(Purchase_Data!$B$8:$B$138)=TRIM(H665))*(TRIM(Purchase_Data!$C$8:$C$138)=TRIM(I665)), 0)))</f>
        <v>80</v>
      </c>
      <c r="M665" s="11">
        <f t="shared" si="10"/>
        <v>1360</v>
      </c>
      <c r="N665" s="11" t="s">
        <v>556</v>
      </c>
      <c r="O665" s="4" t="s">
        <v>23</v>
      </c>
    </row>
    <row r="666" spans="2:15">
      <c r="B666" s="11" t="s">
        <v>886</v>
      </c>
      <c r="C666" s="11" t="s">
        <v>846</v>
      </c>
      <c r="D666" s="11" t="s">
        <v>847</v>
      </c>
      <c r="E666" s="11" t="s">
        <v>107</v>
      </c>
      <c r="F666" s="11" t="s">
        <v>14</v>
      </c>
      <c r="G666" s="11" t="s">
        <v>33</v>
      </c>
      <c r="H666" s="11" t="s">
        <v>214</v>
      </c>
      <c r="I666" s="11" t="s">
        <v>59</v>
      </c>
      <c r="J666" s="11">
        <v>150</v>
      </c>
      <c r="K666" s="11">
        <v>4</v>
      </c>
      <c r="L666" s="11" cm="1">
        <f t="array" ref="L666">K666*(J666-INDEX(Purchase_Data!$D$8:$D$138, MATCH(1, (TRIM(Purchase_Data!$B$8:$B$138)=TRIM(H666))*(TRIM(Purchase_Data!$C$8:$C$138)=TRIM(I666)), 0)))</f>
        <v>32</v>
      </c>
      <c r="M666" s="11">
        <f t="shared" si="10"/>
        <v>600</v>
      </c>
      <c r="N666" s="11" t="s">
        <v>556</v>
      </c>
      <c r="O666" s="11" t="s">
        <v>37</v>
      </c>
    </row>
    <row r="667" spans="2:15">
      <c r="B667" s="11" t="s">
        <v>887</v>
      </c>
      <c r="C667" s="11" t="s">
        <v>846</v>
      </c>
      <c r="D667" s="11" t="s">
        <v>847</v>
      </c>
      <c r="E667" s="11" t="s">
        <v>86</v>
      </c>
      <c r="F667" s="11" t="s">
        <v>14</v>
      </c>
      <c r="G667" s="11" t="s">
        <v>53</v>
      </c>
      <c r="H667" s="11" t="s">
        <v>39</v>
      </c>
      <c r="I667" s="11" t="s">
        <v>40</v>
      </c>
      <c r="J667" s="11">
        <v>30</v>
      </c>
      <c r="K667" s="11">
        <v>4</v>
      </c>
      <c r="L667" s="11" cm="1">
        <f t="array" ref="L667">K667*(J667-INDEX(Purchase_Data!$D$8:$D$138, MATCH(1, (TRIM(Purchase_Data!$B$8:$B$138)=TRIM(H667))*(TRIM(Purchase_Data!$C$8:$C$138)=TRIM(I667)), 0)))</f>
        <v>20</v>
      </c>
      <c r="M667" s="11">
        <f t="shared" si="10"/>
        <v>120</v>
      </c>
      <c r="N667" s="11" t="s">
        <v>556</v>
      </c>
      <c r="O667" s="11" t="s">
        <v>42</v>
      </c>
    </row>
    <row r="668" spans="2:15">
      <c r="B668" s="11" t="s">
        <v>888</v>
      </c>
      <c r="C668" s="11" t="s">
        <v>846</v>
      </c>
      <c r="D668" s="11" t="s">
        <v>847</v>
      </c>
      <c r="E668" s="11" t="s">
        <v>83</v>
      </c>
      <c r="F668" s="11" t="s">
        <v>14</v>
      </c>
      <c r="G668" s="11" t="s">
        <v>25</v>
      </c>
      <c r="H668" s="11" t="s">
        <v>62</v>
      </c>
      <c r="I668" s="11" t="s">
        <v>63</v>
      </c>
      <c r="J668" s="11">
        <v>30</v>
      </c>
      <c r="K668" s="11">
        <v>3</v>
      </c>
      <c r="L668" s="11" cm="1">
        <f t="array" ref="L668">K668*(J668-INDEX(Purchase_Data!$D$8:$D$138, MATCH(1, (TRIM(Purchase_Data!$B$8:$B$138)=TRIM(H668))*(TRIM(Purchase_Data!$C$8:$C$138)=TRIM(I668)), 0)))</f>
        <v>15</v>
      </c>
      <c r="M668" s="11">
        <f t="shared" si="10"/>
        <v>90</v>
      </c>
      <c r="N668" s="11" t="s">
        <v>556</v>
      </c>
      <c r="O668" s="11" t="s">
        <v>23</v>
      </c>
    </row>
    <row r="669" spans="2:15">
      <c r="B669" s="11" t="s">
        <v>889</v>
      </c>
      <c r="C669" s="11" t="s">
        <v>846</v>
      </c>
      <c r="D669" s="11" t="s">
        <v>847</v>
      </c>
      <c r="E669" s="11" t="s">
        <v>13</v>
      </c>
      <c r="F669" s="11" t="s">
        <v>14</v>
      </c>
      <c r="G669" s="11" t="s">
        <v>15</v>
      </c>
      <c r="H669" s="11" t="s">
        <v>131</v>
      </c>
      <c r="I669" s="11" t="s">
        <v>132</v>
      </c>
      <c r="J669" s="11">
        <v>120</v>
      </c>
      <c r="K669" s="11">
        <v>3</v>
      </c>
      <c r="L669" s="11" cm="1">
        <f t="array" ref="L669">K669*(J669-INDEX(Purchase_Data!$D$8:$D$138, MATCH(1, (TRIM(Purchase_Data!$B$8:$B$138)=TRIM(H669))*(TRIM(Purchase_Data!$C$8:$C$138)=TRIM(I669)), 0)))</f>
        <v>60</v>
      </c>
      <c r="M669" s="11">
        <f t="shared" si="10"/>
        <v>360</v>
      </c>
      <c r="N669" s="11" t="s">
        <v>556</v>
      </c>
      <c r="O669" s="11" t="s">
        <v>37</v>
      </c>
    </row>
    <row r="670" spans="2:15">
      <c r="B670" s="11" t="s">
        <v>890</v>
      </c>
      <c r="C670" s="11" t="s">
        <v>846</v>
      </c>
      <c r="D670" s="11" t="s">
        <v>847</v>
      </c>
      <c r="E670" s="11" t="s">
        <v>701</v>
      </c>
      <c r="F670" s="11" t="s">
        <v>14</v>
      </c>
      <c r="G670" s="11" t="s">
        <v>53</v>
      </c>
      <c r="H670" s="11" t="s">
        <v>98</v>
      </c>
      <c r="I670" s="11" t="s">
        <v>172</v>
      </c>
      <c r="J670" s="11">
        <v>340</v>
      </c>
      <c r="K670" s="11">
        <v>4</v>
      </c>
      <c r="L670" s="11" cm="1">
        <f t="array" ref="L670">K670*(J670-INDEX(Purchase_Data!$D$8:$D$138, MATCH(1, (TRIM(Purchase_Data!$B$8:$B$138)=TRIM(H670))*(TRIM(Purchase_Data!$C$8:$C$138)=TRIM(I670)), 0)))</f>
        <v>80</v>
      </c>
      <c r="M670" s="11">
        <f t="shared" si="10"/>
        <v>1360</v>
      </c>
      <c r="N670" s="11" t="s">
        <v>556</v>
      </c>
      <c r="O670" s="11" t="s">
        <v>20</v>
      </c>
    </row>
    <row r="671" spans="2:15">
      <c r="B671" s="11" t="s">
        <v>891</v>
      </c>
      <c r="C671" s="11" t="s">
        <v>846</v>
      </c>
      <c r="D671" s="11" t="s">
        <v>847</v>
      </c>
      <c r="E671" s="11" t="s">
        <v>527</v>
      </c>
      <c r="F671" s="11" t="s">
        <v>32</v>
      </c>
      <c r="G671" s="11" t="s">
        <v>25</v>
      </c>
      <c r="H671" s="11" t="s">
        <v>34</v>
      </c>
      <c r="I671" s="11" t="s">
        <v>35</v>
      </c>
      <c r="J671" s="11">
        <v>270</v>
      </c>
      <c r="K671" s="11">
        <v>3</v>
      </c>
      <c r="L671" s="11" cm="1">
        <f t="array" ref="L671">K671*(J671-INDEX(Purchase_Data!$D$8:$D$138, MATCH(1, (TRIM(Purchase_Data!$B$8:$B$138)=TRIM(H671))*(TRIM(Purchase_Data!$C$8:$C$138)=TRIM(I671)), 0)))</f>
        <v>150</v>
      </c>
      <c r="M671" s="11">
        <f t="shared" si="10"/>
        <v>810</v>
      </c>
      <c r="N671" s="11" t="s">
        <v>556</v>
      </c>
      <c r="O671" s="11" t="s">
        <v>37</v>
      </c>
    </row>
    <row r="672" spans="2:15">
      <c r="B672" s="11" t="s">
        <v>892</v>
      </c>
      <c r="C672" s="11" t="s">
        <v>846</v>
      </c>
      <c r="D672" s="11" t="s">
        <v>847</v>
      </c>
      <c r="E672" s="11" t="s">
        <v>323</v>
      </c>
      <c r="F672" s="11" t="s">
        <v>14</v>
      </c>
      <c r="G672" s="11" t="s">
        <v>44</v>
      </c>
      <c r="H672" s="11" t="s">
        <v>39</v>
      </c>
      <c r="I672" s="11" t="s">
        <v>40</v>
      </c>
      <c r="J672" s="11">
        <v>30</v>
      </c>
      <c r="K672" s="11">
        <v>3</v>
      </c>
      <c r="L672" s="11" cm="1">
        <f t="array" ref="L672">K672*(J672-INDEX(Purchase_Data!$D$8:$D$138, MATCH(1, (TRIM(Purchase_Data!$B$8:$B$138)=TRIM(H672))*(TRIM(Purchase_Data!$C$8:$C$138)=TRIM(I672)), 0)))</f>
        <v>15</v>
      </c>
      <c r="M672" s="11">
        <f t="shared" si="10"/>
        <v>90</v>
      </c>
      <c r="N672" s="11" t="s">
        <v>556</v>
      </c>
      <c r="O672" s="11" t="s">
        <v>42</v>
      </c>
    </row>
    <row r="673" spans="2:15">
      <c r="B673" s="11" t="s">
        <v>893</v>
      </c>
      <c r="C673" s="11" t="s">
        <v>846</v>
      </c>
      <c r="D673" s="11" t="s">
        <v>847</v>
      </c>
      <c r="E673" s="11" t="s">
        <v>323</v>
      </c>
      <c r="F673" s="11" t="s">
        <v>14</v>
      </c>
      <c r="G673" s="11" t="s">
        <v>44</v>
      </c>
      <c r="H673" s="11" t="s">
        <v>16</v>
      </c>
      <c r="I673" s="11" t="s">
        <v>17</v>
      </c>
      <c r="J673" s="11">
        <v>130</v>
      </c>
      <c r="K673" s="11">
        <v>4</v>
      </c>
      <c r="L673" s="11" cm="1">
        <f t="array" ref="L673">K673*(J673-INDEX(Purchase_Data!$D$8:$D$138, MATCH(1, (TRIM(Purchase_Data!$B$8:$B$138)=TRIM(H673))*(TRIM(Purchase_Data!$C$8:$C$138)=TRIM(I673)), 0)))</f>
        <v>80</v>
      </c>
      <c r="M673" s="11">
        <f t="shared" si="10"/>
        <v>520</v>
      </c>
      <c r="N673" s="11" t="s">
        <v>556</v>
      </c>
      <c r="O673" s="11" t="s">
        <v>20</v>
      </c>
    </row>
    <row r="674" spans="2:15">
      <c r="B674" s="11" t="s">
        <v>894</v>
      </c>
      <c r="C674" s="11" t="s">
        <v>846</v>
      </c>
      <c r="D674" s="11" t="s">
        <v>847</v>
      </c>
      <c r="E674" s="11" t="s">
        <v>209</v>
      </c>
      <c r="F674" s="11" t="s">
        <v>14</v>
      </c>
      <c r="G674" s="11" t="s">
        <v>53</v>
      </c>
      <c r="H674" s="11" t="s">
        <v>108</v>
      </c>
      <c r="I674" s="11" t="s">
        <v>17</v>
      </c>
      <c r="J674" s="11">
        <v>70</v>
      </c>
      <c r="K674" s="11">
        <v>4</v>
      </c>
      <c r="L674" s="11" cm="1">
        <f t="array" ref="L674">K674*(J674-INDEX(Purchase_Data!$D$8:$D$138, MATCH(1, (TRIM(Purchase_Data!$B$8:$B$138)=TRIM(H674))*(TRIM(Purchase_Data!$C$8:$C$138)=TRIM(I674)), 0)))</f>
        <v>32</v>
      </c>
      <c r="M674" s="11">
        <f t="shared" si="10"/>
        <v>280</v>
      </c>
      <c r="N674" s="11" t="s">
        <v>556</v>
      </c>
      <c r="O674" s="11" t="s">
        <v>20</v>
      </c>
    </row>
    <row r="675" spans="2:15">
      <c r="B675" s="11" t="s">
        <v>895</v>
      </c>
      <c r="C675" s="11" t="s">
        <v>846</v>
      </c>
      <c r="D675" s="11" t="s">
        <v>847</v>
      </c>
      <c r="E675" s="11" t="s">
        <v>209</v>
      </c>
      <c r="F675" s="11" t="s">
        <v>14</v>
      </c>
      <c r="G675" s="11" t="s">
        <v>53</v>
      </c>
      <c r="H675" s="11" t="s">
        <v>1765</v>
      </c>
      <c r="I675" s="11" t="s">
        <v>35</v>
      </c>
      <c r="J675" s="11">
        <v>220</v>
      </c>
      <c r="K675" s="11">
        <v>6</v>
      </c>
      <c r="L675" s="11" cm="1">
        <f t="array" ref="L675">K675*(J675-INDEX(Purchase_Data!$D$8:$D$138, MATCH(1, (TRIM(Purchase_Data!$B$8:$B$138)=TRIM(H675))*(TRIM(Purchase_Data!$C$8:$C$138)=TRIM(I675)), 0)))</f>
        <v>150</v>
      </c>
      <c r="M675" s="11">
        <f t="shared" si="10"/>
        <v>1320</v>
      </c>
      <c r="N675" s="11" t="s">
        <v>556</v>
      </c>
      <c r="O675" s="11" t="s">
        <v>37</v>
      </c>
    </row>
    <row r="676" spans="2:15">
      <c r="B676" s="11" t="s">
        <v>896</v>
      </c>
      <c r="C676" s="11" t="s">
        <v>846</v>
      </c>
      <c r="D676" s="11" t="s">
        <v>847</v>
      </c>
      <c r="E676" s="11" t="s">
        <v>201</v>
      </c>
      <c r="F676" s="11" t="s">
        <v>14</v>
      </c>
      <c r="G676" s="11" t="s">
        <v>53</v>
      </c>
      <c r="H676" s="11" t="s">
        <v>65</v>
      </c>
      <c r="I676" s="11" t="s">
        <v>66</v>
      </c>
      <c r="J676" s="11">
        <v>20</v>
      </c>
      <c r="K676" s="11">
        <v>3</v>
      </c>
      <c r="L676" s="11" cm="1">
        <f t="array" ref="L676">K676*(J676-INDEX(Purchase_Data!$D$8:$D$138, MATCH(1, (TRIM(Purchase_Data!$B$8:$B$138)=TRIM(H676))*(TRIM(Purchase_Data!$C$8:$C$138)=TRIM(I676)), 0)))</f>
        <v>21</v>
      </c>
      <c r="M676" s="11">
        <f t="shared" si="10"/>
        <v>60</v>
      </c>
      <c r="N676" s="11" t="s">
        <v>556</v>
      </c>
      <c r="O676" s="11" t="s">
        <v>42</v>
      </c>
    </row>
    <row r="677" spans="2:15">
      <c r="B677" s="11" t="s">
        <v>897</v>
      </c>
      <c r="C677" s="11" t="s">
        <v>846</v>
      </c>
      <c r="D677" s="11" t="s">
        <v>847</v>
      </c>
      <c r="E677" s="11" t="s">
        <v>31</v>
      </c>
      <c r="F677" s="11" t="s">
        <v>32</v>
      </c>
      <c r="G677" s="11" t="s">
        <v>33</v>
      </c>
      <c r="H677" s="11" t="s">
        <v>54</v>
      </c>
      <c r="I677" s="11" t="s">
        <v>50</v>
      </c>
      <c r="J677" s="11">
        <v>190</v>
      </c>
      <c r="K677" s="11">
        <v>6</v>
      </c>
      <c r="L677" s="11" cm="1">
        <f t="array" ref="L677">K677*(J677-INDEX(Purchase_Data!$D$8:$D$138, MATCH(1, (TRIM(Purchase_Data!$B$8:$B$138)=TRIM(H677))*(TRIM(Purchase_Data!$C$8:$C$138)=TRIM(I677)), 0)))</f>
        <v>108</v>
      </c>
      <c r="M677" s="11">
        <f t="shared" si="10"/>
        <v>1140</v>
      </c>
      <c r="N677" s="11" t="s">
        <v>556</v>
      </c>
      <c r="O677" s="11" t="s">
        <v>42</v>
      </c>
    </row>
    <row r="678" spans="2:15">
      <c r="B678" s="11" t="s">
        <v>898</v>
      </c>
      <c r="C678" s="11" t="s">
        <v>846</v>
      </c>
      <c r="D678" s="11" t="s">
        <v>847</v>
      </c>
      <c r="E678" s="11" t="s">
        <v>31</v>
      </c>
      <c r="F678" s="11" t="s">
        <v>32</v>
      </c>
      <c r="G678" s="11" t="s">
        <v>33</v>
      </c>
      <c r="H678" s="11" t="s">
        <v>98</v>
      </c>
      <c r="I678" s="11" t="s">
        <v>17</v>
      </c>
      <c r="J678" s="11">
        <v>140</v>
      </c>
      <c r="K678" s="11">
        <v>6</v>
      </c>
      <c r="L678" s="11" cm="1">
        <f t="array" ref="L678">K678*(J678-INDEX(Purchase_Data!$D$8:$D$138, MATCH(1, (TRIM(Purchase_Data!$B$8:$B$138)=TRIM(H678))*(TRIM(Purchase_Data!$C$8:$C$138)=TRIM(I678)), 0)))</f>
        <v>108</v>
      </c>
      <c r="M678" s="11">
        <f t="shared" si="10"/>
        <v>840</v>
      </c>
      <c r="N678" s="11" t="s">
        <v>556</v>
      </c>
      <c r="O678" s="11" t="s">
        <v>20</v>
      </c>
    </row>
    <row r="679" spans="2:15">
      <c r="B679" s="11" t="s">
        <v>899</v>
      </c>
      <c r="C679" s="11" t="s">
        <v>846</v>
      </c>
      <c r="D679" s="11" t="s">
        <v>847</v>
      </c>
      <c r="E679" s="11" t="s">
        <v>81</v>
      </c>
      <c r="F679" s="11" t="s">
        <v>14</v>
      </c>
      <c r="G679" s="11" t="s">
        <v>53</v>
      </c>
      <c r="H679" s="11" t="s">
        <v>341</v>
      </c>
      <c r="I679" s="11" t="s">
        <v>46</v>
      </c>
      <c r="J679" s="11">
        <v>1050</v>
      </c>
      <c r="K679" s="11">
        <v>4</v>
      </c>
      <c r="L679" s="11" cm="1">
        <f t="array" ref="L679">K679*(J679-INDEX(Purchase_Data!$D$8:$D$138, MATCH(1, (TRIM(Purchase_Data!$B$8:$B$138)=TRIM(H679))*(TRIM(Purchase_Data!$C$8:$C$138)=TRIM(I679)), 0)))</f>
        <v>680</v>
      </c>
      <c r="M679" s="11">
        <f t="shared" si="10"/>
        <v>4200</v>
      </c>
      <c r="N679" s="11" t="s">
        <v>556</v>
      </c>
      <c r="O679" s="11" t="s">
        <v>23</v>
      </c>
    </row>
    <row r="680" spans="2:15">
      <c r="B680" s="11" t="s">
        <v>900</v>
      </c>
      <c r="C680" s="11" t="s">
        <v>846</v>
      </c>
      <c r="D680" s="11" t="s">
        <v>847</v>
      </c>
      <c r="E680" s="11" t="s">
        <v>147</v>
      </c>
      <c r="F680" s="11" t="s">
        <v>14</v>
      </c>
      <c r="G680" s="11" t="s">
        <v>25</v>
      </c>
      <c r="H680" s="11" t="s">
        <v>341</v>
      </c>
      <c r="I680" s="11" t="s">
        <v>46</v>
      </c>
      <c r="J680" s="11">
        <v>1050</v>
      </c>
      <c r="K680" s="11">
        <v>5</v>
      </c>
      <c r="L680" s="11" cm="1">
        <f t="array" ref="L680">K680*(J680-INDEX(Purchase_Data!$D$8:$D$138, MATCH(1, (TRIM(Purchase_Data!$B$8:$B$138)=TRIM(H680))*(TRIM(Purchase_Data!$C$8:$C$138)=TRIM(I680)), 0)))</f>
        <v>850</v>
      </c>
      <c r="M680" s="11">
        <f t="shared" si="10"/>
        <v>5250</v>
      </c>
      <c r="N680" s="11" t="s">
        <v>556</v>
      </c>
      <c r="O680" s="11" t="s">
        <v>23</v>
      </c>
    </row>
    <row r="681" spans="2:15">
      <c r="B681" s="11" t="s">
        <v>901</v>
      </c>
      <c r="C681" s="11" t="s">
        <v>846</v>
      </c>
      <c r="D681" s="11" t="s">
        <v>847</v>
      </c>
      <c r="E681" s="11" t="s">
        <v>233</v>
      </c>
      <c r="F681" s="11" t="s">
        <v>14</v>
      </c>
      <c r="G681" s="11" t="s">
        <v>33</v>
      </c>
      <c r="H681" s="11" t="s">
        <v>76</v>
      </c>
      <c r="I681" s="11" t="s">
        <v>77</v>
      </c>
      <c r="J681" s="11">
        <v>2300</v>
      </c>
      <c r="K681" s="11">
        <v>6</v>
      </c>
      <c r="L681" s="11" cm="1">
        <f t="array" ref="L681">K681*(J681-INDEX(Purchase_Data!$D$8:$D$138, MATCH(1, (TRIM(Purchase_Data!$B$8:$B$138)=TRIM(H681))*(TRIM(Purchase_Data!$C$8:$C$138)=TRIM(I681)), 0)))</f>
        <v>6060</v>
      </c>
      <c r="M681" s="11">
        <f t="shared" si="10"/>
        <v>13800</v>
      </c>
      <c r="N681" s="11" t="s">
        <v>556</v>
      </c>
      <c r="O681" s="11" t="s">
        <v>23</v>
      </c>
    </row>
    <row r="682" spans="2:15">
      <c r="B682" s="11" t="s">
        <v>902</v>
      </c>
      <c r="C682" s="11" t="s">
        <v>846</v>
      </c>
      <c r="D682" s="11" t="s">
        <v>847</v>
      </c>
      <c r="E682" s="11" t="s">
        <v>233</v>
      </c>
      <c r="F682" s="11" t="s">
        <v>14</v>
      </c>
      <c r="G682" s="11" t="s">
        <v>33</v>
      </c>
      <c r="H682" s="11" t="s">
        <v>131</v>
      </c>
      <c r="I682" s="11" t="s">
        <v>132</v>
      </c>
      <c r="J682" s="11">
        <v>120</v>
      </c>
      <c r="K682" s="11">
        <v>5</v>
      </c>
      <c r="L682" s="11" cm="1">
        <f t="array" ref="L682">K682*(J682-INDEX(Purchase_Data!$D$8:$D$138, MATCH(1, (TRIM(Purchase_Data!$B$8:$B$138)=TRIM(H682))*(TRIM(Purchase_Data!$C$8:$C$138)=TRIM(I682)), 0)))</f>
        <v>100</v>
      </c>
      <c r="M682" s="11">
        <f t="shared" si="10"/>
        <v>600</v>
      </c>
      <c r="N682" s="11" t="s">
        <v>556</v>
      </c>
      <c r="O682" s="11" t="s">
        <v>37</v>
      </c>
    </row>
    <row r="683" spans="2:15">
      <c r="B683" s="11" t="s">
        <v>903</v>
      </c>
      <c r="C683" s="11" t="s">
        <v>846</v>
      </c>
      <c r="D683" s="11" t="s">
        <v>847</v>
      </c>
      <c r="E683" s="11" t="s">
        <v>427</v>
      </c>
      <c r="F683" s="11" t="s">
        <v>32</v>
      </c>
      <c r="G683" s="11" t="s">
        <v>53</v>
      </c>
      <c r="H683" s="11" t="s">
        <v>168</v>
      </c>
      <c r="I683" s="11" t="s">
        <v>50</v>
      </c>
      <c r="J683" s="11">
        <v>1730</v>
      </c>
      <c r="K683" s="11">
        <v>6</v>
      </c>
      <c r="L683" s="11" cm="1">
        <f t="array" ref="L683">K683*(J683-INDEX(Purchase_Data!$D$8:$D$138, MATCH(1, (TRIM(Purchase_Data!$B$8:$B$138)=TRIM(H683))*(TRIM(Purchase_Data!$C$8:$C$138)=TRIM(I683)), 0)))</f>
        <v>5484</v>
      </c>
      <c r="M683" s="11">
        <f t="shared" si="10"/>
        <v>10380</v>
      </c>
      <c r="N683" s="11" t="s">
        <v>556</v>
      </c>
      <c r="O683" s="11" t="s">
        <v>42</v>
      </c>
    </row>
    <row r="684" spans="2:15">
      <c r="B684" s="11" t="s">
        <v>904</v>
      </c>
      <c r="C684" s="11" t="s">
        <v>846</v>
      </c>
      <c r="D684" s="11" t="s">
        <v>847</v>
      </c>
      <c r="E684" s="11" t="s">
        <v>427</v>
      </c>
      <c r="F684" s="11" t="s">
        <v>32</v>
      </c>
      <c r="G684" s="11" t="s">
        <v>53</v>
      </c>
      <c r="H684" s="11" t="s">
        <v>189</v>
      </c>
      <c r="I684" s="11" t="s">
        <v>330</v>
      </c>
      <c r="J684" s="11">
        <v>1850</v>
      </c>
      <c r="K684" s="11">
        <v>5</v>
      </c>
      <c r="L684" s="11" cm="1">
        <f t="array" ref="L684">K684*(J684-INDEX(Purchase_Data!$D$8:$D$138, MATCH(1, (TRIM(Purchase_Data!$B$8:$B$138)=TRIM(H684))*(TRIM(Purchase_Data!$C$8:$C$138)=TRIM(I684)), 0)))</f>
        <v>3025</v>
      </c>
      <c r="M684" s="11">
        <f t="shared" si="10"/>
        <v>9250</v>
      </c>
      <c r="N684" s="11" t="s">
        <v>556</v>
      </c>
      <c r="O684" s="11" t="s">
        <v>23</v>
      </c>
    </row>
    <row r="685" spans="2:15">
      <c r="B685" s="11" t="s">
        <v>905</v>
      </c>
      <c r="C685" s="11" t="s">
        <v>846</v>
      </c>
      <c r="D685" s="11" t="s">
        <v>847</v>
      </c>
      <c r="E685" s="11" t="s">
        <v>86</v>
      </c>
      <c r="F685" s="11" t="s">
        <v>14</v>
      </c>
      <c r="G685" s="11" t="s">
        <v>53</v>
      </c>
      <c r="H685" s="11" t="s">
        <v>21</v>
      </c>
      <c r="I685" s="11" t="s">
        <v>35</v>
      </c>
      <c r="J685" s="11">
        <v>200</v>
      </c>
      <c r="K685" s="11">
        <v>7</v>
      </c>
      <c r="L685" s="11" cm="1">
        <f t="array" ref="L685">K685*(J685-INDEX(Purchase_Data!$D$8:$D$138, MATCH(1, (TRIM(Purchase_Data!$B$8:$B$138)=TRIM(H685))*(TRIM(Purchase_Data!$C$8:$C$138)=TRIM(I685)), 0)))</f>
        <v>154</v>
      </c>
      <c r="M685" s="11">
        <f t="shared" si="10"/>
        <v>1400</v>
      </c>
      <c r="N685" s="11" t="s">
        <v>556</v>
      </c>
      <c r="O685" s="11" t="s">
        <v>23</v>
      </c>
    </row>
    <row r="686" spans="2:15">
      <c r="B686" s="11" t="s">
        <v>906</v>
      </c>
      <c r="C686" s="11" t="s">
        <v>846</v>
      </c>
      <c r="D686" s="11" t="s">
        <v>847</v>
      </c>
      <c r="E686" s="11" t="s">
        <v>240</v>
      </c>
      <c r="F686" s="11" t="s">
        <v>32</v>
      </c>
      <c r="G686" s="11" t="s">
        <v>15</v>
      </c>
      <c r="H686" s="11" t="s">
        <v>1751</v>
      </c>
      <c r="I686" s="11" t="s">
        <v>27</v>
      </c>
      <c r="J686" s="11">
        <v>200</v>
      </c>
      <c r="K686" s="11">
        <v>7</v>
      </c>
      <c r="L686" s="11" cm="1">
        <f t="array" ref="L686">K686*(J686-INDEX(Purchase_Data!$D$8:$D$138, MATCH(1, (TRIM(Purchase_Data!$B$8:$B$138)=TRIM(H686))*(TRIM(Purchase_Data!$C$8:$C$138)=TRIM(I686)), 0)))</f>
        <v>154</v>
      </c>
      <c r="M686" s="11">
        <f t="shared" si="10"/>
        <v>1400</v>
      </c>
      <c r="N686" s="11" t="s">
        <v>556</v>
      </c>
      <c r="O686" s="11" t="s">
        <v>42</v>
      </c>
    </row>
    <row r="687" spans="2:15">
      <c r="B687" s="11" t="s">
        <v>907</v>
      </c>
      <c r="C687" s="11" t="s">
        <v>846</v>
      </c>
      <c r="D687" s="11" t="s">
        <v>847</v>
      </c>
      <c r="E687" s="11" t="s">
        <v>79</v>
      </c>
      <c r="F687" s="11" t="s">
        <v>32</v>
      </c>
      <c r="G687" s="11" t="s">
        <v>53</v>
      </c>
      <c r="H687" s="11" t="s">
        <v>111</v>
      </c>
      <c r="I687" s="11" t="s">
        <v>112</v>
      </c>
      <c r="J687" s="11">
        <v>230</v>
      </c>
      <c r="K687" s="11">
        <v>7</v>
      </c>
      <c r="L687" s="11" cm="1">
        <f t="array" ref="L687">K687*(J687-INDEX(Purchase_Data!$D$8:$D$138, MATCH(1, (TRIM(Purchase_Data!$B$8:$B$138)=TRIM(H687))*(TRIM(Purchase_Data!$C$8:$C$138)=TRIM(I687)), 0)))</f>
        <v>140</v>
      </c>
      <c r="M687" s="11">
        <f t="shared" si="10"/>
        <v>1610</v>
      </c>
      <c r="N687" s="11" t="s">
        <v>556</v>
      </c>
      <c r="O687" s="11" t="s">
        <v>23</v>
      </c>
    </row>
    <row r="688" spans="2:15">
      <c r="B688" s="11" t="s">
        <v>908</v>
      </c>
      <c r="C688" s="11" t="s">
        <v>846</v>
      </c>
      <c r="D688" s="11" t="s">
        <v>847</v>
      </c>
      <c r="E688" s="11" t="s">
        <v>471</v>
      </c>
      <c r="F688" s="11" t="s">
        <v>32</v>
      </c>
      <c r="G688" s="11" t="s">
        <v>44</v>
      </c>
      <c r="H688" s="11" t="s">
        <v>69</v>
      </c>
      <c r="I688" s="11" t="s">
        <v>63</v>
      </c>
      <c r="J688" s="11">
        <v>100</v>
      </c>
      <c r="K688" s="11">
        <v>6</v>
      </c>
      <c r="L688" s="11" cm="1">
        <f t="array" ref="L688">K688*(J688-INDEX(Purchase_Data!$D$8:$D$138, MATCH(1, (TRIM(Purchase_Data!$B$8:$B$138)=TRIM(H688))*(TRIM(Purchase_Data!$C$8:$C$138)=TRIM(I688)), 0)))</f>
        <v>72</v>
      </c>
      <c r="M688" s="11">
        <f t="shared" si="10"/>
        <v>600</v>
      </c>
      <c r="N688" s="11" t="s">
        <v>556</v>
      </c>
      <c r="O688" s="11" t="s">
        <v>42</v>
      </c>
    </row>
    <row r="689" spans="2:15">
      <c r="B689" s="11" t="s">
        <v>909</v>
      </c>
      <c r="C689" s="11" t="s">
        <v>846</v>
      </c>
      <c r="D689" s="11" t="s">
        <v>847</v>
      </c>
      <c r="E689" s="11" t="s">
        <v>176</v>
      </c>
      <c r="F689" s="11" t="s">
        <v>14</v>
      </c>
      <c r="G689" s="11" t="s">
        <v>15</v>
      </c>
      <c r="H689" s="11" t="s">
        <v>54</v>
      </c>
      <c r="I689" s="11" t="s">
        <v>55</v>
      </c>
      <c r="J689" s="11">
        <v>350</v>
      </c>
      <c r="K689" s="11">
        <v>5</v>
      </c>
      <c r="L689" s="11" cm="1">
        <f t="array" ref="L689">K689*(J689-INDEX(Purchase_Data!$D$8:$D$138, MATCH(1, (TRIM(Purchase_Data!$B$8:$B$138)=TRIM(H689))*(TRIM(Purchase_Data!$C$8:$C$138)=TRIM(I689)), 0)))</f>
        <v>200</v>
      </c>
      <c r="M689" s="11">
        <f t="shared" si="10"/>
        <v>1750</v>
      </c>
      <c r="N689" s="11" t="s">
        <v>556</v>
      </c>
      <c r="O689" s="11" t="s">
        <v>42</v>
      </c>
    </row>
    <row r="690" spans="2:15">
      <c r="B690" s="11" t="s">
        <v>910</v>
      </c>
      <c r="C690" s="11" t="s">
        <v>846</v>
      </c>
      <c r="D690" s="11" t="s">
        <v>847</v>
      </c>
      <c r="E690" s="11" t="s">
        <v>209</v>
      </c>
      <c r="F690" s="11" t="s">
        <v>14</v>
      </c>
      <c r="G690" s="11" t="s">
        <v>53</v>
      </c>
      <c r="H690" s="11" t="s">
        <v>98</v>
      </c>
      <c r="I690" s="11" t="s">
        <v>55</v>
      </c>
      <c r="J690" s="11">
        <v>1280</v>
      </c>
      <c r="K690" s="11">
        <v>5</v>
      </c>
      <c r="L690" s="11" cm="1">
        <f t="array" ref="L690">K690*(J690-INDEX(Purchase_Data!$D$8:$D$138, MATCH(1, (TRIM(Purchase_Data!$B$8:$B$138)=TRIM(H690))*(TRIM(Purchase_Data!$C$8:$C$138)=TRIM(I690)), 0)))</f>
        <v>650</v>
      </c>
      <c r="M690" s="11">
        <f t="shared" si="10"/>
        <v>6400</v>
      </c>
      <c r="N690" s="11" t="s">
        <v>556</v>
      </c>
      <c r="O690" s="11" t="s">
        <v>20</v>
      </c>
    </row>
    <row r="691" spans="2:15">
      <c r="B691" s="11" t="s">
        <v>911</v>
      </c>
      <c r="C691" s="11" t="s">
        <v>846</v>
      </c>
      <c r="D691" s="11" t="s">
        <v>847</v>
      </c>
      <c r="E691" s="11" t="s">
        <v>209</v>
      </c>
      <c r="F691" s="11" t="s">
        <v>14</v>
      </c>
      <c r="G691" s="11" t="s">
        <v>53</v>
      </c>
      <c r="H691" s="11" t="s">
        <v>234</v>
      </c>
      <c r="I691" s="11" t="s">
        <v>235</v>
      </c>
      <c r="J691" s="11">
        <v>420</v>
      </c>
      <c r="K691" s="11">
        <v>6</v>
      </c>
      <c r="L691" s="11" cm="1">
        <f t="array" ref="L691">K691*(J691-INDEX(Purchase_Data!$D$8:$D$138, MATCH(1, (TRIM(Purchase_Data!$B$8:$B$138)=TRIM(H691))*(TRIM(Purchase_Data!$C$8:$C$138)=TRIM(I691)), 0)))</f>
        <v>300</v>
      </c>
      <c r="M691" s="11">
        <f t="shared" si="10"/>
        <v>2520</v>
      </c>
      <c r="N691" s="11" t="s">
        <v>556</v>
      </c>
      <c r="O691" s="11" t="s">
        <v>37</v>
      </c>
    </row>
    <row r="692" spans="2:15">
      <c r="B692" s="11" t="s">
        <v>912</v>
      </c>
      <c r="C692" s="11" t="s">
        <v>846</v>
      </c>
      <c r="D692" s="11" t="s">
        <v>847</v>
      </c>
      <c r="E692" s="11" t="s">
        <v>276</v>
      </c>
      <c r="F692" s="11" t="s">
        <v>32</v>
      </c>
      <c r="G692" s="11" t="s">
        <v>44</v>
      </c>
      <c r="H692" s="11" t="s">
        <v>65</v>
      </c>
      <c r="I692" s="11" t="s">
        <v>66</v>
      </c>
      <c r="J692" s="11">
        <v>20</v>
      </c>
      <c r="K692" s="11">
        <v>4</v>
      </c>
      <c r="L692" s="11" cm="1">
        <f t="array" ref="L692">K692*(J692-INDEX(Purchase_Data!$D$8:$D$138, MATCH(1, (TRIM(Purchase_Data!$B$8:$B$138)=TRIM(H692))*(TRIM(Purchase_Data!$C$8:$C$138)=TRIM(I692)), 0)))</f>
        <v>28</v>
      </c>
      <c r="M692" s="11">
        <f t="shared" si="10"/>
        <v>80</v>
      </c>
      <c r="N692" s="11" t="s">
        <v>556</v>
      </c>
      <c r="O692" s="11" t="s">
        <v>42</v>
      </c>
    </row>
    <row r="693" spans="2:15">
      <c r="B693" s="11" t="s">
        <v>914</v>
      </c>
      <c r="C693" s="11" t="s">
        <v>846</v>
      </c>
      <c r="D693" s="11" t="s">
        <v>847</v>
      </c>
      <c r="E693" s="11" t="s">
        <v>913</v>
      </c>
      <c r="F693" s="11" t="s">
        <v>32</v>
      </c>
      <c r="G693" s="11" t="s">
        <v>44</v>
      </c>
      <c r="H693" s="11" t="s">
        <v>284</v>
      </c>
      <c r="I693" s="11" t="s">
        <v>449</v>
      </c>
      <c r="J693" s="11">
        <v>780</v>
      </c>
      <c r="K693" s="11">
        <v>5</v>
      </c>
      <c r="L693" s="11" cm="1">
        <f t="array" ref="L693">K693*(J693-INDEX(Purchase_Data!$D$8:$D$138, MATCH(1, (TRIM(Purchase_Data!$B$8:$B$138)=TRIM(H693))*(TRIM(Purchase_Data!$C$8:$C$138)=TRIM(I693)), 0)))</f>
        <v>275</v>
      </c>
      <c r="M693" s="11">
        <f t="shared" si="10"/>
        <v>3900</v>
      </c>
      <c r="N693" s="11" t="s">
        <v>556</v>
      </c>
      <c r="O693" s="11" t="s">
        <v>42</v>
      </c>
    </row>
    <row r="694" spans="2:15">
      <c r="B694" s="11" t="s">
        <v>915</v>
      </c>
      <c r="C694" s="11" t="s">
        <v>846</v>
      </c>
      <c r="D694" s="11" t="s">
        <v>847</v>
      </c>
      <c r="E694" s="11" t="s">
        <v>240</v>
      </c>
      <c r="F694" s="11" t="s">
        <v>32</v>
      </c>
      <c r="G694" s="11" t="s">
        <v>15</v>
      </c>
      <c r="H694" s="11" t="s">
        <v>214</v>
      </c>
      <c r="I694" s="11" t="s">
        <v>59</v>
      </c>
      <c r="J694" s="11">
        <v>150</v>
      </c>
      <c r="K694" s="11">
        <v>5</v>
      </c>
      <c r="L694" s="11" cm="1">
        <f t="array" ref="L694">K694*(J694-INDEX(Purchase_Data!$D$8:$D$138, MATCH(1, (TRIM(Purchase_Data!$B$8:$B$138)=TRIM(H694))*(TRIM(Purchase_Data!$C$8:$C$138)=TRIM(I694)), 0)))</f>
        <v>40</v>
      </c>
      <c r="M694" s="11">
        <f t="shared" si="10"/>
        <v>750</v>
      </c>
      <c r="N694" s="11" t="s">
        <v>556</v>
      </c>
      <c r="O694" s="11" t="s">
        <v>37</v>
      </c>
    </row>
    <row r="695" spans="2:15">
      <c r="B695" s="11" t="s">
        <v>917</v>
      </c>
      <c r="C695" s="11" t="s">
        <v>846</v>
      </c>
      <c r="D695" s="11" t="s">
        <v>847</v>
      </c>
      <c r="E695" s="11" t="s">
        <v>916</v>
      </c>
      <c r="F695" s="11" t="s">
        <v>32</v>
      </c>
      <c r="G695" s="11" t="s">
        <v>33</v>
      </c>
      <c r="H695" s="11" t="s">
        <v>71</v>
      </c>
      <c r="I695" s="11" t="s">
        <v>17</v>
      </c>
      <c r="J695" s="11">
        <v>130</v>
      </c>
      <c r="K695" s="11">
        <v>4</v>
      </c>
      <c r="L695" s="11" cm="1">
        <f t="array" ref="L695">K695*(J695-INDEX(Purchase_Data!$D$8:$D$138, MATCH(1, (TRIM(Purchase_Data!$B$8:$B$138)=TRIM(H695))*(TRIM(Purchase_Data!$C$8:$C$138)=TRIM(I695)), 0)))</f>
        <v>80</v>
      </c>
      <c r="M695" s="11">
        <f t="shared" si="10"/>
        <v>520</v>
      </c>
      <c r="N695" s="11" t="s">
        <v>556</v>
      </c>
      <c r="O695" s="11" t="s">
        <v>20</v>
      </c>
    </row>
    <row r="696" spans="2:15">
      <c r="B696" s="11" t="s">
        <v>918</v>
      </c>
      <c r="C696" s="11" t="s">
        <v>846</v>
      </c>
      <c r="D696" s="11" t="s">
        <v>847</v>
      </c>
      <c r="E696" s="11" t="s">
        <v>691</v>
      </c>
      <c r="F696" s="11" t="s">
        <v>32</v>
      </c>
      <c r="G696" s="11" t="s">
        <v>33</v>
      </c>
      <c r="H696" s="11" t="s">
        <v>369</v>
      </c>
      <c r="I696" s="11" t="s">
        <v>506</v>
      </c>
      <c r="J696" s="11">
        <v>850</v>
      </c>
      <c r="K696" s="11">
        <v>5</v>
      </c>
      <c r="L696" s="11" cm="1">
        <f t="array" ref="L696">K696*(J696-INDEX(Purchase_Data!$D$8:$D$138, MATCH(1, (TRIM(Purchase_Data!$B$8:$B$138)=TRIM(H696))*(TRIM(Purchase_Data!$C$8:$C$138)=TRIM(I696)), 0)))</f>
        <v>200</v>
      </c>
      <c r="M696" s="11">
        <f t="shared" si="10"/>
        <v>4250</v>
      </c>
      <c r="N696" s="11" t="s">
        <v>556</v>
      </c>
      <c r="O696" s="11" t="s">
        <v>23</v>
      </c>
    </row>
    <row r="697" spans="2:15">
      <c r="B697" s="11" t="s">
        <v>919</v>
      </c>
      <c r="C697" s="11" t="s">
        <v>846</v>
      </c>
      <c r="D697" s="11" t="s">
        <v>847</v>
      </c>
      <c r="E697" s="11" t="s">
        <v>789</v>
      </c>
      <c r="F697" s="11" t="s">
        <v>32</v>
      </c>
      <c r="G697" s="11" t="s">
        <v>53</v>
      </c>
      <c r="H697" s="11" t="s">
        <v>435</v>
      </c>
      <c r="I697" s="11" t="s">
        <v>59</v>
      </c>
      <c r="J697" s="11">
        <v>120</v>
      </c>
      <c r="K697" s="11">
        <v>5</v>
      </c>
      <c r="L697" s="11" cm="1">
        <f t="array" ref="L697">K697*(J697-INDEX(Purchase_Data!$D$8:$D$138, MATCH(1, (TRIM(Purchase_Data!$B$8:$B$138)=TRIM(H697))*(TRIM(Purchase_Data!$C$8:$C$138)=TRIM(I697)), 0)))</f>
        <v>50</v>
      </c>
      <c r="M697" s="11">
        <f t="shared" si="10"/>
        <v>600</v>
      </c>
      <c r="N697" s="11" t="s">
        <v>556</v>
      </c>
      <c r="O697" s="11" t="s">
        <v>37</v>
      </c>
    </row>
    <row r="698" spans="2:15">
      <c r="B698" s="11" t="s">
        <v>920</v>
      </c>
      <c r="C698" s="11" t="s">
        <v>846</v>
      </c>
      <c r="D698" s="11" t="s">
        <v>847</v>
      </c>
      <c r="E698" s="11" t="s">
        <v>789</v>
      </c>
      <c r="F698" s="11" t="s">
        <v>32</v>
      </c>
      <c r="G698" s="11" t="s">
        <v>53</v>
      </c>
      <c r="H698" s="11" t="s">
        <v>1765</v>
      </c>
      <c r="I698" s="11" t="s">
        <v>35</v>
      </c>
      <c r="J698" s="11">
        <v>220</v>
      </c>
      <c r="K698" s="11">
        <v>4</v>
      </c>
      <c r="L698" s="11" cm="1">
        <f t="array" ref="L698">K698*(J698-INDEX(Purchase_Data!$D$8:$D$138, MATCH(1, (TRIM(Purchase_Data!$B$8:$B$138)=TRIM(H698))*(TRIM(Purchase_Data!$C$8:$C$138)=TRIM(I698)), 0)))</f>
        <v>100</v>
      </c>
      <c r="M698" s="11">
        <f t="shared" si="10"/>
        <v>880</v>
      </c>
      <c r="N698" s="11" t="s">
        <v>556</v>
      </c>
      <c r="O698" s="11" t="s">
        <v>37</v>
      </c>
    </row>
    <row r="699" spans="2:15">
      <c r="B699" s="11" t="s">
        <v>921</v>
      </c>
      <c r="C699" s="11" t="s">
        <v>846</v>
      </c>
      <c r="D699" s="11" t="s">
        <v>847</v>
      </c>
      <c r="E699" s="11" t="s">
        <v>266</v>
      </c>
      <c r="F699" s="11" t="s">
        <v>14</v>
      </c>
      <c r="G699" s="11" t="s">
        <v>33</v>
      </c>
      <c r="H699" s="11" t="s">
        <v>1765</v>
      </c>
      <c r="I699" s="11" t="s">
        <v>35</v>
      </c>
      <c r="J699" s="11">
        <v>220</v>
      </c>
      <c r="K699" s="11">
        <v>5</v>
      </c>
      <c r="L699" s="11" cm="1">
        <f t="array" ref="L699">K699*(J699-INDEX(Purchase_Data!$D$8:$D$138, MATCH(1, (TRIM(Purchase_Data!$B$8:$B$138)=TRIM(H699))*(TRIM(Purchase_Data!$C$8:$C$138)=TRIM(I699)), 0)))</f>
        <v>125</v>
      </c>
      <c r="M699" s="11">
        <f t="shared" si="10"/>
        <v>1100</v>
      </c>
      <c r="N699" s="11" t="s">
        <v>556</v>
      </c>
      <c r="O699" s="11" t="s">
        <v>37</v>
      </c>
    </row>
    <row r="700" spans="2:15">
      <c r="B700" s="11" t="s">
        <v>922</v>
      </c>
      <c r="C700" s="11" t="s">
        <v>846</v>
      </c>
      <c r="D700" s="11" t="s">
        <v>847</v>
      </c>
      <c r="E700" s="11" t="s">
        <v>222</v>
      </c>
      <c r="F700" s="11" t="s">
        <v>14</v>
      </c>
      <c r="G700" s="11" t="s">
        <v>33</v>
      </c>
      <c r="H700" s="11" t="s">
        <v>121</v>
      </c>
      <c r="I700" s="11" t="s">
        <v>17</v>
      </c>
      <c r="J700" s="11">
        <v>90</v>
      </c>
      <c r="K700" s="11">
        <v>4</v>
      </c>
      <c r="L700" s="11" cm="1">
        <f t="array" ref="L700">K700*(J700-INDEX(Purchase_Data!$D$8:$D$138, MATCH(1, (TRIM(Purchase_Data!$B$8:$B$138)=TRIM(H700))*(TRIM(Purchase_Data!$C$8:$C$138)=TRIM(I700)), 0)))</f>
        <v>48</v>
      </c>
      <c r="M700" s="11">
        <f t="shared" si="10"/>
        <v>360</v>
      </c>
      <c r="N700" s="11" t="s">
        <v>556</v>
      </c>
      <c r="O700" s="11" t="s">
        <v>42</v>
      </c>
    </row>
    <row r="701" spans="2:15">
      <c r="B701" s="11" t="s">
        <v>923</v>
      </c>
      <c r="C701" s="11" t="s">
        <v>846</v>
      </c>
      <c r="D701" s="11" t="s">
        <v>847</v>
      </c>
      <c r="E701" s="11" t="s">
        <v>291</v>
      </c>
      <c r="F701" s="11" t="s">
        <v>32</v>
      </c>
      <c r="G701" s="11" t="s">
        <v>33</v>
      </c>
      <c r="H701" s="11" t="s">
        <v>39</v>
      </c>
      <c r="I701" s="11" t="s">
        <v>59</v>
      </c>
      <c r="J701" s="11">
        <v>120</v>
      </c>
      <c r="K701" s="11">
        <v>5</v>
      </c>
      <c r="L701" s="11" cm="1">
        <f t="array" ref="L701">K701*(J701-INDEX(Purchase_Data!$D$8:$D$138, MATCH(1, (TRIM(Purchase_Data!$B$8:$B$138)=TRIM(H701))*(TRIM(Purchase_Data!$C$8:$C$138)=TRIM(I701)), 0)))</f>
        <v>30</v>
      </c>
      <c r="M701" s="11">
        <f t="shared" si="10"/>
        <v>600</v>
      </c>
      <c r="N701" s="11" t="s">
        <v>556</v>
      </c>
      <c r="O701" s="11" t="s">
        <v>42</v>
      </c>
    </row>
    <row r="702" spans="2:15">
      <c r="B702" s="11" t="s">
        <v>924</v>
      </c>
      <c r="C702" s="11" t="s">
        <v>846</v>
      </c>
      <c r="D702" s="11" t="s">
        <v>847</v>
      </c>
      <c r="E702" s="11" t="s">
        <v>127</v>
      </c>
      <c r="F702" s="11" t="s">
        <v>32</v>
      </c>
      <c r="G702" s="11" t="s">
        <v>44</v>
      </c>
      <c r="H702" s="11" t="s">
        <v>214</v>
      </c>
      <c r="I702" s="11" t="s">
        <v>59</v>
      </c>
      <c r="J702" s="11">
        <v>150</v>
      </c>
      <c r="K702" s="11">
        <v>5</v>
      </c>
      <c r="L702" s="11" cm="1">
        <f t="array" ref="L702">K702*(J702-INDEX(Purchase_Data!$D$8:$D$138, MATCH(1, (TRIM(Purchase_Data!$B$8:$B$138)=TRIM(H702))*(TRIM(Purchase_Data!$C$8:$C$138)=TRIM(I702)), 0)))</f>
        <v>40</v>
      </c>
      <c r="M702" s="11">
        <f t="shared" si="10"/>
        <v>750</v>
      </c>
      <c r="N702" s="11" t="s">
        <v>556</v>
      </c>
      <c r="O702" s="11" t="s">
        <v>37</v>
      </c>
    </row>
    <row r="703" spans="2:15">
      <c r="B703" s="11" t="s">
        <v>925</v>
      </c>
      <c r="C703" s="11" t="s">
        <v>846</v>
      </c>
      <c r="D703" s="11" t="s">
        <v>847</v>
      </c>
      <c r="E703" s="11" t="s">
        <v>299</v>
      </c>
      <c r="F703" s="11" t="s">
        <v>32</v>
      </c>
      <c r="G703" s="11" t="s">
        <v>53</v>
      </c>
      <c r="H703" s="11" t="s">
        <v>284</v>
      </c>
      <c r="I703" s="11" t="s">
        <v>449</v>
      </c>
      <c r="J703" s="11">
        <v>780</v>
      </c>
      <c r="K703" s="11">
        <v>5</v>
      </c>
      <c r="L703" s="11" cm="1">
        <f t="array" ref="L703">K703*(J703-INDEX(Purchase_Data!$D$8:$D$138, MATCH(1, (TRIM(Purchase_Data!$B$8:$B$138)=TRIM(H703))*(TRIM(Purchase_Data!$C$8:$C$138)=TRIM(I703)), 0)))</f>
        <v>275</v>
      </c>
      <c r="M703" s="11">
        <f t="shared" si="10"/>
        <v>3900</v>
      </c>
      <c r="N703" s="11" t="s">
        <v>556</v>
      </c>
      <c r="O703" s="11" t="s">
        <v>42</v>
      </c>
    </row>
    <row r="704" spans="2:15">
      <c r="B704" s="11" t="s">
        <v>927</v>
      </c>
      <c r="C704" s="11" t="s">
        <v>846</v>
      </c>
      <c r="D704" s="11" t="s">
        <v>847</v>
      </c>
      <c r="E704" s="11" t="s">
        <v>926</v>
      </c>
      <c r="F704" s="11" t="s">
        <v>14</v>
      </c>
      <c r="G704" s="11" t="s">
        <v>53</v>
      </c>
      <c r="H704" s="11" t="s">
        <v>69</v>
      </c>
      <c r="I704" s="11" t="s">
        <v>63</v>
      </c>
      <c r="J704" s="11">
        <v>100</v>
      </c>
      <c r="K704" s="11">
        <v>5</v>
      </c>
      <c r="L704" s="11" cm="1">
        <f t="array" ref="L704">K704*(J704-INDEX(Purchase_Data!$D$8:$D$138, MATCH(1, (TRIM(Purchase_Data!$B$8:$B$138)=TRIM(H704))*(TRIM(Purchase_Data!$C$8:$C$138)=TRIM(I704)), 0)))</f>
        <v>60</v>
      </c>
      <c r="M704" s="11">
        <f t="shared" si="10"/>
        <v>500</v>
      </c>
      <c r="N704" s="11" t="s">
        <v>556</v>
      </c>
      <c r="O704" s="11" t="s">
        <v>42</v>
      </c>
    </row>
    <row r="705" spans="2:15">
      <c r="B705" s="11" t="s">
        <v>930</v>
      </c>
      <c r="C705" s="11" t="s">
        <v>928</v>
      </c>
      <c r="D705" s="11" t="s">
        <v>929</v>
      </c>
      <c r="E705" s="11" t="s">
        <v>560</v>
      </c>
      <c r="F705" s="11" t="s">
        <v>32</v>
      </c>
      <c r="G705" s="11" t="s">
        <v>25</v>
      </c>
      <c r="H705" s="11" t="s">
        <v>341</v>
      </c>
      <c r="I705" s="11" t="s">
        <v>46</v>
      </c>
      <c r="J705" s="11">
        <v>1050</v>
      </c>
      <c r="K705" s="11">
        <v>4</v>
      </c>
      <c r="L705" s="11" cm="1">
        <f t="array" ref="L705">K705*(J705-INDEX(Purchase_Data!$D$8:$D$138, MATCH(1, (TRIM(Purchase_Data!$B$8:$B$138)=TRIM(H705))*(TRIM(Purchase_Data!$C$8:$C$138)=TRIM(I705)), 0)))</f>
        <v>680</v>
      </c>
      <c r="M705" s="11">
        <f t="shared" si="10"/>
        <v>4200</v>
      </c>
      <c r="N705" s="11" t="s">
        <v>556</v>
      </c>
      <c r="O705" s="11" t="s">
        <v>23</v>
      </c>
    </row>
    <row r="706" spans="2:15">
      <c r="B706" s="11" t="s">
        <v>931</v>
      </c>
      <c r="C706" s="11" t="s">
        <v>928</v>
      </c>
      <c r="D706" s="11" t="s">
        <v>929</v>
      </c>
      <c r="E706" s="11" t="s">
        <v>560</v>
      </c>
      <c r="F706" s="11" t="s">
        <v>32</v>
      </c>
      <c r="G706" s="11" t="s">
        <v>25</v>
      </c>
      <c r="H706" s="13" t="s">
        <v>1765</v>
      </c>
      <c r="I706" s="13" t="s">
        <v>35</v>
      </c>
      <c r="J706" s="14">
        <v>220</v>
      </c>
      <c r="K706" s="11">
        <v>6</v>
      </c>
      <c r="L706" s="11" cm="1">
        <f t="array" ref="L706">K706*(J706-INDEX(Purchase_Data!$D$8:$D$138, MATCH(1, (TRIM(Purchase_Data!$B$8:$B$138)=TRIM(H706))*(TRIM(Purchase_Data!$C$8:$C$138)=TRIM(I706)), 0)))</f>
        <v>150</v>
      </c>
      <c r="M706" s="11">
        <f t="shared" si="10"/>
        <v>1320</v>
      </c>
      <c r="N706" s="11" t="s">
        <v>556</v>
      </c>
      <c r="O706" s="4" t="s">
        <v>37</v>
      </c>
    </row>
    <row r="707" spans="2:15">
      <c r="B707" s="11" t="s">
        <v>932</v>
      </c>
      <c r="C707" s="11" t="s">
        <v>928</v>
      </c>
      <c r="D707" s="11" t="s">
        <v>929</v>
      </c>
      <c r="E707" s="11" t="s">
        <v>216</v>
      </c>
      <c r="F707" s="11" t="s">
        <v>14</v>
      </c>
      <c r="G707" s="11" t="s">
        <v>15</v>
      </c>
      <c r="H707" s="11" t="s">
        <v>21</v>
      </c>
      <c r="I707" s="11" t="s">
        <v>35</v>
      </c>
      <c r="J707" s="11">
        <v>200</v>
      </c>
      <c r="K707" s="11">
        <v>6</v>
      </c>
      <c r="L707" s="11" cm="1">
        <f t="array" ref="L707">K707*(J707-INDEX(Purchase_Data!$D$8:$D$138, MATCH(1, (TRIM(Purchase_Data!$B$8:$B$138)=TRIM(H707))*(TRIM(Purchase_Data!$C$8:$C$138)=TRIM(I707)), 0)))</f>
        <v>132</v>
      </c>
      <c r="M707" s="11">
        <f t="shared" si="10"/>
        <v>1200</v>
      </c>
      <c r="N707" s="11" t="s">
        <v>556</v>
      </c>
      <c r="O707" s="11" t="s">
        <v>23</v>
      </c>
    </row>
    <row r="708" spans="2:15">
      <c r="B708" s="11" t="s">
        <v>933</v>
      </c>
      <c r="C708" s="11" t="s">
        <v>928</v>
      </c>
      <c r="D708" s="11" t="s">
        <v>929</v>
      </c>
      <c r="E708" s="11" t="s">
        <v>216</v>
      </c>
      <c r="F708" s="11" t="s">
        <v>14</v>
      </c>
      <c r="G708" s="11" t="s">
        <v>15</v>
      </c>
      <c r="H708" s="11" t="s">
        <v>16</v>
      </c>
      <c r="I708" s="11" t="s">
        <v>17</v>
      </c>
      <c r="J708" s="11">
        <v>130</v>
      </c>
      <c r="K708" s="11">
        <v>6</v>
      </c>
      <c r="L708" s="11" cm="1">
        <f t="array" ref="L708">K708*(J708-INDEX(Purchase_Data!$D$8:$D$138, MATCH(1, (TRIM(Purchase_Data!$B$8:$B$138)=TRIM(H708))*(TRIM(Purchase_Data!$C$8:$C$138)=TRIM(I708)), 0)))</f>
        <v>120</v>
      </c>
      <c r="M708" s="11">
        <f t="shared" si="10"/>
        <v>780</v>
      </c>
      <c r="N708" s="11" t="s">
        <v>556</v>
      </c>
      <c r="O708" s="11" t="s">
        <v>20</v>
      </c>
    </row>
    <row r="709" spans="2:15">
      <c r="B709" s="11" t="s">
        <v>934</v>
      </c>
      <c r="C709" s="11" t="s">
        <v>928</v>
      </c>
      <c r="D709" s="11" t="s">
        <v>929</v>
      </c>
      <c r="E709" s="11" t="s">
        <v>615</v>
      </c>
      <c r="F709" s="11" t="s">
        <v>32</v>
      </c>
      <c r="G709" s="11" t="s">
        <v>44</v>
      </c>
      <c r="H709" s="11" t="s">
        <v>131</v>
      </c>
      <c r="I709" s="11" t="s">
        <v>132</v>
      </c>
      <c r="J709" s="11">
        <v>120</v>
      </c>
      <c r="K709" s="11">
        <v>7</v>
      </c>
      <c r="L709" s="11" cm="1">
        <f t="array" ref="L709">K709*(J709-INDEX(Purchase_Data!$D$8:$D$138, MATCH(1, (TRIM(Purchase_Data!$B$8:$B$138)=TRIM(H709))*(TRIM(Purchase_Data!$C$8:$C$138)=TRIM(I709)), 0)))</f>
        <v>140</v>
      </c>
      <c r="M709" s="11">
        <f t="shared" si="10"/>
        <v>840</v>
      </c>
      <c r="N709" s="11" t="s">
        <v>556</v>
      </c>
      <c r="O709" s="11" t="s">
        <v>37</v>
      </c>
    </row>
    <row r="710" spans="2:15">
      <c r="B710" s="11" t="s">
        <v>935</v>
      </c>
      <c r="C710" s="11" t="s">
        <v>928</v>
      </c>
      <c r="D710" s="11" t="s">
        <v>929</v>
      </c>
      <c r="E710" s="11" t="s">
        <v>307</v>
      </c>
      <c r="F710" s="11" t="s">
        <v>14</v>
      </c>
      <c r="G710" s="11" t="s">
        <v>15</v>
      </c>
      <c r="H710" s="11" t="s">
        <v>349</v>
      </c>
      <c r="I710" s="11" t="s">
        <v>172</v>
      </c>
      <c r="J710" s="11">
        <v>360</v>
      </c>
      <c r="K710" s="11">
        <v>6</v>
      </c>
      <c r="L710" s="11" cm="1">
        <f t="array" ref="L710">K710*(J710-INDEX(Purchase_Data!$D$8:$D$138, MATCH(1, (TRIM(Purchase_Data!$B$8:$B$138)=TRIM(H710))*(TRIM(Purchase_Data!$C$8:$C$138)=TRIM(I710)), 0)))</f>
        <v>144</v>
      </c>
      <c r="M710" s="11">
        <f t="shared" si="10"/>
        <v>2160</v>
      </c>
      <c r="N710" s="11" t="s">
        <v>556</v>
      </c>
      <c r="O710" s="11" t="s">
        <v>42</v>
      </c>
    </row>
    <row r="711" spans="2:15">
      <c r="B711" s="11" t="s">
        <v>936</v>
      </c>
      <c r="C711" s="11" t="s">
        <v>928</v>
      </c>
      <c r="D711" s="11" t="s">
        <v>929</v>
      </c>
      <c r="E711" s="11" t="s">
        <v>615</v>
      </c>
      <c r="F711" s="11" t="s">
        <v>32</v>
      </c>
      <c r="G711" s="11" t="s">
        <v>44</v>
      </c>
      <c r="H711" s="11" t="s">
        <v>369</v>
      </c>
      <c r="I711" s="11" t="s">
        <v>370</v>
      </c>
      <c r="J711" s="11">
        <v>1660</v>
      </c>
      <c r="K711" s="11">
        <v>6</v>
      </c>
      <c r="L711" s="11" cm="1">
        <f t="array" ref="L711">K711*(J711-INDEX(Purchase_Data!$D$8:$D$138, MATCH(1, (TRIM(Purchase_Data!$B$8:$B$138)=TRIM(H711))*(TRIM(Purchase_Data!$C$8:$C$138)=TRIM(I711)), 0)))</f>
        <v>3060</v>
      </c>
      <c r="M711" s="11">
        <f t="shared" si="10"/>
        <v>9960</v>
      </c>
      <c r="N711" s="11" t="s">
        <v>556</v>
      </c>
      <c r="O711" s="11" t="s">
        <v>23</v>
      </c>
    </row>
    <row r="712" spans="2:15">
      <c r="B712" s="11" t="s">
        <v>937</v>
      </c>
      <c r="C712" s="11" t="s">
        <v>928</v>
      </c>
      <c r="D712" s="11" t="s">
        <v>929</v>
      </c>
      <c r="E712" s="11" t="s">
        <v>364</v>
      </c>
      <c r="F712" s="11" t="s">
        <v>32</v>
      </c>
      <c r="G712" s="11" t="s">
        <v>44</v>
      </c>
      <c r="H712" s="11" t="s">
        <v>91</v>
      </c>
      <c r="I712" s="11" t="s">
        <v>59</v>
      </c>
      <c r="J712" s="11">
        <v>700</v>
      </c>
      <c r="K712" s="11">
        <v>6</v>
      </c>
      <c r="L712" s="11" cm="1">
        <f t="array" ref="L712">K712*(J712-INDEX(Purchase_Data!$D$8:$D$138, MATCH(1, (TRIM(Purchase_Data!$B$8:$B$138)=TRIM(H712))*(TRIM(Purchase_Data!$C$8:$C$138)=TRIM(I712)), 0)))</f>
        <v>168</v>
      </c>
      <c r="M712" s="11">
        <f t="shared" si="10"/>
        <v>4200</v>
      </c>
      <c r="N712" s="11" t="s">
        <v>556</v>
      </c>
      <c r="O712" s="11" t="s">
        <v>23</v>
      </c>
    </row>
    <row r="713" spans="2:15">
      <c r="B713" s="11" t="s">
        <v>938</v>
      </c>
      <c r="C713" s="11" t="s">
        <v>928</v>
      </c>
      <c r="D713" s="11" t="s">
        <v>929</v>
      </c>
      <c r="E713" s="11" t="s">
        <v>364</v>
      </c>
      <c r="F713" s="11" t="s">
        <v>32</v>
      </c>
      <c r="G713" s="11" t="s">
        <v>44</v>
      </c>
      <c r="H713" s="11" t="s">
        <v>98</v>
      </c>
      <c r="I713" s="11" t="s">
        <v>17</v>
      </c>
      <c r="J713" s="11">
        <v>140</v>
      </c>
      <c r="K713" s="11">
        <v>7</v>
      </c>
      <c r="L713" s="11" cm="1">
        <f t="array" ref="L713">K713*(J713-INDEX(Purchase_Data!$D$8:$D$138, MATCH(1, (TRIM(Purchase_Data!$B$8:$B$138)=TRIM(H713))*(TRIM(Purchase_Data!$C$8:$C$138)=TRIM(I713)), 0)))</f>
        <v>126</v>
      </c>
      <c r="M713" s="11">
        <f t="shared" ref="M713:M776" si="11">J713*K713</f>
        <v>980</v>
      </c>
      <c r="N713" s="11" t="s">
        <v>556</v>
      </c>
      <c r="O713" s="11" t="s">
        <v>20</v>
      </c>
    </row>
    <row r="714" spans="2:15">
      <c r="B714" s="11" t="s">
        <v>939</v>
      </c>
      <c r="C714" s="11" t="s">
        <v>928</v>
      </c>
      <c r="D714" s="11" t="s">
        <v>929</v>
      </c>
      <c r="E714" s="11" t="s">
        <v>592</v>
      </c>
      <c r="F714" s="11" t="s">
        <v>14</v>
      </c>
      <c r="G714" s="11" t="s">
        <v>33</v>
      </c>
      <c r="H714" s="11" t="s">
        <v>76</v>
      </c>
      <c r="I714" s="11" t="s">
        <v>77</v>
      </c>
      <c r="J714" s="11">
        <v>2300</v>
      </c>
      <c r="K714" s="11">
        <v>6</v>
      </c>
      <c r="L714" s="11" cm="1">
        <f t="array" ref="L714">K714*(J714-INDEX(Purchase_Data!$D$8:$D$138, MATCH(1, (TRIM(Purchase_Data!$B$8:$B$138)=TRIM(H714))*(TRIM(Purchase_Data!$C$8:$C$138)=TRIM(I714)), 0)))</f>
        <v>6060</v>
      </c>
      <c r="M714" s="11">
        <f t="shared" si="11"/>
        <v>13800</v>
      </c>
      <c r="N714" s="11" t="s">
        <v>556</v>
      </c>
      <c r="O714" s="11" t="s">
        <v>23</v>
      </c>
    </row>
    <row r="715" spans="2:15">
      <c r="B715" s="11" t="s">
        <v>940</v>
      </c>
      <c r="C715" s="11" t="s">
        <v>928</v>
      </c>
      <c r="D715" s="11" t="s">
        <v>929</v>
      </c>
      <c r="E715" s="11" t="s">
        <v>592</v>
      </c>
      <c r="F715" s="11" t="s">
        <v>14</v>
      </c>
      <c r="G715" s="11" t="s">
        <v>33</v>
      </c>
      <c r="H715" s="11" t="s">
        <v>39</v>
      </c>
      <c r="I715" s="11" t="s">
        <v>59</v>
      </c>
      <c r="J715" s="11">
        <v>120</v>
      </c>
      <c r="K715" s="11">
        <v>8</v>
      </c>
      <c r="L715" s="11" cm="1">
        <f t="array" ref="L715">K715*(J715-INDEX(Purchase_Data!$D$8:$D$138, MATCH(1, (TRIM(Purchase_Data!$B$8:$B$138)=TRIM(H715))*(TRIM(Purchase_Data!$C$8:$C$138)=TRIM(I715)), 0)))</f>
        <v>48</v>
      </c>
      <c r="M715" s="11">
        <f t="shared" si="11"/>
        <v>960</v>
      </c>
      <c r="N715" s="11" t="s">
        <v>556</v>
      </c>
      <c r="O715" s="11" t="s">
        <v>42</v>
      </c>
    </row>
    <row r="716" spans="2:15">
      <c r="B716" s="11" t="s">
        <v>941</v>
      </c>
      <c r="C716" s="11" t="s">
        <v>928</v>
      </c>
      <c r="D716" s="11" t="s">
        <v>929</v>
      </c>
      <c r="E716" s="11" t="s">
        <v>205</v>
      </c>
      <c r="F716" s="11" t="s">
        <v>14</v>
      </c>
      <c r="G716" s="11" t="s">
        <v>44</v>
      </c>
      <c r="H716" s="11" t="s">
        <v>1765</v>
      </c>
      <c r="I716" s="11" t="s">
        <v>35</v>
      </c>
      <c r="J716" s="11">
        <v>220</v>
      </c>
      <c r="K716" s="11">
        <v>5</v>
      </c>
      <c r="L716" s="11" cm="1">
        <f t="array" ref="L716">K716*(J716-INDEX(Purchase_Data!$D$8:$D$138, MATCH(1, (TRIM(Purchase_Data!$B$8:$B$138)=TRIM(H716))*(TRIM(Purchase_Data!$C$8:$C$138)=TRIM(I716)), 0)))</f>
        <v>125</v>
      </c>
      <c r="M716" s="11">
        <f t="shared" si="11"/>
        <v>1100</v>
      </c>
      <c r="N716" s="11" t="s">
        <v>556</v>
      </c>
      <c r="O716" s="11" t="s">
        <v>37</v>
      </c>
    </row>
    <row r="717" spans="2:15">
      <c r="B717" s="11" t="s">
        <v>942</v>
      </c>
      <c r="C717" s="11" t="s">
        <v>928</v>
      </c>
      <c r="D717" s="11" t="s">
        <v>929</v>
      </c>
      <c r="E717" s="11" t="s">
        <v>79</v>
      </c>
      <c r="F717" s="11" t="s">
        <v>32</v>
      </c>
      <c r="G717" s="11" t="s">
        <v>53</v>
      </c>
      <c r="H717" s="11" t="s">
        <v>123</v>
      </c>
      <c r="I717" s="11" t="s">
        <v>137</v>
      </c>
      <c r="J717" s="11">
        <v>330</v>
      </c>
      <c r="K717" s="11">
        <v>8</v>
      </c>
      <c r="L717" s="11" cm="1">
        <f t="array" ref="L717">K717*(J717-INDEX(Purchase_Data!$D$8:$D$138, MATCH(1, (TRIM(Purchase_Data!$B$8:$B$138)=TRIM(H717))*(TRIM(Purchase_Data!$C$8:$C$138)=TRIM(I717)), 0)))</f>
        <v>304</v>
      </c>
      <c r="M717" s="11">
        <f t="shared" si="11"/>
        <v>2640</v>
      </c>
      <c r="N717" s="11" t="s">
        <v>556</v>
      </c>
      <c r="O717" s="11" t="s">
        <v>23</v>
      </c>
    </row>
    <row r="718" spans="2:15">
      <c r="B718" s="11" t="s">
        <v>943</v>
      </c>
      <c r="C718" s="11" t="s">
        <v>928</v>
      </c>
      <c r="D718" s="11" t="s">
        <v>929</v>
      </c>
      <c r="E718" s="11" t="s">
        <v>136</v>
      </c>
      <c r="F718" s="11" t="s">
        <v>14</v>
      </c>
      <c r="G718" s="11" t="s">
        <v>33</v>
      </c>
      <c r="H718" s="11" t="s">
        <v>71</v>
      </c>
      <c r="I718" s="11" t="s">
        <v>17</v>
      </c>
      <c r="J718" s="11">
        <v>130</v>
      </c>
      <c r="K718" s="11">
        <v>7</v>
      </c>
      <c r="L718" s="11" cm="1">
        <f t="array" ref="L718">K718*(J718-INDEX(Purchase_Data!$D$8:$D$138, MATCH(1, (TRIM(Purchase_Data!$B$8:$B$138)=TRIM(H718))*(TRIM(Purchase_Data!$C$8:$C$138)=TRIM(I718)), 0)))</f>
        <v>140</v>
      </c>
      <c r="M718" s="11">
        <f t="shared" si="11"/>
        <v>910</v>
      </c>
      <c r="N718" s="11" t="s">
        <v>556</v>
      </c>
      <c r="O718" s="11" t="s">
        <v>20</v>
      </c>
    </row>
    <row r="719" spans="2:15">
      <c r="B719" s="11" t="s">
        <v>944</v>
      </c>
      <c r="C719" s="11" t="s">
        <v>928</v>
      </c>
      <c r="D719" s="11" t="s">
        <v>929</v>
      </c>
      <c r="E719" s="11" t="s">
        <v>207</v>
      </c>
      <c r="F719" s="11" t="s">
        <v>32</v>
      </c>
      <c r="G719" s="11" t="s">
        <v>44</v>
      </c>
      <c r="H719" s="4" t="s">
        <v>21</v>
      </c>
      <c r="I719" s="4" t="s">
        <v>35</v>
      </c>
      <c r="J719" s="11">
        <v>205</v>
      </c>
      <c r="K719" s="11">
        <v>7</v>
      </c>
      <c r="L719" s="11" cm="1">
        <f t="array" ref="L719">K719*(J719-INDEX(Purchase_Data!$D$8:$D$138, MATCH(1, (TRIM(Purchase_Data!$B$8:$B$138)=TRIM(H719))*(TRIM(Purchase_Data!$C$8:$C$138)=TRIM(I719)), 0)))</f>
        <v>189</v>
      </c>
      <c r="M719" s="11">
        <f t="shared" si="11"/>
        <v>1435</v>
      </c>
      <c r="N719" s="11" t="s">
        <v>556</v>
      </c>
      <c r="O719" s="4" t="s">
        <v>23</v>
      </c>
    </row>
    <row r="720" spans="2:15">
      <c r="B720" s="11" t="s">
        <v>945</v>
      </c>
      <c r="C720" s="11" t="s">
        <v>928</v>
      </c>
      <c r="D720" s="11" t="s">
        <v>929</v>
      </c>
      <c r="E720" s="11" t="s">
        <v>427</v>
      </c>
      <c r="F720" s="11" t="s">
        <v>32</v>
      </c>
      <c r="G720" s="11" t="s">
        <v>53</v>
      </c>
      <c r="H720" s="11" t="s">
        <v>264</v>
      </c>
      <c r="I720" s="11" t="s">
        <v>229</v>
      </c>
      <c r="J720" s="11">
        <v>850</v>
      </c>
      <c r="K720" s="11">
        <v>6</v>
      </c>
      <c r="L720" s="11" cm="1">
        <f t="array" ref="L720">K720*(J720-INDEX(Purchase_Data!$D$8:$D$138, MATCH(1, (TRIM(Purchase_Data!$B$8:$B$138)=TRIM(H720))*(TRIM(Purchase_Data!$C$8:$C$138)=TRIM(I720)), 0)))</f>
        <v>180</v>
      </c>
      <c r="M720" s="11">
        <f t="shared" si="11"/>
        <v>5100</v>
      </c>
      <c r="N720" s="11" t="s">
        <v>556</v>
      </c>
      <c r="O720" s="11" t="s">
        <v>42</v>
      </c>
    </row>
    <row r="721" spans="2:15">
      <c r="B721" s="11" t="s">
        <v>946</v>
      </c>
      <c r="C721" s="11" t="s">
        <v>928</v>
      </c>
      <c r="D721" s="11" t="s">
        <v>929</v>
      </c>
      <c r="E721" s="11" t="s">
        <v>213</v>
      </c>
      <c r="F721" s="11" t="s">
        <v>32</v>
      </c>
      <c r="G721" s="11" t="s">
        <v>33</v>
      </c>
      <c r="H721" s="11" t="s">
        <v>131</v>
      </c>
      <c r="I721" s="11" t="s">
        <v>132</v>
      </c>
      <c r="J721" s="11">
        <v>120</v>
      </c>
      <c r="K721" s="11">
        <v>7</v>
      </c>
      <c r="L721" s="11" cm="1">
        <f t="array" ref="L721">K721*(J721-INDEX(Purchase_Data!$D$8:$D$138, MATCH(1, (TRIM(Purchase_Data!$B$8:$B$138)=TRIM(H721))*(TRIM(Purchase_Data!$C$8:$C$138)=TRIM(I721)), 0)))</f>
        <v>140</v>
      </c>
      <c r="M721" s="11">
        <f t="shared" si="11"/>
        <v>840</v>
      </c>
      <c r="N721" s="11" t="s">
        <v>556</v>
      </c>
      <c r="O721" s="11" t="s">
        <v>37</v>
      </c>
    </row>
    <row r="722" spans="2:15">
      <c r="B722" s="11" t="s">
        <v>947</v>
      </c>
      <c r="C722" s="11" t="s">
        <v>928</v>
      </c>
      <c r="D722" s="11" t="s">
        <v>929</v>
      </c>
      <c r="E722" s="11" t="s">
        <v>560</v>
      </c>
      <c r="F722" s="11" t="s">
        <v>32</v>
      </c>
      <c r="G722" s="11" t="s">
        <v>25</v>
      </c>
      <c r="H722" s="11" t="s">
        <v>104</v>
      </c>
      <c r="I722" s="11" t="s">
        <v>17</v>
      </c>
      <c r="J722" s="11">
        <v>210</v>
      </c>
      <c r="K722" s="11">
        <v>6</v>
      </c>
      <c r="L722" s="11" cm="1">
        <f t="array" ref="L722">K722*(J722-INDEX(Purchase_Data!$D$8:$D$138, MATCH(1, (TRIM(Purchase_Data!$B$8:$B$138)=TRIM(H722))*(TRIM(Purchase_Data!$C$8:$C$138)=TRIM(I722)), 0)))</f>
        <v>300</v>
      </c>
      <c r="M722" s="11">
        <f t="shared" si="11"/>
        <v>1260</v>
      </c>
      <c r="N722" s="11" t="s">
        <v>556</v>
      </c>
      <c r="O722" s="11" t="s">
        <v>37</v>
      </c>
    </row>
    <row r="723" spans="2:15">
      <c r="B723" s="11" t="s">
        <v>948</v>
      </c>
      <c r="C723" s="11" t="s">
        <v>928</v>
      </c>
      <c r="D723" s="11" t="s">
        <v>929</v>
      </c>
      <c r="E723" s="11" t="s">
        <v>181</v>
      </c>
      <c r="F723" s="11" t="s">
        <v>14</v>
      </c>
      <c r="G723" s="11" t="s">
        <v>44</v>
      </c>
      <c r="H723" s="11" t="s">
        <v>111</v>
      </c>
      <c r="I723" s="11" t="s">
        <v>112</v>
      </c>
      <c r="J723" s="11">
        <v>230</v>
      </c>
      <c r="K723" s="11">
        <v>7</v>
      </c>
      <c r="L723" s="11" cm="1">
        <f t="array" ref="L723">K723*(J723-INDEX(Purchase_Data!$D$8:$D$138, MATCH(1, (TRIM(Purchase_Data!$B$8:$B$138)=TRIM(H723))*(TRIM(Purchase_Data!$C$8:$C$138)=TRIM(I723)), 0)))</f>
        <v>140</v>
      </c>
      <c r="M723" s="11">
        <f t="shared" si="11"/>
        <v>1610</v>
      </c>
      <c r="N723" s="11" t="s">
        <v>556</v>
      </c>
      <c r="O723" s="11" t="s">
        <v>23</v>
      </c>
    </row>
    <row r="724" spans="2:15">
      <c r="B724" s="11" t="s">
        <v>949</v>
      </c>
      <c r="C724" s="11" t="s">
        <v>928</v>
      </c>
      <c r="D724" s="11" t="s">
        <v>929</v>
      </c>
      <c r="E724" s="11" t="s">
        <v>181</v>
      </c>
      <c r="F724" s="11" t="s">
        <v>14</v>
      </c>
      <c r="G724" s="11" t="s">
        <v>44</v>
      </c>
      <c r="H724" s="11" t="s">
        <v>217</v>
      </c>
      <c r="I724" s="11" t="s">
        <v>218</v>
      </c>
      <c r="J724" s="11">
        <v>190</v>
      </c>
      <c r="K724" s="11">
        <v>6</v>
      </c>
      <c r="L724" s="11" cm="1">
        <f t="array" ref="L724">K724*(J724-INDEX(Purchase_Data!$D$8:$D$138, MATCH(1, (TRIM(Purchase_Data!$B$8:$B$138)=TRIM(H724))*(TRIM(Purchase_Data!$C$8:$C$138)=TRIM(I724)), 0)))</f>
        <v>90</v>
      </c>
      <c r="M724" s="11">
        <f t="shared" si="11"/>
        <v>1140</v>
      </c>
      <c r="N724" s="11" t="s">
        <v>556</v>
      </c>
      <c r="O724" s="11" t="s">
        <v>37</v>
      </c>
    </row>
    <row r="725" spans="2:15">
      <c r="B725" s="11" t="s">
        <v>950</v>
      </c>
      <c r="C725" s="11" t="s">
        <v>928</v>
      </c>
      <c r="D725" s="11" t="s">
        <v>929</v>
      </c>
      <c r="E725" s="11" t="s">
        <v>43</v>
      </c>
      <c r="F725" s="11" t="s">
        <v>32</v>
      </c>
      <c r="G725" s="11" t="s">
        <v>44</v>
      </c>
      <c r="H725" s="11" t="s">
        <v>178</v>
      </c>
      <c r="I725" s="11" t="s">
        <v>238</v>
      </c>
      <c r="J725" s="11">
        <v>1600</v>
      </c>
      <c r="K725" s="11">
        <v>6</v>
      </c>
      <c r="L725" s="11" cm="1">
        <f t="array" ref="L725">K725*(J725-INDEX(Purchase_Data!$D$8:$D$138, MATCH(1, (TRIM(Purchase_Data!$B$8:$B$138)=TRIM(H725))*(TRIM(Purchase_Data!$C$8:$C$138)=TRIM(I725)), 0)))</f>
        <v>3900</v>
      </c>
      <c r="M725" s="11">
        <f t="shared" si="11"/>
        <v>9600</v>
      </c>
      <c r="N725" s="11" t="s">
        <v>556</v>
      </c>
      <c r="O725" s="11" t="s">
        <v>42</v>
      </c>
    </row>
    <row r="726" spans="2:15">
      <c r="B726" s="11" t="s">
        <v>951</v>
      </c>
      <c r="C726" s="11" t="s">
        <v>928</v>
      </c>
      <c r="D726" s="11" t="s">
        <v>929</v>
      </c>
      <c r="E726" s="11" t="s">
        <v>43</v>
      </c>
      <c r="F726" s="11" t="s">
        <v>32</v>
      </c>
      <c r="G726" s="11" t="s">
        <v>44</v>
      </c>
      <c r="H726" s="11" t="s">
        <v>84</v>
      </c>
      <c r="I726" s="11" t="s">
        <v>55</v>
      </c>
      <c r="J726" s="11">
        <v>550</v>
      </c>
      <c r="K726" s="11">
        <v>5</v>
      </c>
      <c r="L726" s="11" cm="1">
        <f t="array" ref="L726">K726*(J726-INDEX(Purchase_Data!$D$8:$D$138, MATCH(1, (TRIM(Purchase_Data!$B$8:$B$138)=TRIM(H726))*(TRIM(Purchase_Data!$C$8:$C$138)=TRIM(I726)), 0)))</f>
        <v>140</v>
      </c>
      <c r="M726" s="11">
        <f t="shared" si="11"/>
        <v>2750</v>
      </c>
      <c r="N726" s="11" t="s">
        <v>556</v>
      </c>
      <c r="O726" s="11" t="s">
        <v>23</v>
      </c>
    </row>
    <row r="727" spans="2:15">
      <c r="B727" s="11" t="s">
        <v>952</v>
      </c>
      <c r="C727" s="11" t="s">
        <v>928</v>
      </c>
      <c r="D727" s="11" t="s">
        <v>929</v>
      </c>
      <c r="E727" s="11" t="s">
        <v>270</v>
      </c>
      <c r="F727" s="11" t="s">
        <v>14</v>
      </c>
      <c r="G727" s="11" t="s">
        <v>33</v>
      </c>
      <c r="H727" s="11" t="s">
        <v>217</v>
      </c>
      <c r="I727" s="11" t="s">
        <v>218</v>
      </c>
      <c r="J727" s="11">
        <v>190</v>
      </c>
      <c r="K727" s="11">
        <v>5</v>
      </c>
      <c r="L727" s="11" cm="1">
        <f t="array" ref="L727">K727*(J727-INDEX(Purchase_Data!$D$8:$D$138, MATCH(1, (TRIM(Purchase_Data!$B$8:$B$138)=TRIM(H727))*(TRIM(Purchase_Data!$C$8:$C$138)=TRIM(I727)), 0)))</f>
        <v>75</v>
      </c>
      <c r="M727" s="11">
        <f t="shared" si="11"/>
        <v>950</v>
      </c>
      <c r="N727" s="11" t="s">
        <v>556</v>
      </c>
      <c r="O727" s="11" t="s">
        <v>37</v>
      </c>
    </row>
    <row r="728" spans="2:15">
      <c r="B728" s="11" t="s">
        <v>953</v>
      </c>
      <c r="C728" s="11" t="s">
        <v>928</v>
      </c>
      <c r="D728" s="11" t="s">
        <v>929</v>
      </c>
      <c r="E728" s="11" t="s">
        <v>75</v>
      </c>
      <c r="F728" s="11" t="s">
        <v>32</v>
      </c>
      <c r="G728" s="11" t="s">
        <v>44</v>
      </c>
      <c r="H728" s="11" t="s">
        <v>435</v>
      </c>
      <c r="I728" s="11" t="s">
        <v>59</v>
      </c>
      <c r="J728" s="11">
        <v>120</v>
      </c>
      <c r="K728" s="11">
        <v>6</v>
      </c>
      <c r="L728" s="11" cm="1">
        <f t="array" ref="L728">K728*(J728-INDEX(Purchase_Data!$D$8:$D$138, MATCH(1, (TRIM(Purchase_Data!$B$8:$B$138)=TRIM(H728))*(TRIM(Purchase_Data!$C$8:$C$138)=TRIM(I728)), 0)))</f>
        <v>60</v>
      </c>
      <c r="M728" s="11">
        <f t="shared" si="11"/>
        <v>720</v>
      </c>
      <c r="N728" s="11" t="s">
        <v>556</v>
      </c>
      <c r="O728" s="11" t="s">
        <v>37</v>
      </c>
    </row>
    <row r="729" spans="2:15">
      <c r="B729" s="11" t="s">
        <v>954</v>
      </c>
      <c r="C729" s="11" t="s">
        <v>928</v>
      </c>
      <c r="D729" s="11" t="s">
        <v>929</v>
      </c>
      <c r="E729" s="11" t="s">
        <v>100</v>
      </c>
      <c r="F729" s="11" t="s">
        <v>32</v>
      </c>
      <c r="G729" s="11" t="s">
        <v>53</v>
      </c>
      <c r="H729" s="11" t="s">
        <v>91</v>
      </c>
      <c r="I729" s="11" t="s">
        <v>59</v>
      </c>
      <c r="J729" s="11">
        <v>700</v>
      </c>
      <c r="K729" s="11">
        <v>4</v>
      </c>
      <c r="L729" s="11" cm="1">
        <f t="array" ref="L729">K729*(J729-INDEX(Purchase_Data!$D$8:$D$138, MATCH(1, (TRIM(Purchase_Data!$B$8:$B$138)=TRIM(H729))*(TRIM(Purchase_Data!$C$8:$C$138)=TRIM(I729)), 0)))</f>
        <v>112</v>
      </c>
      <c r="M729" s="11">
        <f t="shared" si="11"/>
        <v>2800</v>
      </c>
      <c r="N729" s="11" t="s">
        <v>556</v>
      </c>
      <c r="O729" s="11" t="s">
        <v>23</v>
      </c>
    </row>
    <row r="730" spans="2:15">
      <c r="B730" s="11" t="s">
        <v>955</v>
      </c>
      <c r="C730" s="11" t="s">
        <v>928</v>
      </c>
      <c r="D730" s="11" t="s">
        <v>929</v>
      </c>
      <c r="E730" s="11" t="s">
        <v>68</v>
      </c>
      <c r="F730" s="11" t="s">
        <v>32</v>
      </c>
      <c r="G730" s="11" t="s">
        <v>33</v>
      </c>
      <c r="H730" s="11" t="s">
        <v>121</v>
      </c>
      <c r="I730" s="11" t="s">
        <v>50</v>
      </c>
      <c r="J730" s="11">
        <v>370</v>
      </c>
      <c r="K730" s="11">
        <v>4</v>
      </c>
      <c r="L730" s="11" cm="1">
        <f t="array" ref="L730">K730*(J730-INDEX(Purchase_Data!$D$8:$D$138, MATCH(1, (TRIM(Purchase_Data!$B$8:$B$138)=TRIM(H730))*(TRIM(Purchase_Data!$C$8:$C$138)=TRIM(I730)), 0)))</f>
        <v>160</v>
      </c>
      <c r="M730" s="11">
        <f t="shared" si="11"/>
        <v>1480</v>
      </c>
      <c r="N730" s="11" t="s">
        <v>556</v>
      </c>
      <c r="O730" s="11" t="s">
        <v>42</v>
      </c>
    </row>
    <row r="731" spans="2:15">
      <c r="B731" s="11" t="s">
        <v>956</v>
      </c>
      <c r="C731" s="11" t="s">
        <v>928</v>
      </c>
      <c r="D731" s="11" t="s">
        <v>929</v>
      </c>
      <c r="E731" s="11" t="s">
        <v>233</v>
      </c>
      <c r="F731" s="11" t="s">
        <v>14</v>
      </c>
      <c r="G731" s="11" t="s">
        <v>33</v>
      </c>
      <c r="H731" s="11" t="s">
        <v>54</v>
      </c>
      <c r="I731" s="11" t="s">
        <v>55</v>
      </c>
      <c r="J731" s="11">
        <v>350</v>
      </c>
      <c r="K731" s="11">
        <v>6</v>
      </c>
      <c r="L731" s="11" cm="1">
        <f t="array" ref="L731">K731*(J731-INDEX(Purchase_Data!$D$8:$D$138, MATCH(1, (TRIM(Purchase_Data!$B$8:$B$138)=TRIM(H731))*(TRIM(Purchase_Data!$C$8:$C$138)=TRIM(I731)), 0)))</f>
        <v>240</v>
      </c>
      <c r="M731" s="11">
        <f t="shared" si="11"/>
        <v>2100</v>
      </c>
      <c r="N731" s="11" t="s">
        <v>556</v>
      </c>
      <c r="O731" s="11" t="s">
        <v>42</v>
      </c>
    </row>
    <row r="732" spans="2:15">
      <c r="B732" s="11" t="s">
        <v>957</v>
      </c>
      <c r="C732" s="11" t="s">
        <v>928</v>
      </c>
      <c r="D732" s="11" t="s">
        <v>929</v>
      </c>
      <c r="E732" s="11" t="s">
        <v>194</v>
      </c>
      <c r="F732" s="11" t="s">
        <v>14</v>
      </c>
      <c r="G732" s="11" t="s">
        <v>25</v>
      </c>
      <c r="H732" s="11" t="s">
        <v>98</v>
      </c>
      <c r="I732" s="11" t="s">
        <v>55</v>
      </c>
      <c r="J732" s="11">
        <v>1280</v>
      </c>
      <c r="K732" s="11">
        <v>6</v>
      </c>
      <c r="L732" s="11" cm="1">
        <f t="array" ref="L732">K732*(J732-INDEX(Purchase_Data!$D$8:$D$138, MATCH(1, (TRIM(Purchase_Data!$B$8:$B$138)=TRIM(H732))*(TRIM(Purchase_Data!$C$8:$C$138)=TRIM(I732)), 0)))</f>
        <v>780</v>
      </c>
      <c r="M732" s="11">
        <f t="shared" si="11"/>
        <v>7680</v>
      </c>
      <c r="N732" s="11" t="s">
        <v>556</v>
      </c>
      <c r="O732" s="11" t="s">
        <v>20</v>
      </c>
    </row>
    <row r="733" spans="2:15">
      <c r="B733" s="11" t="s">
        <v>958</v>
      </c>
      <c r="C733" s="11" t="s">
        <v>928</v>
      </c>
      <c r="D733" s="11" t="s">
        <v>929</v>
      </c>
      <c r="E733" s="11" t="s">
        <v>701</v>
      </c>
      <c r="F733" s="11" t="s">
        <v>14</v>
      </c>
      <c r="G733" s="11" t="s">
        <v>53</v>
      </c>
      <c r="H733" s="11" t="s">
        <v>98</v>
      </c>
      <c r="I733" s="11" t="s">
        <v>172</v>
      </c>
      <c r="J733" s="11">
        <v>340</v>
      </c>
      <c r="K733" s="11">
        <v>6</v>
      </c>
      <c r="L733" s="11" cm="1">
        <f t="array" ref="L733">K733*(J733-INDEX(Purchase_Data!$D$8:$D$138, MATCH(1, (TRIM(Purchase_Data!$B$8:$B$138)=TRIM(H733))*(TRIM(Purchase_Data!$C$8:$C$138)=TRIM(I733)), 0)))</f>
        <v>120</v>
      </c>
      <c r="M733" s="11">
        <f t="shared" si="11"/>
        <v>2040</v>
      </c>
      <c r="N733" s="11" t="s">
        <v>556</v>
      </c>
      <c r="O733" s="11" t="s">
        <v>20</v>
      </c>
    </row>
    <row r="734" spans="2:15">
      <c r="B734" s="11" t="s">
        <v>959</v>
      </c>
      <c r="C734" s="11" t="s">
        <v>928</v>
      </c>
      <c r="D734" s="11" t="s">
        <v>929</v>
      </c>
      <c r="E734" s="11" t="s">
        <v>130</v>
      </c>
      <c r="F734" s="11" t="s">
        <v>32</v>
      </c>
      <c r="G734" s="11" t="s">
        <v>44</v>
      </c>
      <c r="H734" s="11" t="s">
        <v>199</v>
      </c>
      <c r="I734" s="11" t="s">
        <v>137</v>
      </c>
      <c r="J734" s="11">
        <v>210</v>
      </c>
      <c r="K734" s="11">
        <v>6</v>
      </c>
      <c r="L734" s="11" cm="1">
        <f t="array" ref="L734">K734*(J734-INDEX(Purchase_Data!$D$8:$D$138, MATCH(1, (TRIM(Purchase_Data!$B$8:$B$138)=TRIM(H734))*(TRIM(Purchase_Data!$C$8:$C$138)=TRIM(I734)), 0)))</f>
        <v>168</v>
      </c>
      <c r="M734" s="11">
        <f t="shared" si="11"/>
        <v>1260</v>
      </c>
      <c r="N734" s="11" t="s">
        <v>556</v>
      </c>
      <c r="O734" s="11" t="s">
        <v>42</v>
      </c>
    </row>
    <row r="735" spans="2:15">
      <c r="B735" s="11" t="s">
        <v>960</v>
      </c>
      <c r="C735" s="11" t="s">
        <v>928</v>
      </c>
      <c r="D735" s="11" t="s">
        <v>929</v>
      </c>
      <c r="E735" s="11" t="s">
        <v>130</v>
      </c>
      <c r="F735" s="11" t="s">
        <v>32</v>
      </c>
      <c r="G735" s="11" t="s">
        <v>44</v>
      </c>
      <c r="H735" s="11" t="s">
        <v>69</v>
      </c>
      <c r="I735" s="11" t="s">
        <v>63</v>
      </c>
      <c r="J735" s="11">
        <v>100</v>
      </c>
      <c r="K735" s="11">
        <v>7</v>
      </c>
      <c r="L735" s="11" cm="1">
        <f t="array" ref="L735">K735*(J735-INDEX(Purchase_Data!$D$8:$D$138, MATCH(1, (TRIM(Purchase_Data!$B$8:$B$138)=TRIM(H735))*(TRIM(Purchase_Data!$C$8:$C$138)=TRIM(I735)), 0)))</f>
        <v>84</v>
      </c>
      <c r="M735" s="11">
        <f t="shared" si="11"/>
        <v>700</v>
      </c>
      <c r="N735" s="11" t="s">
        <v>556</v>
      </c>
      <c r="O735" s="11" t="s">
        <v>42</v>
      </c>
    </row>
    <row r="736" spans="2:15">
      <c r="B736" s="11" t="s">
        <v>961</v>
      </c>
      <c r="C736" s="11" t="s">
        <v>928</v>
      </c>
      <c r="D736" s="11" t="s">
        <v>929</v>
      </c>
      <c r="E736" s="11" t="s">
        <v>201</v>
      </c>
      <c r="F736" s="11" t="s">
        <v>14</v>
      </c>
      <c r="G736" s="11" t="s">
        <v>53</v>
      </c>
      <c r="H736" s="11" t="s">
        <v>162</v>
      </c>
      <c r="I736" s="11" t="s">
        <v>50</v>
      </c>
      <c r="J736" s="11">
        <v>270</v>
      </c>
      <c r="K736" s="11">
        <v>6</v>
      </c>
      <c r="L736" s="11" cm="1">
        <f t="array" ref="L736">K736*(J736-INDEX(Purchase_Data!$D$8:$D$138, MATCH(1, (TRIM(Purchase_Data!$B$8:$B$138)=TRIM(H736))*(TRIM(Purchase_Data!$C$8:$C$138)=TRIM(I736)), 0)))</f>
        <v>348</v>
      </c>
      <c r="M736" s="11">
        <f t="shared" si="11"/>
        <v>1620</v>
      </c>
      <c r="N736" s="11" t="s">
        <v>556</v>
      </c>
      <c r="O736" s="11" t="s">
        <v>23</v>
      </c>
    </row>
    <row r="737" spans="2:15">
      <c r="B737" s="11" t="s">
        <v>962</v>
      </c>
      <c r="C737" s="11" t="s">
        <v>928</v>
      </c>
      <c r="D737" s="11" t="s">
        <v>929</v>
      </c>
      <c r="E737" s="11" t="s">
        <v>201</v>
      </c>
      <c r="F737" s="11" t="s">
        <v>14</v>
      </c>
      <c r="G737" s="11" t="s">
        <v>53</v>
      </c>
      <c r="H737" s="11" t="s">
        <v>49</v>
      </c>
      <c r="I737" s="11" t="s">
        <v>50</v>
      </c>
      <c r="J737" s="11">
        <v>420</v>
      </c>
      <c r="K737" s="11">
        <v>6</v>
      </c>
      <c r="L737" s="11" cm="1">
        <f t="array" ref="L737">K737*(J737-INDEX(Purchase_Data!$D$8:$D$138, MATCH(1, (TRIM(Purchase_Data!$B$8:$B$138)=TRIM(H737))*(TRIM(Purchase_Data!$C$8:$C$138)=TRIM(I737)), 0)))</f>
        <v>240</v>
      </c>
      <c r="M737" s="11">
        <f t="shared" si="11"/>
        <v>2520</v>
      </c>
      <c r="N737" s="11" t="s">
        <v>556</v>
      </c>
      <c r="O737" s="11" t="s">
        <v>20</v>
      </c>
    </row>
    <row r="738" spans="2:15">
      <c r="B738" s="11" t="s">
        <v>963</v>
      </c>
      <c r="C738" s="11" t="s">
        <v>928</v>
      </c>
      <c r="D738" s="11" t="s">
        <v>929</v>
      </c>
      <c r="E738" s="11" t="s">
        <v>107</v>
      </c>
      <c r="F738" s="11" t="s">
        <v>14</v>
      </c>
      <c r="G738" s="11" t="s">
        <v>33</v>
      </c>
      <c r="H738" s="11" t="s">
        <v>76</v>
      </c>
      <c r="I738" s="11" t="s">
        <v>77</v>
      </c>
      <c r="J738" s="11">
        <v>2300</v>
      </c>
      <c r="K738" s="11">
        <v>7</v>
      </c>
      <c r="L738" s="11" cm="1">
        <f t="array" ref="L738">K738*(J738-INDEX(Purchase_Data!$D$8:$D$138, MATCH(1, (TRIM(Purchase_Data!$B$8:$B$138)=TRIM(H738))*(TRIM(Purchase_Data!$C$8:$C$138)=TRIM(I738)), 0)))</f>
        <v>7070</v>
      </c>
      <c r="M738" s="11">
        <f t="shared" si="11"/>
        <v>16100</v>
      </c>
      <c r="N738" s="11" t="s">
        <v>556</v>
      </c>
      <c r="O738" s="11" t="s">
        <v>23</v>
      </c>
    </row>
    <row r="739" spans="2:15">
      <c r="B739" s="11" t="s">
        <v>964</v>
      </c>
      <c r="C739" s="11" t="s">
        <v>928</v>
      </c>
      <c r="D739" s="11" t="s">
        <v>929</v>
      </c>
      <c r="E739" s="11" t="s">
        <v>174</v>
      </c>
      <c r="F739" s="11" t="s">
        <v>32</v>
      </c>
      <c r="G739" s="11" t="s">
        <v>44</v>
      </c>
      <c r="H739" s="11" t="s">
        <v>49</v>
      </c>
      <c r="I739" s="11" t="s">
        <v>50</v>
      </c>
      <c r="J739" s="11">
        <v>420</v>
      </c>
      <c r="K739" s="11">
        <v>6</v>
      </c>
      <c r="L739" s="11" cm="1">
        <f t="array" ref="L739">K739*(J739-INDEX(Purchase_Data!$D$8:$D$138, MATCH(1, (TRIM(Purchase_Data!$B$8:$B$138)=TRIM(H739))*(TRIM(Purchase_Data!$C$8:$C$138)=TRIM(I739)), 0)))</f>
        <v>240</v>
      </c>
      <c r="M739" s="11">
        <f t="shared" si="11"/>
        <v>2520</v>
      </c>
      <c r="N739" s="11" t="s">
        <v>556</v>
      </c>
      <c r="O739" s="11" t="s">
        <v>20</v>
      </c>
    </row>
    <row r="740" spans="2:15">
      <c r="B740" s="11" t="s">
        <v>965</v>
      </c>
      <c r="C740" s="11" t="s">
        <v>928</v>
      </c>
      <c r="D740" s="11" t="s">
        <v>929</v>
      </c>
      <c r="E740" s="11" t="s">
        <v>424</v>
      </c>
      <c r="F740" s="11" t="s">
        <v>32</v>
      </c>
      <c r="G740" s="11" t="s">
        <v>33</v>
      </c>
      <c r="H740" s="11" t="s">
        <v>26</v>
      </c>
      <c r="I740" s="11" t="s">
        <v>27</v>
      </c>
      <c r="J740" s="11">
        <v>730</v>
      </c>
      <c r="K740" s="11">
        <v>8</v>
      </c>
      <c r="L740" s="11" cm="1">
        <f t="array" ref="L740">K740*(J740-INDEX(Purchase_Data!$D$8:$D$138, MATCH(1, (TRIM(Purchase_Data!$B$8:$B$138)=TRIM(H740))*(TRIM(Purchase_Data!$C$8:$C$138)=TRIM(I740)), 0)))</f>
        <v>200</v>
      </c>
      <c r="M740" s="11">
        <f t="shared" si="11"/>
        <v>5840</v>
      </c>
      <c r="N740" s="11" t="s">
        <v>556</v>
      </c>
      <c r="O740" s="11" t="s">
        <v>23</v>
      </c>
    </row>
    <row r="741" spans="2:15">
      <c r="B741" s="11" t="s">
        <v>966</v>
      </c>
      <c r="C741" s="11" t="s">
        <v>928</v>
      </c>
      <c r="D741" s="11" t="s">
        <v>929</v>
      </c>
      <c r="E741" s="11" t="s">
        <v>250</v>
      </c>
      <c r="F741" s="11" t="s">
        <v>14</v>
      </c>
      <c r="G741" s="11" t="s">
        <v>53</v>
      </c>
      <c r="H741" s="11" t="s">
        <v>128</v>
      </c>
      <c r="I741" s="11" t="s">
        <v>172</v>
      </c>
      <c r="J741" s="11">
        <v>170</v>
      </c>
      <c r="K741" s="11">
        <v>6</v>
      </c>
      <c r="L741" s="11" cm="1">
        <f t="array" ref="L741">K741*(J741-INDEX(Purchase_Data!$D$8:$D$138, MATCH(1, (TRIM(Purchase_Data!$B$8:$B$138)=TRIM(H741))*(TRIM(Purchase_Data!$C$8:$C$138)=TRIM(I741)), 0)))</f>
        <v>90</v>
      </c>
      <c r="M741" s="11">
        <f t="shared" si="11"/>
        <v>1020</v>
      </c>
      <c r="N741" s="11" t="s">
        <v>556</v>
      </c>
      <c r="O741" s="11" t="s">
        <v>20</v>
      </c>
    </row>
    <row r="742" spans="2:15">
      <c r="B742" s="11" t="s">
        <v>967</v>
      </c>
      <c r="C742" s="11" t="s">
        <v>928</v>
      </c>
      <c r="D742" s="11" t="s">
        <v>929</v>
      </c>
      <c r="E742" s="11" t="s">
        <v>259</v>
      </c>
      <c r="F742" s="11" t="s">
        <v>32</v>
      </c>
      <c r="G742" s="11" t="s">
        <v>25</v>
      </c>
      <c r="H742" s="11" t="s">
        <v>199</v>
      </c>
      <c r="I742" s="11" t="s">
        <v>59</v>
      </c>
      <c r="J742" s="11">
        <v>100</v>
      </c>
      <c r="K742" s="11">
        <v>8</v>
      </c>
      <c r="L742" s="11" cm="1">
        <f t="array" ref="L742">K742*(J742-INDEX(Purchase_Data!$D$8:$D$138, MATCH(1, (TRIM(Purchase_Data!$B$8:$B$138)=TRIM(H742))*(TRIM(Purchase_Data!$C$8:$C$138)=TRIM(I742)), 0)))</f>
        <v>176</v>
      </c>
      <c r="M742" s="11">
        <f t="shared" si="11"/>
        <v>800</v>
      </c>
      <c r="N742" s="11" t="s">
        <v>556</v>
      </c>
      <c r="O742" s="11" t="s">
        <v>42</v>
      </c>
    </row>
    <row r="743" spans="2:15">
      <c r="B743" s="11" t="s">
        <v>968</v>
      </c>
      <c r="C743" s="11" t="s">
        <v>928</v>
      </c>
      <c r="D743" s="11" t="s">
        <v>929</v>
      </c>
      <c r="E743" s="11" t="s">
        <v>259</v>
      </c>
      <c r="F743" s="11" t="s">
        <v>32</v>
      </c>
      <c r="G743" s="11" t="s">
        <v>25</v>
      </c>
      <c r="H743" s="11" t="s">
        <v>62</v>
      </c>
      <c r="I743" s="11" t="s">
        <v>63</v>
      </c>
      <c r="J743" s="11">
        <v>30</v>
      </c>
      <c r="K743" s="11">
        <v>8</v>
      </c>
      <c r="L743" s="11" cm="1">
        <f t="array" ref="L743">K743*(J743-INDEX(Purchase_Data!$D$8:$D$138, MATCH(1, (TRIM(Purchase_Data!$B$8:$B$138)=TRIM(H743))*(TRIM(Purchase_Data!$C$8:$C$138)=TRIM(I743)), 0)))</f>
        <v>40</v>
      </c>
      <c r="M743" s="11">
        <f t="shared" si="11"/>
        <v>240</v>
      </c>
      <c r="N743" s="11" t="s">
        <v>556</v>
      </c>
      <c r="O743" s="11" t="s">
        <v>23</v>
      </c>
    </row>
    <row r="744" spans="2:15">
      <c r="B744" s="11" t="s">
        <v>969</v>
      </c>
      <c r="C744" s="11" t="s">
        <v>928</v>
      </c>
      <c r="D744" s="11" t="s">
        <v>929</v>
      </c>
      <c r="E744" s="11" t="s">
        <v>139</v>
      </c>
      <c r="F744" s="11" t="s">
        <v>32</v>
      </c>
      <c r="G744" s="11" t="s">
        <v>33</v>
      </c>
      <c r="H744" s="11" t="s">
        <v>54</v>
      </c>
      <c r="I744" s="11" t="s">
        <v>50</v>
      </c>
      <c r="J744" s="11">
        <v>190</v>
      </c>
      <c r="K744" s="11">
        <v>8</v>
      </c>
      <c r="L744" s="11" cm="1">
        <f t="array" ref="L744">K744*(J744-INDEX(Purchase_Data!$D$8:$D$138, MATCH(1, (TRIM(Purchase_Data!$B$8:$B$138)=TRIM(H744))*(TRIM(Purchase_Data!$C$8:$C$138)=TRIM(I744)), 0)))</f>
        <v>144</v>
      </c>
      <c r="M744" s="11">
        <f t="shared" si="11"/>
        <v>1520</v>
      </c>
      <c r="N744" s="11" t="s">
        <v>556</v>
      </c>
      <c r="O744" s="11" t="s">
        <v>42</v>
      </c>
    </row>
    <row r="745" spans="2:15">
      <c r="B745" s="11" t="s">
        <v>970</v>
      </c>
      <c r="C745" s="11" t="s">
        <v>928</v>
      </c>
      <c r="D745" s="11" t="s">
        <v>929</v>
      </c>
      <c r="E745" s="11" t="s">
        <v>139</v>
      </c>
      <c r="F745" s="11" t="s">
        <v>32</v>
      </c>
      <c r="G745" s="11" t="s">
        <v>33</v>
      </c>
      <c r="H745" s="11" t="s">
        <v>369</v>
      </c>
      <c r="I745" s="11" t="s">
        <v>506</v>
      </c>
      <c r="J745" s="11">
        <v>850</v>
      </c>
      <c r="K745" s="11">
        <v>9</v>
      </c>
      <c r="L745" s="11" cm="1">
        <f t="array" ref="L745">K745*(J745-INDEX(Purchase_Data!$D$8:$D$138, MATCH(1, (TRIM(Purchase_Data!$B$8:$B$138)=TRIM(H745))*(TRIM(Purchase_Data!$C$8:$C$138)=TRIM(I745)), 0)))</f>
        <v>360</v>
      </c>
      <c r="M745" s="11">
        <f t="shared" si="11"/>
        <v>7650</v>
      </c>
      <c r="N745" s="11" t="s">
        <v>556</v>
      </c>
      <c r="O745" s="11" t="s">
        <v>23</v>
      </c>
    </row>
    <row r="746" spans="2:15">
      <c r="B746" s="11" t="s">
        <v>971</v>
      </c>
      <c r="C746" s="11" t="s">
        <v>928</v>
      </c>
      <c r="D746" s="11" t="s">
        <v>929</v>
      </c>
      <c r="E746" s="11" t="s">
        <v>207</v>
      </c>
      <c r="F746" s="11" t="s">
        <v>32</v>
      </c>
      <c r="G746" s="11" t="s">
        <v>44</v>
      </c>
      <c r="H746" s="11" t="s">
        <v>178</v>
      </c>
      <c r="I746" s="11" t="s">
        <v>229</v>
      </c>
      <c r="J746" s="11">
        <v>1250</v>
      </c>
      <c r="K746" s="11">
        <v>9</v>
      </c>
      <c r="L746" s="11" cm="1">
        <f t="array" ref="L746">K746*(J746-INDEX(Purchase_Data!$D$8:$D$138, MATCH(1, (TRIM(Purchase_Data!$B$8:$B$138)=TRIM(H746))*(TRIM(Purchase_Data!$C$8:$C$138)=TRIM(I746)), 0)))</f>
        <v>3330</v>
      </c>
      <c r="M746" s="11">
        <f t="shared" si="11"/>
        <v>11250</v>
      </c>
      <c r="N746" s="11" t="s">
        <v>556</v>
      </c>
      <c r="O746" s="11" t="s">
        <v>42</v>
      </c>
    </row>
    <row r="747" spans="2:15">
      <c r="B747" s="11" t="s">
        <v>972</v>
      </c>
      <c r="C747" s="11" t="s">
        <v>928</v>
      </c>
      <c r="D747" s="11" t="s">
        <v>929</v>
      </c>
      <c r="E747" s="11" t="s">
        <v>543</v>
      </c>
      <c r="F747" s="11" t="s">
        <v>14</v>
      </c>
      <c r="G747" s="11" t="s">
        <v>25</v>
      </c>
      <c r="H747" s="11" t="s">
        <v>104</v>
      </c>
      <c r="I747" s="11" t="s">
        <v>55</v>
      </c>
      <c r="J747" s="11">
        <v>2100</v>
      </c>
      <c r="K747" s="11">
        <v>9</v>
      </c>
      <c r="L747" s="11" cm="1">
        <f t="array" ref="L747">K747*(J747-INDEX(Purchase_Data!$D$8:$D$138, MATCH(1, (TRIM(Purchase_Data!$B$8:$B$138)=TRIM(H747))*(TRIM(Purchase_Data!$C$8:$C$138)=TRIM(I747)), 0)))</f>
        <v>3150</v>
      </c>
      <c r="M747" s="11">
        <f t="shared" si="11"/>
        <v>18900</v>
      </c>
      <c r="N747" s="11" t="s">
        <v>556</v>
      </c>
      <c r="O747" s="11" t="s">
        <v>37</v>
      </c>
    </row>
    <row r="748" spans="2:15">
      <c r="B748" s="11" t="s">
        <v>973</v>
      </c>
      <c r="C748" s="11" t="s">
        <v>928</v>
      </c>
      <c r="D748" s="11" t="s">
        <v>929</v>
      </c>
      <c r="E748" s="11" t="s">
        <v>197</v>
      </c>
      <c r="F748" s="11" t="s">
        <v>32</v>
      </c>
      <c r="G748" s="11" t="s">
        <v>44</v>
      </c>
      <c r="H748" s="11" t="s">
        <v>69</v>
      </c>
      <c r="I748" s="11" t="s">
        <v>63</v>
      </c>
      <c r="J748" s="11">
        <v>100</v>
      </c>
      <c r="K748" s="11">
        <v>7</v>
      </c>
      <c r="L748" s="11" cm="1">
        <f t="array" ref="L748">K748*(J748-INDEX(Purchase_Data!$D$8:$D$138, MATCH(1, (TRIM(Purchase_Data!$B$8:$B$138)=TRIM(H748))*(TRIM(Purchase_Data!$C$8:$C$138)=TRIM(I748)), 0)))</f>
        <v>84</v>
      </c>
      <c r="M748" s="11">
        <f t="shared" si="11"/>
        <v>700</v>
      </c>
      <c r="N748" s="11" t="s">
        <v>556</v>
      </c>
      <c r="O748" s="11" t="s">
        <v>42</v>
      </c>
    </row>
    <row r="749" spans="2:15">
      <c r="B749" s="11" t="s">
        <v>974</v>
      </c>
      <c r="C749" s="11" t="s">
        <v>928</v>
      </c>
      <c r="D749" s="11" t="s">
        <v>929</v>
      </c>
      <c r="E749" s="11" t="s">
        <v>257</v>
      </c>
      <c r="F749" s="11" t="s">
        <v>32</v>
      </c>
      <c r="G749" s="11" t="s">
        <v>53</v>
      </c>
      <c r="H749" s="11" t="s">
        <v>39</v>
      </c>
      <c r="I749" s="11" t="s">
        <v>40</v>
      </c>
      <c r="J749" s="11">
        <v>30</v>
      </c>
      <c r="K749" s="11">
        <v>7</v>
      </c>
      <c r="L749" s="11" cm="1">
        <f t="array" ref="L749">K749*(J749-INDEX(Purchase_Data!$D$8:$D$138, MATCH(1, (TRIM(Purchase_Data!$B$8:$B$138)=TRIM(H749))*(TRIM(Purchase_Data!$C$8:$C$138)=TRIM(I749)), 0)))</f>
        <v>35</v>
      </c>
      <c r="M749" s="11">
        <f t="shared" si="11"/>
        <v>210</v>
      </c>
      <c r="N749" s="11" t="s">
        <v>556</v>
      </c>
      <c r="O749" s="11" t="s">
        <v>42</v>
      </c>
    </row>
    <row r="750" spans="2:15">
      <c r="B750" s="11" t="s">
        <v>975</v>
      </c>
      <c r="C750" s="11" t="s">
        <v>928</v>
      </c>
      <c r="D750" s="11" t="s">
        <v>929</v>
      </c>
      <c r="E750" s="11" t="s">
        <v>83</v>
      </c>
      <c r="F750" s="11" t="s">
        <v>14</v>
      </c>
      <c r="G750" s="11" t="s">
        <v>25</v>
      </c>
      <c r="H750" s="11" t="s">
        <v>49</v>
      </c>
      <c r="I750" s="11" t="s">
        <v>17</v>
      </c>
      <c r="J750" s="11">
        <v>100</v>
      </c>
      <c r="K750" s="11">
        <v>7</v>
      </c>
      <c r="L750" s="11" cm="1">
        <f t="array" ref="L750">K750*(J750-INDEX(Purchase_Data!$D$8:$D$138, MATCH(1, (TRIM(Purchase_Data!$B$8:$B$138)=TRIM(H750))*(TRIM(Purchase_Data!$C$8:$C$138)=TRIM(I750)), 0)))</f>
        <v>56</v>
      </c>
      <c r="M750" s="11">
        <f t="shared" si="11"/>
        <v>700</v>
      </c>
      <c r="N750" s="11" t="s">
        <v>556</v>
      </c>
      <c r="O750" s="11" t="s">
        <v>20</v>
      </c>
    </row>
    <row r="751" spans="2:15">
      <c r="B751" s="11" t="s">
        <v>976</v>
      </c>
      <c r="C751" s="11" t="s">
        <v>928</v>
      </c>
      <c r="D751" s="11" t="s">
        <v>929</v>
      </c>
      <c r="E751" s="11" t="s">
        <v>183</v>
      </c>
      <c r="F751" s="11" t="s">
        <v>32</v>
      </c>
      <c r="G751" s="11" t="s">
        <v>53</v>
      </c>
      <c r="H751" s="11" t="s">
        <v>228</v>
      </c>
      <c r="I751" s="11" t="s">
        <v>229</v>
      </c>
      <c r="J751" s="11">
        <v>270</v>
      </c>
      <c r="K751" s="11">
        <v>8</v>
      </c>
      <c r="L751" s="11" cm="1">
        <f t="array" ref="L751">K751*(J751-INDEX(Purchase_Data!$D$8:$D$138, MATCH(1, (TRIM(Purchase_Data!$B$8:$B$138)=TRIM(H751))*(TRIM(Purchase_Data!$C$8:$C$138)=TRIM(I751)), 0)))</f>
        <v>176</v>
      </c>
      <c r="M751" s="11">
        <f t="shared" si="11"/>
        <v>2160</v>
      </c>
      <c r="N751" s="11" t="s">
        <v>556</v>
      </c>
      <c r="O751" s="11" t="s">
        <v>42</v>
      </c>
    </row>
    <row r="752" spans="2:15">
      <c r="B752" s="11" t="s">
        <v>977</v>
      </c>
      <c r="C752" s="11" t="s">
        <v>928</v>
      </c>
      <c r="D752" s="11" t="s">
        <v>929</v>
      </c>
      <c r="E752" s="11" t="s">
        <v>158</v>
      </c>
      <c r="F752" s="11" t="s">
        <v>32</v>
      </c>
      <c r="G752" s="11" t="s">
        <v>44</v>
      </c>
      <c r="H752" s="11" t="s">
        <v>71</v>
      </c>
      <c r="I752" s="11" t="s">
        <v>55</v>
      </c>
      <c r="J752" s="11">
        <v>1100</v>
      </c>
      <c r="K752" s="11">
        <v>8</v>
      </c>
      <c r="L752" s="11" cm="1">
        <f t="array" ref="L752">K752*(J752-INDEX(Purchase_Data!$D$8:$D$138, MATCH(1, (TRIM(Purchase_Data!$B$8:$B$138)=TRIM(H752))*(TRIM(Purchase_Data!$C$8:$C$138)=TRIM(I752)), 0)))</f>
        <v>1280</v>
      </c>
      <c r="M752" s="11">
        <f t="shared" si="11"/>
        <v>8800</v>
      </c>
      <c r="N752" s="11" t="s">
        <v>556</v>
      </c>
      <c r="O752" s="11" t="s">
        <v>20</v>
      </c>
    </row>
    <row r="753" spans="2:15">
      <c r="B753" s="11" t="s">
        <v>978</v>
      </c>
      <c r="C753" s="11" t="s">
        <v>928</v>
      </c>
      <c r="D753" s="11" t="s">
        <v>929</v>
      </c>
      <c r="E753" s="11" t="s">
        <v>183</v>
      </c>
      <c r="F753" s="11" t="s">
        <v>32</v>
      </c>
      <c r="G753" s="11" t="s">
        <v>53</v>
      </c>
      <c r="H753" s="11" t="s">
        <v>178</v>
      </c>
      <c r="I753" s="11" t="s">
        <v>229</v>
      </c>
      <c r="J753" s="11">
        <v>1250</v>
      </c>
      <c r="K753" s="11">
        <v>7</v>
      </c>
      <c r="L753" s="11" cm="1">
        <f t="array" ref="L753">K753*(J753-INDEX(Purchase_Data!$D$8:$D$138, MATCH(1, (TRIM(Purchase_Data!$B$8:$B$138)=TRIM(H753))*(TRIM(Purchase_Data!$C$8:$C$138)=TRIM(I753)), 0)))</f>
        <v>2590</v>
      </c>
      <c r="M753" s="11">
        <f t="shared" si="11"/>
        <v>8750</v>
      </c>
      <c r="N753" s="11" t="s">
        <v>556</v>
      </c>
      <c r="O753" s="11" t="s">
        <v>42</v>
      </c>
    </row>
    <row r="754" spans="2:15">
      <c r="B754" s="11" t="s">
        <v>979</v>
      </c>
      <c r="C754" s="11" t="s">
        <v>928</v>
      </c>
      <c r="D754" s="11" t="s">
        <v>929</v>
      </c>
      <c r="E754" s="11" t="s">
        <v>183</v>
      </c>
      <c r="F754" s="11" t="s">
        <v>32</v>
      </c>
      <c r="G754" s="11" t="s">
        <v>53</v>
      </c>
      <c r="H754" s="11" t="s">
        <v>104</v>
      </c>
      <c r="I754" s="11" t="s">
        <v>55</v>
      </c>
      <c r="J754" s="11">
        <v>2100</v>
      </c>
      <c r="K754" s="11">
        <v>7</v>
      </c>
      <c r="L754" s="11" cm="1">
        <f t="array" ref="L754">K754*(J754-INDEX(Purchase_Data!$D$8:$D$138, MATCH(1, (TRIM(Purchase_Data!$B$8:$B$138)=TRIM(H754))*(TRIM(Purchase_Data!$C$8:$C$138)=TRIM(I754)), 0)))</f>
        <v>2450</v>
      </c>
      <c r="M754" s="11">
        <f t="shared" si="11"/>
        <v>14700</v>
      </c>
      <c r="N754" s="11" t="s">
        <v>556</v>
      </c>
      <c r="O754" s="11" t="s">
        <v>37</v>
      </c>
    </row>
    <row r="755" spans="2:15">
      <c r="B755" s="11" t="s">
        <v>980</v>
      </c>
      <c r="C755" s="11" t="s">
        <v>928</v>
      </c>
      <c r="D755" s="11" t="s">
        <v>929</v>
      </c>
      <c r="E755" s="11" t="s">
        <v>205</v>
      </c>
      <c r="F755" s="11" t="s">
        <v>14</v>
      </c>
      <c r="G755" s="11" t="s">
        <v>44</v>
      </c>
      <c r="H755" s="11" t="s">
        <v>128</v>
      </c>
      <c r="I755" s="11" t="s">
        <v>172</v>
      </c>
      <c r="J755" s="11">
        <v>170</v>
      </c>
      <c r="K755" s="11">
        <v>6</v>
      </c>
      <c r="L755" s="11" cm="1">
        <f t="array" ref="L755">K755*(J755-INDEX(Purchase_Data!$D$8:$D$138, MATCH(1, (TRIM(Purchase_Data!$B$8:$B$138)=TRIM(H755))*(TRIM(Purchase_Data!$C$8:$C$138)=TRIM(I755)), 0)))</f>
        <v>90</v>
      </c>
      <c r="M755" s="11">
        <f t="shared" si="11"/>
        <v>1020</v>
      </c>
      <c r="N755" s="11" t="s">
        <v>556</v>
      </c>
      <c r="O755" s="11" t="s">
        <v>20</v>
      </c>
    </row>
    <row r="756" spans="2:15">
      <c r="B756" s="11" t="s">
        <v>981</v>
      </c>
      <c r="C756" s="11" t="s">
        <v>928</v>
      </c>
      <c r="D756" s="11" t="s">
        <v>929</v>
      </c>
      <c r="E756" s="11" t="s">
        <v>205</v>
      </c>
      <c r="F756" s="11" t="s">
        <v>14</v>
      </c>
      <c r="G756" s="11" t="s">
        <v>44</v>
      </c>
      <c r="H756" s="11" t="s">
        <v>264</v>
      </c>
      <c r="I756" s="11" t="s">
        <v>149</v>
      </c>
      <c r="J756" s="11">
        <v>1640</v>
      </c>
      <c r="K756" s="11">
        <v>6</v>
      </c>
      <c r="L756" s="11" cm="1">
        <f t="array" ref="L756">K756*(J756-INDEX(Purchase_Data!$D$8:$D$138, MATCH(1, (TRIM(Purchase_Data!$B$8:$B$138)=TRIM(H756))*(TRIM(Purchase_Data!$C$8:$C$138)=TRIM(I756)), 0)))</f>
        <v>1020</v>
      </c>
      <c r="M756" s="11">
        <f t="shared" si="11"/>
        <v>9840</v>
      </c>
      <c r="N756" s="11" t="s">
        <v>556</v>
      </c>
      <c r="O756" s="11" t="s">
        <v>42</v>
      </c>
    </row>
    <row r="757" spans="2:15">
      <c r="B757" s="11" t="s">
        <v>982</v>
      </c>
      <c r="C757" s="11" t="s">
        <v>928</v>
      </c>
      <c r="D757" s="11" t="s">
        <v>929</v>
      </c>
      <c r="E757" s="11" t="s">
        <v>398</v>
      </c>
      <c r="F757" s="11" t="s">
        <v>14</v>
      </c>
      <c r="G757" s="11" t="s">
        <v>25</v>
      </c>
      <c r="H757" s="11" t="s">
        <v>71</v>
      </c>
      <c r="I757" s="11" t="s">
        <v>172</v>
      </c>
      <c r="J757" s="11">
        <v>300</v>
      </c>
      <c r="K757" s="11">
        <v>6</v>
      </c>
      <c r="L757" s="11" cm="1">
        <f t="array" ref="L757">K757*(J757-INDEX(Purchase_Data!$D$8:$D$138, MATCH(1, (TRIM(Purchase_Data!$B$8:$B$138)=TRIM(H757))*(TRIM(Purchase_Data!$C$8:$C$138)=TRIM(I757)), 0)))</f>
        <v>300</v>
      </c>
      <c r="M757" s="11">
        <f t="shared" si="11"/>
        <v>1800</v>
      </c>
      <c r="N757" s="11" t="s">
        <v>556</v>
      </c>
      <c r="O757" s="11" t="s">
        <v>20</v>
      </c>
    </row>
    <row r="758" spans="2:15">
      <c r="B758" s="11" t="s">
        <v>983</v>
      </c>
      <c r="C758" s="11" t="s">
        <v>928</v>
      </c>
      <c r="D758" s="11" t="s">
        <v>929</v>
      </c>
      <c r="E758" s="11" t="s">
        <v>73</v>
      </c>
      <c r="F758" s="11" t="s">
        <v>32</v>
      </c>
      <c r="G758" s="11" t="s">
        <v>25</v>
      </c>
      <c r="H758" s="11" t="s">
        <v>168</v>
      </c>
      <c r="I758" s="11" t="s">
        <v>172</v>
      </c>
      <c r="J758" s="11">
        <v>510</v>
      </c>
      <c r="K758" s="11">
        <v>6</v>
      </c>
      <c r="L758" s="11" cm="1">
        <f t="array" ref="L758">K758*(J758-INDEX(Purchase_Data!$D$8:$D$138, MATCH(1, (TRIM(Purchase_Data!$B$8:$B$138)=TRIM(H758))*(TRIM(Purchase_Data!$C$8:$C$138)=TRIM(I758)), 0)))</f>
        <v>870</v>
      </c>
      <c r="M758" s="11">
        <f t="shared" si="11"/>
        <v>3060</v>
      </c>
      <c r="N758" s="11" t="s">
        <v>556</v>
      </c>
      <c r="O758" s="11" t="s">
        <v>42</v>
      </c>
    </row>
    <row r="759" spans="2:15">
      <c r="B759" s="11" t="s">
        <v>984</v>
      </c>
      <c r="C759" s="11" t="s">
        <v>928</v>
      </c>
      <c r="D759" s="11" t="s">
        <v>929</v>
      </c>
      <c r="E759" s="11" t="s">
        <v>13</v>
      </c>
      <c r="F759" s="11" t="s">
        <v>14</v>
      </c>
      <c r="G759" s="11" t="s">
        <v>15</v>
      </c>
      <c r="H759" s="11" t="s">
        <v>341</v>
      </c>
      <c r="I759" s="11" t="s">
        <v>46</v>
      </c>
      <c r="J759" s="11">
        <v>1050</v>
      </c>
      <c r="K759" s="11">
        <v>6</v>
      </c>
      <c r="L759" s="11" cm="1">
        <f t="array" ref="L759">K759*(J759-INDEX(Purchase_Data!$D$8:$D$138, MATCH(1, (TRIM(Purchase_Data!$B$8:$B$138)=TRIM(H759))*(TRIM(Purchase_Data!$C$8:$C$138)=TRIM(I759)), 0)))</f>
        <v>1020</v>
      </c>
      <c r="M759" s="11">
        <f t="shared" si="11"/>
        <v>6300</v>
      </c>
      <c r="N759" s="11" t="s">
        <v>556</v>
      </c>
      <c r="O759" s="11" t="s">
        <v>23</v>
      </c>
    </row>
    <row r="760" spans="2:15">
      <c r="B760" s="11" t="s">
        <v>985</v>
      </c>
      <c r="C760" s="11" t="s">
        <v>928</v>
      </c>
      <c r="D760" s="11" t="s">
        <v>929</v>
      </c>
      <c r="E760" s="11" t="s">
        <v>213</v>
      </c>
      <c r="F760" s="11" t="s">
        <v>32</v>
      </c>
      <c r="G760" s="11" t="s">
        <v>33</v>
      </c>
      <c r="H760" s="11" t="s">
        <v>62</v>
      </c>
      <c r="I760" s="11" t="s">
        <v>63</v>
      </c>
      <c r="J760" s="11">
        <v>30</v>
      </c>
      <c r="K760" s="11">
        <v>6</v>
      </c>
      <c r="L760" s="11" cm="1">
        <f t="array" ref="L760">K760*(J760-INDEX(Purchase_Data!$D$8:$D$138, MATCH(1, (TRIM(Purchase_Data!$B$8:$B$138)=TRIM(H760))*(TRIM(Purchase_Data!$C$8:$C$138)=TRIM(I760)), 0)))</f>
        <v>30</v>
      </c>
      <c r="M760" s="11">
        <f t="shared" si="11"/>
        <v>180</v>
      </c>
      <c r="N760" s="11" t="s">
        <v>556</v>
      </c>
      <c r="O760" s="11" t="s">
        <v>23</v>
      </c>
    </row>
    <row r="761" spans="2:15">
      <c r="B761" s="11" t="s">
        <v>986</v>
      </c>
      <c r="C761" s="11" t="s">
        <v>928</v>
      </c>
      <c r="D761" s="11" t="s">
        <v>929</v>
      </c>
      <c r="E761" s="11" t="s">
        <v>43</v>
      </c>
      <c r="F761" s="11" t="s">
        <v>32</v>
      </c>
      <c r="G761" s="11" t="s">
        <v>44</v>
      </c>
      <c r="H761" s="11" t="s">
        <v>234</v>
      </c>
      <c r="I761" s="11" t="s">
        <v>235</v>
      </c>
      <c r="J761" s="11">
        <v>420</v>
      </c>
      <c r="K761" s="11">
        <v>7</v>
      </c>
      <c r="L761" s="11" cm="1">
        <f t="array" ref="L761">K761*(J761-INDEX(Purchase_Data!$D$8:$D$138, MATCH(1, (TRIM(Purchase_Data!$B$8:$B$138)=TRIM(H761))*(TRIM(Purchase_Data!$C$8:$C$138)=TRIM(I761)), 0)))</f>
        <v>350</v>
      </c>
      <c r="M761" s="11">
        <f t="shared" si="11"/>
        <v>2940</v>
      </c>
      <c r="N761" s="11" t="s">
        <v>556</v>
      </c>
      <c r="O761" s="11" t="s">
        <v>37</v>
      </c>
    </row>
    <row r="762" spans="2:15">
      <c r="B762" s="11" t="s">
        <v>987</v>
      </c>
      <c r="C762" s="11" t="s">
        <v>928</v>
      </c>
      <c r="D762" s="11" t="s">
        <v>929</v>
      </c>
      <c r="E762" s="11" t="s">
        <v>592</v>
      </c>
      <c r="F762" s="11" t="s">
        <v>14</v>
      </c>
      <c r="G762" s="11" t="s">
        <v>33</v>
      </c>
      <c r="H762" s="11" t="s">
        <v>168</v>
      </c>
      <c r="I762" s="11" t="s">
        <v>50</v>
      </c>
      <c r="J762" s="11">
        <v>1730</v>
      </c>
      <c r="K762" s="11">
        <v>6</v>
      </c>
      <c r="L762" s="11" cm="1">
        <f t="array" ref="L762">K762*(J762-INDEX(Purchase_Data!$D$8:$D$138, MATCH(1, (TRIM(Purchase_Data!$B$8:$B$138)=TRIM(H762))*(TRIM(Purchase_Data!$C$8:$C$138)=TRIM(I762)), 0)))</f>
        <v>5484</v>
      </c>
      <c r="M762" s="11">
        <f t="shared" si="11"/>
        <v>10380</v>
      </c>
      <c r="N762" s="11" t="s">
        <v>556</v>
      </c>
      <c r="O762" s="11" t="s">
        <v>42</v>
      </c>
    </row>
    <row r="763" spans="2:15">
      <c r="B763" s="11" t="s">
        <v>988</v>
      </c>
      <c r="C763" s="11" t="s">
        <v>928</v>
      </c>
      <c r="D763" s="11" t="s">
        <v>929</v>
      </c>
      <c r="E763" s="11" t="s">
        <v>394</v>
      </c>
      <c r="F763" s="11" t="s">
        <v>14</v>
      </c>
      <c r="G763" s="11" t="s">
        <v>15</v>
      </c>
      <c r="H763" s="11" t="s">
        <v>91</v>
      </c>
      <c r="I763" s="11" t="s">
        <v>59</v>
      </c>
      <c r="J763" s="11">
        <v>700</v>
      </c>
      <c r="K763" s="11">
        <v>9</v>
      </c>
      <c r="L763" s="11" cm="1">
        <f t="array" ref="L763">K763*(J763-INDEX(Purchase_Data!$D$8:$D$138, MATCH(1, (TRIM(Purchase_Data!$B$8:$B$138)=TRIM(H763))*(TRIM(Purchase_Data!$C$8:$C$138)=TRIM(I763)), 0)))</f>
        <v>252</v>
      </c>
      <c r="M763" s="11">
        <f t="shared" si="11"/>
        <v>6300</v>
      </c>
      <c r="N763" s="11" t="s">
        <v>556</v>
      </c>
      <c r="O763" s="11" t="s">
        <v>23</v>
      </c>
    </row>
    <row r="764" spans="2:15">
      <c r="B764" s="11" t="s">
        <v>989</v>
      </c>
      <c r="C764" s="11" t="s">
        <v>928</v>
      </c>
      <c r="D764" s="11" t="s">
        <v>929</v>
      </c>
      <c r="E764" s="11" t="s">
        <v>394</v>
      </c>
      <c r="F764" s="11" t="s">
        <v>14</v>
      </c>
      <c r="G764" s="11" t="s">
        <v>15</v>
      </c>
      <c r="H764" s="11" t="s">
        <v>58</v>
      </c>
      <c r="I764" s="11" t="s">
        <v>59</v>
      </c>
      <c r="J764" s="11">
        <v>70</v>
      </c>
      <c r="K764" s="11">
        <v>7</v>
      </c>
      <c r="L764" s="11" cm="1">
        <f t="array" ref="L764">K764*(J764-INDEX(Purchase_Data!$D$8:$D$138, MATCH(1, (TRIM(Purchase_Data!$B$8:$B$138)=TRIM(H764))*(TRIM(Purchase_Data!$C$8:$C$138)=TRIM(I764)), 0)))</f>
        <v>42</v>
      </c>
      <c r="M764" s="11">
        <f t="shared" si="11"/>
        <v>490</v>
      </c>
      <c r="N764" s="11" t="s">
        <v>556</v>
      </c>
      <c r="O764" s="11" t="s">
        <v>37</v>
      </c>
    </row>
    <row r="765" spans="2:15">
      <c r="B765" s="11" t="s">
        <v>990</v>
      </c>
      <c r="C765" s="11" t="s">
        <v>928</v>
      </c>
      <c r="D765" s="11" t="s">
        <v>929</v>
      </c>
      <c r="E765" s="11" t="s">
        <v>201</v>
      </c>
      <c r="F765" s="11" t="s">
        <v>14</v>
      </c>
      <c r="G765" s="11" t="s">
        <v>53</v>
      </c>
      <c r="H765" s="11" t="s">
        <v>65</v>
      </c>
      <c r="I765" s="11" t="s">
        <v>66</v>
      </c>
      <c r="J765" s="11">
        <v>20</v>
      </c>
      <c r="K765" s="11">
        <v>7</v>
      </c>
      <c r="L765" s="11" cm="1">
        <f t="array" ref="L765">K765*(J765-INDEX(Purchase_Data!$D$8:$D$138, MATCH(1, (TRIM(Purchase_Data!$B$8:$B$138)=TRIM(H765))*(TRIM(Purchase_Data!$C$8:$C$138)=TRIM(I765)), 0)))</f>
        <v>49</v>
      </c>
      <c r="M765" s="11">
        <f t="shared" si="11"/>
        <v>140</v>
      </c>
      <c r="N765" s="11" t="s">
        <v>556</v>
      </c>
      <c r="O765" s="11" t="s">
        <v>42</v>
      </c>
    </row>
    <row r="766" spans="2:15">
      <c r="B766" s="11" t="s">
        <v>991</v>
      </c>
      <c r="C766" s="11" t="s">
        <v>928</v>
      </c>
      <c r="D766" s="11" t="s">
        <v>929</v>
      </c>
      <c r="E766" s="11" t="s">
        <v>201</v>
      </c>
      <c r="F766" s="11" t="s">
        <v>14</v>
      </c>
      <c r="G766" s="11" t="s">
        <v>53</v>
      </c>
      <c r="H766" s="11" t="s">
        <v>39</v>
      </c>
      <c r="I766" s="11" t="s">
        <v>40</v>
      </c>
      <c r="J766" s="11">
        <v>30</v>
      </c>
      <c r="K766" s="11">
        <v>7</v>
      </c>
      <c r="L766" s="11" cm="1">
        <f t="array" ref="L766">K766*(J766-INDEX(Purchase_Data!$D$8:$D$138, MATCH(1, (TRIM(Purchase_Data!$B$8:$B$138)=TRIM(H766))*(TRIM(Purchase_Data!$C$8:$C$138)=TRIM(I766)), 0)))</f>
        <v>35</v>
      </c>
      <c r="M766" s="11">
        <f t="shared" si="11"/>
        <v>210</v>
      </c>
      <c r="N766" s="11" t="s">
        <v>556</v>
      </c>
      <c r="O766" s="11" t="s">
        <v>42</v>
      </c>
    </row>
    <row r="767" spans="2:15">
      <c r="B767" s="11" t="s">
        <v>992</v>
      </c>
      <c r="C767" s="11" t="s">
        <v>928</v>
      </c>
      <c r="D767" s="11" t="s">
        <v>929</v>
      </c>
      <c r="E767" s="11" t="s">
        <v>266</v>
      </c>
      <c r="F767" s="11" t="s">
        <v>14</v>
      </c>
      <c r="G767" s="11" t="s">
        <v>33</v>
      </c>
      <c r="H767" s="11" t="s">
        <v>26</v>
      </c>
      <c r="I767" s="11" t="s">
        <v>35</v>
      </c>
      <c r="J767" s="11">
        <v>380</v>
      </c>
      <c r="K767" s="11">
        <v>8</v>
      </c>
      <c r="L767" s="11" cm="1">
        <f t="array" ref="L767">K767*(J767-INDEX(Purchase_Data!$D$8:$D$138, MATCH(1, (TRIM(Purchase_Data!$B$8:$B$138)=TRIM(H767))*(TRIM(Purchase_Data!$C$8:$C$138)=TRIM(I767)), 0)))</f>
        <v>256</v>
      </c>
      <c r="M767" s="11">
        <f t="shared" si="11"/>
        <v>3040</v>
      </c>
      <c r="N767" s="11" t="s">
        <v>556</v>
      </c>
      <c r="O767" s="11" t="s">
        <v>23</v>
      </c>
    </row>
    <row r="768" spans="2:15">
      <c r="B768" s="11" t="s">
        <v>993</v>
      </c>
      <c r="C768" s="11" t="s">
        <v>928</v>
      </c>
      <c r="D768" s="11" t="s">
        <v>929</v>
      </c>
      <c r="E768" s="11" t="s">
        <v>493</v>
      </c>
      <c r="F768" s="11" t="s">
        <v>14</v>
      </c>
      <c r="G768" s="11" t="s">
        <v>15</v>
      </c>
      <c r="H768" s="11" t="s">
        <v>98</v>
      </c>
      <c r="I768" s="11" t="s">
        <v>55</v>
      </c>
      <c r="J768" s="11">
        <v>1280</v>
      </c>
      <c r="K768" s="11">
        <v>7</v>
      </c>
      <c r="L768" s="11" cm="1">
        <f t="array" ref="L768">K768*(J768-INDEX(Purchase_Data!$D$8:$D$138, MATCH(1, (TRIM(Purchase_Data!$B$8:$B$138)=TRIM(H768))*(TRIM(Purchase_Data!$C$8:$C$138)=TRIM(I768)), 0)))</f>
        <v>910</v>
      </c>
      <c r="M768" s="11">
        <f t="shared" si="11"/>
        <v>8960</v>
      </c>
      <c r="N768" s="11" t="s">
        <v>556</v>
      </c>
      <c r="O768" s="11" t="s">
        <v>20</v>
      </c>
    </row>
    <row r="769" spans="2:15">
      <c r="B769" s="11" t="s">
        <v>994</v>
      </c>
      <c r="C769" s="11" t="s">
        <v>928</v>
      </c>
      <c r="D769" s="11" t="s">
        <v>929</v>
      </c>
      <c r="E769" s="11" t="s">
        <v>52</v>
      </c>
      <c r="F769" s="11" t="s">
        <v>32</v>
      </c>
      <c r="G769" s="11" t="s">
        <v>53</v>
      </c>
      <c r="H769" s="11" t="s">
        <v>98</v>
      </c>
      <c r="I769" s="11" t="s">
        <v>17</v>
      </c>
      <c r="J769" s="11">
        <v>140</v>
      </c>
      <c r="K769" s="11">
        <v>8</v>
      </c>
      <c r="L769" s="11" cm="1">
        <f t="array" ref="L769">K769*(J769-INDEX(Purchase_Data!$D$8:$D$138, MATCH(1, (TRIM(Purchase_Data!$B$8:$B$138)=TRIM(H769))*(TRIM(Purchase_Data!$C$8:$C$138)=TRIM(I769)), 0)))</f>
        <v>144</v>
      </c>
      <c r="M769" s="11">
        <f t="shared" si="11"/>
        <v>1120</v>
      </c>
      <c r="N769" s="11" t="s">
        <v>556</v>
      </c>
      <c r="O769" s="11" t="s">
        <v>20</v>
      </c>
    </row>
    <row r="770" spans="2:15">
      <c r="B770" s="11" t="s">
        <v>995</v>
      </c>
      <c r="C770" s="11" t="s">
        <v>928</v>
      </c>
      <c r="D770" s="11" t="s">
        <v>929</v>
      </c>
      <c r="E770" s="11" t="s">
        <v>75</v>
      </c>
      <c r="F770" s="11" t="s">
        <v>32</v>
      </c>
      <c r="G770" s="11" t="s">
        <v>44</v>
      </c>
      <c r="H770" s="11" t="s">
        <v>71</v>
      </c>
      <c r="I770" s="11" t="s">
        <v>50</v>
      </c>
      <c r="J770" s="11">
        <v>570</v>
      </c>
      <c r="K770" s="11">
        <v>10</v>
      </c>
      <c r="L770" s="11" cm="1">
        <f t="array" ref="L770">K770*(J770-INDEX(Purchase_Data!$D$8:$D$138, MATCH(1, (TRIM(Purchase_Data!$B$8:$B$138)=TRIM(H770))*(TRIM(Purchase_Data!$C$8:$C$138)=TRIM(I770)), 0)))</f>
        <v>280</v>
      </c>
      <c r="M770" s="11">
        <f t="shared" si="11"/>
        <v>5700</v>
      </c>
      <c r="N770" s="11" t="s">
        <v>556</v>
      </c>
      <c r="O770" s="11" t="s">
        <v>20</v>
      </c>
    </row>
    <row r="771" spans="2:15">
      <c r="B771" s="11" t="s">
        <v>996</v>
      </c>
      <c r="C771" s="11" t="s">
        <v>928</v>
      </c>
      <c r="D771" s="11" t="s">
        <v>929</v>
      </c>
      <c r="E771" s="11" t="s">
        <v>576</v>
      </c>
      <c r="F771" s="11" t="s">
        <v>14</v>
      </c>
      <c r="G771" s="11" t="s">
        <v>33</v>
      </c>
      <c r="H771" s="11" t="s">
        <v>104</v>
      </c>
      <c r="I771" s="11" t="s">
        <v>172</v>
      </c>
      <c r="J771" s="11">
        <v>500</v>
      </c>
      <c r="K771" s="11">
        <v>8</v>
      </c>
      <c r="L771" s="11" cm="1">
        <f t="array" ref="L771">K771*(J771-INDEX(Purchase_Data!$D$8:$D$138, MATCH(1, (TRIM(Purchase_Data!$B$8:$B$138)=TRIM(H771))*(TRIM(Purchase_Data!$C$8:$C$138)=TRIM(I771)), 0)))</f>
        <v>880</v>
      </c>
      <c r="M771" s="11">
        <f t="shared" si="11"/>
        <v>4000</v>
      </c>
      <c r="N771" s="11" t="s">
        <v>556</v>
      </c>
      <c r="O771" s="11" t="s">
        <v>37</v>
      </c>
    </row>
    <row r="772" spans="2:15">
      <c r="B772" s="11" t="s">
        <v>997</v>
      </c>
      <c r="C772" s="11" t="s">
        <v>928</v>
      </c>
      <c r="D772" s="11" t="s">
        <v>929</v>
      </c>
      <c r="E772" s="11" t="s">
        <v>493</v>
      </c>
      <c r="F772" s="11" t="s">
        <v>14</v>
      </c>
      <c r="G772" s="11" t="s">
        <v>15</v>
      </c>
      <c r="H772" s="11" t="s">
        <v>26</v>
      </c>
      <c r="I772" s="11" t="s">
        <v>59</v>
      </c>
      <c r="J772" s="11">
        <v>80</v>
      </c>
      <c r="K772" s="11">
        <v>10</v>
      </c>
      <c r="L772" s="11" cm="1">
        <f t="array" ref="L772">K772*(J772-INDEX(Purchase_Data!$D$8:$D$138, MATCH(1, (TRIM(Purchase_Data!$B$8:$B$138)=TRIM(H772))*(TRIM(Purchase_Data!$C$8:$C$138)=TRIM(I772)), 0)))</f>
        <v>40</v>
      </c>
      <c r="M772" s="11">
        <f t="shared" si="11"/>
        <v>800</v>
      </c>
      <c r="N772" s="11" t="s">
        <v>556</v>
      </c>
      <c r="O772" s="11" t="s">
        <v>23</v>
      </c>
    </row>
    <row r="773" spans="2:15">
      <c r="B773" s="11" t="s">
        <v>998</v>
      </c>
      <c r="C773" s="11" t="s">
        <v>928</v>
      </c>
      <c r="D773" s="11" t="s">
        <v>929</v>
      </c>
      <c r="E773" s="11" t="s">
        <v>48</v>
      </c>
      <c r="F773" s="11" t="s">
        <v>14</v>
      </c>
      <c r="G773" s="11" t="s">
        <v>25</v>
      </c>
      <c r="H773" s="11" t="s">
        <v>1756</v>
      </c>
      <c r="I773" s="11" t="s">
        <v>172</v>
      </c>
      <c r="J773" s="11">
        <v>342</v>
      </c>
      <c r="K773" s="11">
        <v>8</v>
      </c>
      <c r="L773" s="11" cm="1">
        <f t="array" ref="L773">K773*(J773-INDEX(Purchase_Data!$D$8:$D$138, MATCH(1, (TRIM(Purchase_Data!$B$8:$B$138)=TRIM(H773))*(TRIM(Purchase_Data!$C$8:$C$138)=TRIM(I773)), 0)))</f>
        <v>272</v>
      </c>
      <c r="M773" s="11">
        <f t="shared" si="11"/>
        <v>2736</v>
      </c>
      <c r="N773" s="11" t="s">
        <v>556</v>
      </c>
      <c r="O773" s="11" t="s">
        <v>20</v>
      </c>
    </row>
    <row r="774" spans="2:15">
      <c r="B774" s="11" t="s">
        <v>999</v>
      </c>
      <c r="C774" s="11" t="s">
        <v>928</v>
      </c>
      <c r="D774" s="11" t="s">
        <v>929</v>
      </c>
      <c r="E774" s="11" t="s">
        <v>48</v>
      </c>
      <c r="F774" s="11" t="s">
        <v>14</v>
      </c>
      <c r="G774" s="11" t="s">
        <v>25</v>
      </c>
      <c r="H774" s="11" t="s">
        <v>39</v>
      </c>
      <c r="I774" s="11" t="s">
        <v>40</v>
      </c>
      <c r="J774" s="11">
        <v>30</v>
      </c>
      <c r="K774" s="11">
        <v>9</v>
      </c>
      <c r="L774" s="11" cm="1">
        <f t="array" ref="L774">K774*(J774-INDEX(Purchase_Data!$D$8:$D$138, MATCH(1, (TRIM(Purchase_Data!$B$8:$B$138)=TRIM(H774))*(TRIM(Purchase_Data!$C$8:$C$138)=TRIM(I774)), 0)))</f>
        <v>45</v>
      </c>
      <c r="M774" s="11">
        <f t="shared" si="11"/>
        <v>270</v>
      </c>
      <c r="N774" s="11" t="s">
        <v>556</v>
      </c>
      <c r="O774" s="11" t="s">
        <v>42</v>
      </c>
    </row>
    <row r="775" spans="2:15">
      <c r="B775" s="11" t="s">
        <v>1000</v>
      </c>
      <c r="C775" s="11" t="s">
        <v>928</v>
      </c>
      <c r="D775" s="11" t="s">
        <v>929</v>
      </c>
      <c r="E775" s="11" t="s">
        <v>158</v>
      </c>
      <c r="F775" s="11" t="s">
        <v>32</v>
      </c>
      <c r="G775" s="11" t="s">
        <v>44</v>
      </c>
      <c r="H775" s="11" t="s">
        <v>121</v>
      </c>
      <c r="I775" s="11" t="s">
        <v>17</v>
      </c>
      <c r="J775" s="11">
        <v>90</v>
      </c>
      <c r="K775" s="11">
        <v>10</v>
      </c>
      <c r="L775" s="11" cm="1">
        <f t="array" ref="L775">K775*(J775-INDEX(Purchase_Data!$D$8:$D$138, MATCH(1, (TRIM(Purchase_Data!$B$8:$B$138)=TRIM(H775))*(TRIM(Purchase_Data!$C$8:$C$138)=TRIM(I775)), 0)))</f>
        <v>120</v>
      </c>
      <c r="M775" s="11">
        <f t="shared" si="11"/>
        <v>900</v>
      </c>
      <c r="N775" s="11" t="s">
        <v>556</v>
      </c>
      <c r="O775" s="11" t="s">
        <v>42</v>
      </c>
    </row>
    <row r="776" spans="2:15">
      <c r="B776" s="11" t="s">
        <v>1001</v>
      </c>
      <c r="C776" s="11" t="s">
        <v>928</v>
      </c>
      <c r="D776" s="11" t="s">
        <v>929</v>
      </c>
      <c r="E776" s="11" t="s">
        <v>158</v>
      </c>
      <c r="F776" s="11" t="s">
        <v>32</v>
      </c>
      <c r="G776" s="11" t="s">
        <v>44</v>
      </c>
      <c r="H776" s="11" t="s">
        <v>162</v>
      </c>
      <c r="I776" s="11" t="s">
        <v>172</v>
      </c>
      <c r="J776" s="11">
        <v>130</v>
      </c>
      <c r="K776" s="11">
        <v>9</v>
      </c>
      <c r="L776" s="11" cm="1">
        <f t="array" ref="L776">K776*(J776-INDEX(Purchase_Data!$D$8:$D$138, MATCH(1, (TRIM(Purchase_Data!$B$8:$B$138)=TRIM(H776))*(TRIM(Purchase_Data!$C$8:$C$138)=TRIM(I776)), 0)))</f>
        <v>180</v>
      </c>
      <c r="M776" s="11">
        <f t="shared" si="11"/>
        <v>1170</v>
      </c>
      <c r="N776" s="11" t="s">
        <v>556</v>
      </c>
      <c r="O776" s="11" t="s">
        <v>23</v>
      </c>
    </row>
    <row r="777" spans="2:15">
      <c r="B777" s="11" t="s">
        <v>1002</v>
      </c>
      <c r="C777" s="11" t="s">
        <v>928</v>
      </c>
      <c r="D777" s="11" t="s">
        <v>929</v>
      </c>
      <c r="E777" s="11" t="s">
        <v>351</v>
      </c>
      <c r="F777" s="11" t="s">
        <v>32</v>
      </c>
      <c r="G777" s="11" t="s">
        <v>15</v>
      </c>
      <c r="H777" s="11" t="s">
        <v>284</v>
      </c>
      <c r="I777" s="11" t="s">
        <v>132</v>
      </c>
      <c r="J777" s="11">
        <v>160</v>
      </c>
      <c r="K777" s="11">
        <v>11</v>
      </c>
      <c r="L777" s="11" cm="1">
        <f t="array" ref="L777">K777*(J777-INDEX(Purchase_Data!$D$8:$D$138, MATCH(1, (TRIM(Purchase_Data!$B$8:$B$138)=TRIM(H777))*(TRIM(Purchase_Data!$C$8:$C$138)=TRIM(I777)), 0)))</f>
        <v>55</v>
      </c>
      <c r="M777" s="11">
        <f t="shared" ref="M777:M840" si="12">J777*K777</f>
        <v>1760</v>
      </c>
      <c r="N777" s="11" t="s">
        <v>556</v>
      </c>
      <c r="O777" s="11" t="s">
        <v>42</v>
      </c>
    </row>
    <row r="778" spans="2:15">
      <c r="B778" s="11" t="s">
        <v>1003</v>
      </c>
      <c r="C778" s="11" t="s">
        <v>928</v>
      </c>
      <c r="D778" s="11" t="s">
        <v>929</v>
      </c>
      <c r="E778" s="11" t="s">
        <v>117</v>
      </c>
      <c r="F778" s="11" t="s">
        <v>14</v>
      </c>
      <c r="G778" s="11" t="s">
        <v>15</v>
      </c>
      <c r="H778" s="11" t="s">
        <v>121</v>
      </c>
      <c r="I778" s="11" t="s">
        <v>50</v>
      </c>
      <c r="J778" s="11">
        <v>370</v>
      </c>
      <c r="K778" s="11">
        <v>10</v>
      </c>
      <c r="L778" s="11" cm="1">
        <f t="array" ref="L778">K778*(J778-INDEX(Purchase_Data!$D$8:$D$138, MATCH(1, (TRIM(Purchase_Data!$B$8:$B$138)=TRIM(H778))*(TRIM(Purchase_Data!$C$8:$C$138)=TRIM(I778)), 0)))</f>
        <v>400</v>
      </c>
      <c r="M778" s="11">
        <f t="shared" si="12"/>
        <v>3700</v>
      </c>
      <c r="N778" s="11" t="s">
        <v>556</v>
      </c>
      <c r="O778" s="11" t="s">
        <v>42</v>
      </c>
    </row>
    <row r="779" spans="2:15">
      <c r="B779" s="11" t="s">
        <v>1005</v>
      </c>
      <c r="C779" s="11" t="s">
        <v>928</v>
      </c>
      <c r="D779" s="11" t="s">
        <v>929</v>
      </c>
      <c r="E779" s="11" t="s">
        <v>291</v>
      </c>
      <c r="F779" s="11" t="s">
        <v>32</v>
      </c>
      <c r="G779" s="11" t="s">
        <v>33</v>
      </c>
      <c r="H779" s="11" t="s">
        <v>1004</v>
      </c>
      <c r="I779" s="11" t="s">
        <v>229</v>
      </c>
      <c r="J779" s="11">
        <v>220</v>
      </c>
      <c r="K779" s="11">
        <v>9</v>
      </c>
      <c r="L779" s="11" cm="1">
        <f t="array" ref="L779">K779*(J779-INDEX(Purchase_Data!$D$8:$D$138, MATCH(1, (TRIM(Purchase_Data!$B$8:$B$138)=TRIM(H779))*(TRIM(Purchase_Data!$C$8:$C$138)=TRIM(I779)), 0)))</f>
        <v>225</v>
      </c>
      <c r="M779" s="11">
        <f t="shared" si="12"/>
        <v>1980</v>
      </c>
      <c r="N779" s="11" t="s">
        <v>556</v>
      </c>
      <c r="O779" s="11" t="s">
        <v>42</v>
      </c>
    </row>
    <row r="780" spans="2:15">
      <c r="B780" s="11" t="s">
        <v>1006</v>
      </c>
      <c r="C780" s="11" t="s">
        <v>928</v>
      </c>
      <c r="D780" s="11" t="s">
        <v>929</v>
      </c>
      <c r="E780" s="11" t="s">
        <v>266</v>
      </c>
      <c r="F780" s="11" t="s">
        <v>14</v>
      </c>
      <c r="G780" s="11" t="s">
        <v>33</v>
      </c>
      <c r="H780" s="11" t="s">
        <v>29</v>
      </c>
      <c r="I780" s="11" t="s">
        <v>17</v>
      </c>
      <c r="J780" s="11">
        <v>450</v>
      </c>
      <c r="K780" s="11">
        <v>9</v>
      </c>
      <c r="L780" s="11" cm="1">
        <f t="array" ref="L780">K780*(J780-INDEX(Purchase_Data!$D$8:$D$138, MATCH(1, (TRIM(Purchase_Data!$B$8:$B$138)=TRIM(H780))*(TRIM(Purchase_Data!$C$8:$C$138)=TRIM(I780)), 0)))</f>
        <v>450</v>
      </c>
      <c r="M780" s="11">
        <f t="shared" si="12"/>
        <v>4050</v>
      </c>
      <c r="N780" s="11" t="s">
        <v>556</v>
      </c>
      <c r="O780" s="11" t="s">
        <v>20</v>
      </c>
    </row>
    <row r="781" spans="2:15">
      <c r="B781" s="11" t="s">
        <v>1007</v>
      </c>
      <c r="C781" s="11" t="s">
        <v>928</v>
      </c>
      <c r="D781" s="11" t="s">
        <v>929</v>
      </c>
      <c r="E781" s="11" t="s">
        <v>323</v>
      </c>
      <c r="F781" s="11" t="s">
        <v>14</v>
      </c>
      <c r="G781" s="11" t="s">
        <v>44</v>
      </c>
      <c r="H781" s="11" t="s">
        <v>69</v>
      </c>
      <c r="I781" s="11" t="s">
        <v>63</v>
      </c>
      <c r="J781" s="11">
        <v>100</v>
      </c>
      <c r="K781" s="11">
        <v>10</v>
      </c>
      <c r="L781" s="11" cm="1">
        <f t="array" ref="L781">K781*(J781-INDEX(Purchase_Data!$D$8:$D$138, MATCH(1, (TRIM(Purchase_Data!$B$8:$B$138)=TRIM(H781))*(TRIM(Purchase_Data!$C$8:$C$138)=TRIM(I781)), 0)))</f>
        <v>120</v>
      </c>
      <c r="M781" s="11">
        <f t="shared" si="12"/>
        <v>1000</v>
      </c>
      <c r="N781" s="11" t="s">
        <v>556</v>
      </c>
      <c r="O781" s="11" t="s">
        <v>42</v>
      </c>
    </row>
    <row r="782" spans="2:15">
      <c r="B782" s="11" t="s">
        <v>1008</v>
      </c>
      <c r="C782" s="11" t="s">
        <v>928</v>
      </c>
      <c r="D782" s="11" t="s">
        <v>929</v>
      </c>
      <c r="E782" s="11" t="s">
        <v>222</v>
      </c>
      <c r="F782" s="11" t="s">
        <v>14</v>
      </c>
      <c r="G782" s="11" t="s">
        <v>33</v>
      </c>
      <c r="H782" s="4" t="s">
        <v>21</v>
      </c>
      <c r="I782" s="4" t="s">
        <v>35</v>
      </c>
      <c r="J782" s="11">
        <v>205</v>
      </c>
      <c r="K782" s="11">
        <v>9</v>
      </c>
      <c r="L782" s="11" cm="1">
        <f t="array" ref="L782">K782*(J782-INDEX(Purchase_Data!$D$8:$D$138, MATCH(1, (TRIM(Purchase_Data!$B$8:$B$138)=TRIM(H782))*(TRIM(Purchase_Data!$C$8:$C$138)=TRIM(I782)), 0)))</f>
        <v>243</v>
      </c>
      <c r="M782" s="11">
        <f t="shared" si="12"/>
        <v>1845</v>
      </c>
      <c r="N782" s="11" t="s">
        <v>556</v>
      </c>
      <c r="O782" s="4" t="s">
        <v>23</v>
      </c>
    </row>
    <row r="783" spans="2:15">
      <c r="B783" s="11" t="s">
        <v>1009</v>
      </c>
      <c r="C783" s="11" t="s">
        <v>928</v>
      </c>
      <c r="D783" s="11" t="s">
        <v>929</v>
      </c>
      <c r="E783" s="11" t="s">
        <v>259</v>
      </c>
      <c r="F783" s="11" t="s">
        <v>32</v>
      </c>
      <c r="G783" s="11" t="s">
        <v>25</v>
      </c>
      <c r="H783" s="11" t="s">
        <v>284</v>
      </c>
      <c r="I783" s="11" t="s">
        <v>285</v>
      </c>
      <c r="J783" s="11">
        <v>420</v>
      </c>
      <c r="K783" s="11">
        <v>7</v>
      </c>
      <c r="L783" s="11" cm="1">
        <f t="array" ref="L783">K783*(J783-INDEX(Purchase_Data!$D$8:$D$138, MATCH(1, (TRIM(Purchase_Data!$B$8:$B$138)=TRIM(H783))*(TRIM(Purchase_Data!$C$8:$C$138)=TRIM(I783)), 0)))</f>
        <v>105</v>
      </c>
      <c r="M783" s="11">
        <f t="shared" si="12"/>
        <v>2940</v>
      </c>
      <c r="N783" s="11" t="s">
        <v>556</v>
      </c>
      <c r="O783" s="11" t="s">
        <v>42</v>
      </c>
    </row>
    <row r="784" spans="2:15">
      <c r="B784" s="11" t="s">
        <v>1010</v>
      </c>
      <c r="C784" s="11" t="s">
        <v>928</v>
      </c>
      <c r="D784" s="11" t="s">
        <v>929</v>
      </c>
      <c r="E784" s="11" t="s">
        <v>259</v>
      </c>
      <c r="F784" s="11" t="s">
        <v>32</v>
      </c>
      <c r="G784" s="11" t="s">
        <v>25</v>
      </c>
      <c r="H784" s="11" t="s">
        <v>274</v>
      </c>
      <c r="I784" s="11" t="s">
        <v>55</v>
      </c>
      <c r="J784" s="11">
        <v>780</v>
      </c>
      <c r="K784" s="11">
        <v>8</v>
      </c>
      <c r="L784" s="11" cm="1">
        <f t="array" ref="L784">K784*(J784-INDEX(Purchase_Data!$D$8:$D$138, MATCH(1, (TRIM(Purchase_Data!$B$8:$B$138)=TRIM(H784))*(TRIM(Purchase_Data!$C$8:$C$138)=TRIM(I784)), 0)))</f>
        <v>600</v>
      </c>
      <c r="M784" s="11">
        <f t="shared" si="12"/>
        <v>6240</v>
      </c>
      <c r="N784" s="11" t="s">
        <v>556</v>
      </c>
      <c r="O784" s="11" t="s">
        <v>42</v>
      </c>
    </row>
    <row r="785" spans="2:15">
      <c r="B785" s="11" t="s">
        <v>1011</v>
      </c>
      <c r="C785" s="11" t="s">
        <v>928</v>
      </c>
      <c r="D785" s="11" t="s">
        <v>929</v>
      </c>
      <c r="E785" s="11" t="s">
        <v>81</v>
      </c>
      <c r="F785" s="11" t="s">
        <v>14</v>
      </c>
      <c r="G785" s="11" t="s">
        <v>53</v>
      </c>
      <c r="H785" s="11" t="s">
        <v>274</v>
      </c>
      <c r="I785" s="11" t="s">
        <v>50</v>
      </c>
      <c r="J785" s="11">
        <v>410</v>
      </c>
      <c r="K785" s="11">
        <v>8</v>
      </c>
      <c r="L785" s="11" cm="1">
        <f t="array" ref="L785">K785*(J785-INDEX(Purchase_Data!$D$8:$D$138, MATCH(1, (TRIM(Purchase_Data!$B$8:$B$138)=TRIM(H785))*(TRIM(Purchase_Data!$C$8:$C$138)=TRIM(I785)), 0)))</f>
        <v>200</v>
      </c>
      <c r="M785" s="11">
        <f t="shared" si="12"/>
        <v>3280</v>
      </c>
      <c r="N785" s="11" t="s">
        <v>556</v>
      </c>
      <c r="O785" s="11" t="s">
        <v>42</v>
      </c>
    </row>
    <row r="786" spans="2:15">
      <c r="B786" s="11" t="s">
        <v>1012</v>
      </c>
      <c r="C786" s="11" t="s">
        <v>928</v>
      </c>
      <c r="D786" s="11" t="s">
        <v>929</v>
      </c>
      <c r="E786" s="11" t="s">
        <v>81</v>
      </c>
      <c r="F786" s="11" t="s">
        <v>14</v>
      </c>
      <c r="G786" s="11" t="s">
        <v>53</v>
      </c>
      <c r="H786" s="11" t="s">
        <v>39</v>
      </c>
      <c r="I786" s="11" t="s">
        <v>59</v>
      </c>
      <c r="J786" s="11">
        <v>120</v>
      </c>
      <c r="K786" s="11">
        <v>8</v>
      </c>
      <c r="L786" s="11" cm="1">
        <f t="array" ref="L786">K786*(J786-INDEX(Purchase_Data!$D$8:$D$138, MATCH(1, (TRIM(Purchase_Data!$B$8:$B$138)=TRIM(H786))*(TRIM(Purchase_Data!$C$8:$C$138)=TRIM(I786)), 0)))</f>
        <v>48</v>
      </c>
      <c r="M786" s="11">
        <f t="shared" si="12"/>
        <v>960</v>
      </c>
      <c r="N786" s="11" t="s">
        <v>556</v>
      </c>
      <c r="O786" s="11" t="s">
        <v>42</v>
      </c>
    </row>
    <row r="787" spans="2:15">
      <c r="B787" s="11" t="s">
        <v>1013</v>
      </c>
      <c r="C787" s="11" t="s">
        <v>928</v>
      </c>
      <c r="D787" s="11" t="s">
        <v>929</v>
      </c>
      <c r="E787" s="11" t="s">
        <v>151</v>
      </c>
      <c r="F787" s="11" t="s">
        <v>14</v>
      </c>
      <c r="G787" s="11" t="s">
        <v>25</v>
      </c>
      <c r="H787" s="11" t="s">
        <v>435</v>
      </c>
      <c r="I787" s="11" t="s">
        <v>59</v>
      </c>
      <c r="J787" s="11">
        <v>120</v>
      </c>
      <c r="K787" s="11">
        <v>8</v>
      </c>
      <c r="L787" s="11" cm="1">
        <f t="array" ref="L787">K787*(J787-INDEX(Purchase_Data!$D$8:$D$138, MATCH(1, (TRIM(Purchase_Data!$B$8:$B$138)=TRIM(H787))*(TRIM(Purchase_Data!$C$8:$C$138)=TRIM(I787)), 0)))</f>
        <v>80</v>
      </c>
      <c r="M787" s="11">
        <f t="shared" si="12"/>
        <v>960</v>
      </c>
      <c r="N787" s="11" t="s">
        <v>556</v>
      </c>
      <c r="O787" s="11" t="s">
        <v>37</v>
      </c>
    </row>
    <row r="788" spans="2:15">
      <c r="B788" s="11" t="s">
        <v>1014</v>
      </c>
      <c r="C788" s="11" t="s">
        <v>928</v>
      </c>
      <c r="D788" s="11" t="s">
        <v>929</v>
      </c>
      <c r="E788" s="11" t="s">
        <v>240</v>
      </c>
      <c r="F788" s="11" t="s">
        <v>32</v>
      </c>
      <c r="G788" s="11" t="s">
        <v>15</v>
      </c>
      <c r="H788" s="11" t="s">
        <v>65</v>
      </c>
      <c r="I788" s="11" t="s">
        <v>66</v>
      </c>
      <c r="J788" s="11">
        <v>20</v>
      </c>
      <c r="K788" s="11">
        <v>8</v>
      </c>
      <c r="L788" s="11" cm="1">
        <f t="array" ref="L788">K788*(J788-INDEX(Purchase_Data!$D$8:$D$138, MATCH(1, (TRIM(Purchase_Data!$B$8:$B$138)=TRIM(H788))*(TRIM(Purchase_Data!$C$8:$C$138)=TRIM(I788)), 0)))</f>
        <v>56</v>
      </c>
      <c r="M788" s="11">
        <f t="shared" si="12"/>
        <v>160</v>
      </c>
      <c r="N788" s="11" t="s">
        <v>556</v>
      </c>
      <c r="O788" s="11" t="s">
        <v>42</v>
      </c>
    </row>
    <row r="789" spans="2:15">
      <c r="B789" s="11" t="s">
        <v>1015</v>
      </c>
      <c r="C789" s="11" t="s">
        <v>928</v>
      </c>
      <c r="D789" s="11" t="s">
        <v>929</v>
      </c>
      <c r="E789" s="11" t="s">
        <v>233</v>
      </c>
      <c r="F789" s="11" t="s">
        <v>14</v>
      </c>
      <c r="G789" s="11" t="s">
        <v>33</v>
      </c>
      <c r="H789" s="11" t="s">
        <v>171</v>
      </c>
      <c r="I789" s="11" t="s">
        <v>172</v>
      </c>
      <c r="J789" s="11">
        <v>90</v>
      </c>
      <c r="K789" s="11">
        <v>7</v>
      </c>
      <c r="L789" s="11" cm="1">
        <f t="array" ref="L789">K789*(J789-INDEX(Purchase_Data!$D$8:$D$138, MATCH(1, (TRIM(Purchase_Data!$B$8:$B$138)=TRIM(H789))*(TRIM(Purchase_Data!$C$8:$C$138)=TRIM(I789)), 0)))</f>
        <v>70</v>
      </c>
      <c r="M789" s="11">
        <f t="shared" si="12"/>
        <v>630</v>
      </c>
      <c r="N789" s="11" t="s">
        <v>556</v>
      </c>
      <c r="O789" s="11" t="s">
        <v>37</v>
      </c>
    </row>
    <row r="790" spans="2:15">
      <c r="B790" s="11" t="s">
        <v>1016</v>
      </c>
      <c r="C790" s="11" t="s">
        <v>928</v>
      </c>
      <c r="D790" s="11" t="s">
        <v>929</v>
      </c>
      <c r="E790" s="11" t="s">
        <v>187</v>
      </c>
      <c r="F790" s="11" t="s">
        <v>14</v>
      </c>
      <c r="G790" s="11" t="s">
        <v>15</v>
      </c>
      <c r="H790" s="11" t="s">
        <v>91</v>
      </c>
      <c r="I790" s="11" t="s">
        <v>59</v>
      </c>
      <c r="J790" s="11">
        <v>700</v>
      </c>
      <c r="K790" s="11">
        <v>8</v>
      </c>
      <c r="L790" s="11" cm="1">
        <f t="array" ref="L790">K790*(J790-INDEX(Purchase_Data!$D$8:$D$138, MATCH(1, (TRIM(Purchase_Data!$B$8:$B$138)=TRIM(H790))*(TRIM(Purchase_Data!$C$8:$C$138)=TRIM(I790)), 0)))</f>
        <v>224</v>
      </c>
      <c r="M790" s="11">
        <f t="shared" si="12"/>
        <v>5600</v>
      </c>
      <c r="N790" s="11" t="s">
        <v>556</v>
      </c>
      <c r="O790" s="11" t="s">
        <v>23</v>
      </c>
    </row>
    <row r="791" spans="2:15">
      <c r="B791" s="11" t="s">
        <v>1017</v>
      </c>
      <c r="C791" s="11" t="s">
        <v>928</v>
      </c>
      <c r="D791" s="11" t="s">
        <v>929</v>
      </c>
      <c r="E791" s="11" t="s">
        <v>266</v>
      </c>
      <c r="F791" s="11" t="s">
        <v>14</v>
      </c>
      <c r="G791" s="11" t="s">
        <v>33</v>
      </c>
      <c r="H791" s="11" t="s">
        <v>123</v>
      </c>
      <c r="I791" s="11" t="s">
        <v>137</v>
      </c>
      <c r="J791" s="11">
        <v>330</v>
      </c>
      <c r="K791" s="11">
        <v>8</v>
      </c>
      <c r="L791" s="11" cm="1">
        <f t="array" ref="L791">K791*(J791-INDEX(Purchase_Data!$D$8:$D$138, MATCH(1, (TRIM(Purchase_Data!$B$8:$B$138)=TRIM(H791))*(TRIM(Purchase_Data!$C$8:$C$138)=TRIM(I791)), 0)))</f>
        <v>304</v>
      </c>
      <c r="M791" s="11">
        <f t="shared" si="12"/>
        <v>2640</v>
      </c>
      <c r="N791" s="11" t="s">
        <v>556</v>
      </c>
      <c r="O791" s="11" t="s">
        <v>23</v>
      </c>
    </row>
    <row r="792" spans="2:15">
      <c r="B792" s="11" t="s">
        <v>1018</v>
      </c>
      <c r="C792" s="11" t="s">
        <v>928</v>
      </c>
      <c r="D792" s="11" t="s">
        <v>929</v>
      </c>
      <c r="E792" s="11" t="s">
        <v>89</v>
      </c>
      <c r="F792" s="11" t="s">
        <v>14</v>
      </c>
      <c r="G792" s="11" t="s">
        <v>44</v>
      </c>
      <c r="H792" s="11" t="s">
        <v>123</v>
      </c>
      <c r="I792" s="11" t="s">
        <v>27</v>
      </c>
      <c r="J792" s="11">
        <v>1220</v>
      </c>
      <c r="K792" s="11">
        <v>8</v>
      </c>
      <c r="L792" s="11" cm="1">
        <f t="array" ref="L792">K792*(J792-INDEX(Purchase_Data!$D$8:$D$138, MATCH(1, (TRIM(Purchase_Data!$B$8:$B$138)=TRIM(H792))*(TRIM(Purchase_Data!$C$8:$C$138)=TRIM(I792)), 0)))</f>
        <v>160</v>
      </c>
      <c r="M792" s="11">
        <f t="shared" si="12"/>
        <v>9760</v>
      </c>
      <c r="N792" s="11" t="s">
        <v>556</v>
      </c>
      <c r="O792" s="11" t="s">
        <v>23</v>
      </c>
    </row>
    <row r="793" spans="2:15">
      <c r="B793" s="11" t="s">
        <v>1019</v>
      </c>
      <c r="C793" s="11" t="s">
        <v>928</v>
      </c>
      <c r="D793" s="11" t="s">
        <v>929</v>
      </c>
      <c r="E793" s="11" t="s">
        <v>73</v>
      </c>
      <c r="F793" s="11" t="s">
        <v>32</v>
      </c>
      <c r="G793" s="11" t="s">
        <v>25</v>
      </c>
      <c r="H793" s="11" t="s">
        <v>435</v>
      </c>
      <c r="I793" s="11" t="s">
        <v>59</v>
      </c>
      <c r="J793" s="11">
        <v>120</v>
      </c>
      <c r="K793" s="11">
        <v>8</v>
      </c>
      <c r="L793" s="11" cm="1">
        <f t="array" ref="L793">K793*(J793-INDEX(Purchase_Data!$D$8:$D$138, MATCH(1, (TRIM(Purchase_Data!$B$8:$B$138)=TRIM(H793))*(TRIM(Purchase_Data!$C$8:$C$138)=TRIM(I793)), 0)))</f>
        <v>80</v>
      </c>
      <c r="M793" s="11">
        <f t="shared" si="12"/>
        <v>960</v>
      </c>
      <c r="N793" s="11" t="s">
        <v>556</v>
      </c>
      <c r="O793" s="11" t="s">
        <v>37</v>
      </c>
    </row>
    <row r="794" spans="2:15">
      <c r="B794" s="11" t="s">
        <v>1020</v>
      </c>
      <c r="C794" s="11" t="s">
        <v>928</v>
      </c>
      <c r="D794" s="11" t="s">
        <v>929</v>
      </c>
      <c r="E794" s="11" t="s">
        <v>197</v>
      </c>
      <c r="F794" s="11" t="s">
        <v>32</v>
      </c>
      <c r="G794" s="11" t="s">
        <v>44</v>
      </c>
      <c r="H794" s="11" t="s">
        <v>101</v>
      </c>
      <c r="I794" s="11" t="s">
        <v>166</v>
      </c>
      <c r="J794" s="11">
        <v>700</v>
      </c>
      <c r="K794" s="11">
        <v>8</v>
      </c>
      <c r="L794" s="11" cm="1">
        <f t="array" ref="L794">K794*(J794-INDEX(Purchase_Data!$D$8:$D$138, MATCH(1, (TRIM(Purchase_Data!$B$8:$B$138)=TRIM(H794))*(TRIM(Purchase_Data!$C$8:$C$138)=TRIM(I794)), 0)))</f>
        <v>656</v>
      </c>
      <c r="M794" s="11">
        <f t="shared" si="12"/>
        <v>5600</v>
      </c>
      <c r="N794" s="11" t="s">
        <v>556</v>
      </c>
      <c r="O794" s="11" t="s">
        <v>42</v>
      </c>
    </row>
    <row r="795" spans="2:15">
      <c r="B795" s="11" t="s">
        <v>1023</v>
      </c>
      <c r="C795" s="11" t="s">
        <v>1021</v>
      </c>
      <c r="D795" s="11" t="s">
        <v>1022</v>
      </c>
      <c r="E795" s="11" t="s">
        <v>97</v>
      </c>
      <c r="F795" s="11" t="s">
        <v>14</v>
      </c>
      <c r="G795" s="11" t="s">
        <v>44</v>
      </c>
      <c r="H795" s="11" t="s">
        <v>1765</v>
      </c>
      <c r="I795" s="11" t="s">
        <v>35</v>
      </c>
      <c r="J795" s="11">
        <v>220</v>
      </c>
      <c r="K795" s="11">
        <v>8</v>
      </c>
      <c r="L795" s="11" cm="1">
        <f t="array" ref="L795">K795*(J795-INDEX(Purchase_Data!$D$8:$D$138, MATCH(1, (TRIM(Purchase_Data!$B$8:$B$138)=TRIM(H795))*(TRIM(Purchase_Data!$C$8:$C$138)=TRIM(I795)), 0)))</f>
        <v>200</v>
      </c>
      <c r="M795" s="11">
        <f t="shared" si="12"/>
        <v>1760</v>
      </c>
      <c r="N795" s="11" t="s">
        <v>556</v>
      </c>
      <c r="O795" s="11" t="s">
        <v>37</v>
      </c>
    </row>
    <row r="796" spans="2:15">
      <c r="B796" s="11" t="s">
        <v>1024</v>
      </c>
      <c r="C796" s="11" t="s">
        <v>1021</v>
      </c>
      <c r="D796" s="11" t="s">
        <v>1022</v>
      </c>
      <c r="E796" s="11" t="s">
        <v>97</v>
      </c>
      <c r="F796" s="11" t="s">
        <v>14</v>
      </c>
      <c r="G796" s="11" t="s">
        <v>44</v>
      </c>
      <c r="H796" s="11" t="s">
        <v>101</v>
      </c>
      <c r="I796" s="11" t="s">
        <v>102</v>
      </c>
      <c r="J796" s="11">
        <v>2020</v>
      </c>
      <c r="K796" s="11">
        <v>8</v>
      </c>
      <c r="L796" s="11" cm="1">
        <f t="array" ref="L796">K796*(J796-INDEX(Purchase_Data!$D$8:$D$138, MATCH(1, (TRIM(Purchase_Data!$B$8:$B$138)=TRIM(H796))*(TRIM(Purchase_Data!$C$8:$C$138)=TRIM(I796)), 0)))</f>
        <v>2840</v>
      </c>
      <c r="M796" s="11">
        <f t="shared" si="12"/>
        <v>16160</v>
      </c>
      <c r="N796" s="11" t="s">
        <v>556</v>
      </c>
      <c r="O796" s="11" t="s">
        <v>42</v>
      </c>
    </row>
    <row r="797" spans="2:15">
      <c r="B797" s="11" t="s">
        <v>1025</v>
      </c>
      <c r="C797" s="11" t="s">
        <v>1021</v>
      </c>
      <c r="D797" s="11" t="s">
        <v>1022</v>
      </c>
      <c r="E797" s="11" t="s">
        <v>31</v>
      </c>
      <c r="F797" s="11" t="s">
        <v>32</v>
      </c>
      <c r="G797" s="11" t="s">
        <v>33</v>
      </c>
      <c r="H797" s="11" t="s">
        <v>65</v>
      </c>
      <c r="I797" s="11" t="s">
        <v>66</v>
      </c>
      <c r="J797" s="11">
        <v>20</v>
      </c>
      <c r="K797" s="11">
        <v>7</v>
      </c>
      <c r="L797" s="11" cm="1">
        <f t="array" ref="L797">K797*(J797-INDEX(Purchase_Data!$D$8:$D$138, MATCH(1, (TRIM(Purchase_Data!$B$8:$B$138)=TRIM(H797))*(TRIM(Purchase_Data!$C$8:$C$138)=TRIM(I797)), 0)))</f>
        <v>49</v>
      </c>
      <c r="M797" s="11">
        <f t="shared" si="12"/>
        <v>140</v>
      </c>
      <c r="N797" s="11" t="s">
        <v>556</v>
      </c>
      <c r="O797" s="11" t="s">
        <v>42</v>
      </c>
    </row>
    <row r="798" spans="2:15">
      <c r="B798" s="11" t="s">
        <v>1026</v>
      </c>
      <c r="C798" s="11" t="s">
        <v>1021</v>
      </c>
      <c r="D798" s="11" t="s">
        <v>1022</v>
      </c>
      <c r="E798" s="11" t="s">
        <v>31</v>
      </c>
      <c r="F798" s="11" t="s">
        <v>32</v>
      </c>
      <c r="G798" s="11" t="s">
        <v>33</v>
      </c>
      <c r="H798" s="11" t="s">
        <v>217</v>
      </c>
      <c r="I798" s="11" t="s">
        <v>218</v>
      </c>
      <c r="J798" s="11">
        <v>190</v>
      </c>
      <c r="K798" s="11">
        <v>9</v>
      </c>
      <c r="L798" s="11" cm="1">
        <f t="array" ref="L798">K798*(J798-INDEX(Purchase_Data!$D$8:$D$138, MATCH(1, (TRIM(Purchase_Data!$B$8:$B$138)=TRIM(H798))*(TRIM(Purchase_Data!$C$8:$C$138)=TRIM(I798)), 0)))</f>
        <v>135</v>
      </c>
      <c r="M798" s="11">
        <f t="shared" si="12"/>
        <v>1710</v>
      </c>
      <c r="N798" s="11" t="s">
        <v>556</v>
      </c>
      <c r="O798" s="11" t="s">
        <v>37</v>
      </c>
    </row>
    <row r="799" spans="2:15">
      <c r="B799" s="11" t="s">
        <v>1027</v>
      </c>
      <c r="C799" s="11" t="s">
        <v>1021</v>
      </c>
      <c r="D799" s="11" t="s">
        <v>1022</v>
      </c>
      <c r="E799" s="11" t="s">
        <v>181</v>
      </c>
      <c r="F799" s="11" t="s">
        <v>14</v>
      </c>
      <c r="G799" s="11" t="s">
        <v>44</v>
      </c>
      <c r="H799" s="11" t="s">
        <v>1751</v>
      </c>
      <c r="I799" s="11" t="s">
        <v>27</v>
      </c>
      <c r="J799" s="11">
        <v>200</v>
      </c>
      <c r="K799" s="11">
        <v>9</v>
      </c>
      <c r="L799" s="11" cm="1">
        <f t="array" ref="L799">K799*(J799-INDEX(Purchase_Data!$D$8:$D$138, MATCH(1, (TRIM(Purchase_Data!$B$8:$B$138)=TRIM(H799))*(TRIM(Purchase_Data!$C$8:$C$138)=TRIM(I799)), 0)))</f>
        <v>198</v>
      </c>
      <c r="M799" s="11">
        <f t="shared" si="12"/>
        <v>1800</v>
      </c>
      <c r="N799" s="11" t="s">
        <v>556</v>
      </c>
      <c r="O799" s="11" t="s">
        <v>42</v>
      </c>
    </row>
    <row r="800" spans="2:15">
      <c r="B800" s="11" t="s">
        <v>1028</v>
      </c>
      <c r="C800" s="11" t="s">
        <v>1021</v>
      </c>
      <c r="D800" s="11" t="s">
        <v>1022</v>
      </c>
      <c r="E800" s="11" t="s">
        <v>394</v>
      </c>
      <c r="F800" s="11" t="s">
        <v>14</v>
      </c>
      <c r="G800" s="11" t="s">
        <v>15</v>
      </c>
      <c r="H800" s="11" t="s">
        <v>16</v>
      </c>
      <c r="I800" s="11" t="s">
        <v>172</v>
      </c>
      <c r="J800" s="11">
        <v>290</v>
      </c>
      <c r="K800" s="11">
        <v>9</v>
      </c>
      <c r="L800" s="11" cm="1">
        <f t="array" ref="L800">K800*(J800-INDEX(Purchase_Data!$D$8:$D$138, MATCH(1, (TRIM(Purchase_Data!$B$8:$B$138)=TRIM(H800))*(TRIM(Purchase_Data!$C$8:$C$138)=TRIM(I800)), 0)))</f>
        <v>225</v>
      </c>
      <c r="M800" s="11">
        <f t="shared" si="12"/>
        <v>2610</v>
      </c>
      <c r="N800" s="11" t="s">
        <v>556</v>
      </c>
      <c r="O800" s="11" t="s">
        <v>20</v>
      </c>
    </row>
    <row r="801" spans="2:15">
      <c r="B801" s="11" t="s">
        <v>1029</v>
      </c>
      <c r="C801" s="11" t="s">
        <v>1021</v>
      </c>
      <c r="D801" s="11" t="s">
        <v>1022</v>
      </c>
      <c r="E801" s="11" t="s">
        <v>52</v>
      </c>
      <c r="F801" s="11" t="s">
        <v>32</v>
      </c>
      <c r="G801" s="11" t="s">
        <v>53</v>
      </c>
      <c r="H801" s="11" t="s">
        <v>131</v>
      </c>
      <c r="I801" s="11" t="s">
        <v>132</v>
      </c>
      <c r="J801" s="11">
        <v>120</v>
      </c>
      <c r="K801" s="11">
        <v>8</v>
      </c>
      <c r="L801" s="11" cm="1">
        <f t="array" ref="L801">K801*(J801-INDEX(Purchase_Data!$D$8:$D$138, MATCH(1, (TRIM(Purchase_Data!$B$8:$B$138)=TRIM(H801))*(TRIM(Purchase_Data!$C$8:$C$138)=TRIM(I801)), 0)))</f>
        <v>160</v>
      </c>
      <c r="M801" s="11">
        <f t="shared" si="12"/>
        <v>960</v>
      </c>
      <c r="N801" s="11" t="s">
        <v>556</v>
      </c>
      <c r="O801" s="11" t="s">
        <v>37</v>
      </c>
    </row>
    <row r="802" spans="2:15">
      <c r="B802" s="11" t="s">
        <v>1030</v>
      </c>
      <c r="C802" s="11" t="s">
        <v>1021</v>
      </c>
      <c r="D802" s="11" t="s">
        <v>1022</v>
      </c>
      <c r="E802" s="11" t="s">
        <v>38</v>
      </c>
      <c r="F802" s="11" t="s">
        <v>32</v>
      </c>
      <c r="G802" s="11" t="s">
        <v>15</v>
      </c>
      <c r="H802" s="11" t="s">
        <v>108</v>
      </c>
      <c r="I802" s="11" t="s">
        <v>172</v>
      </c>
      <c r="J802" s="11">
        <v>170</v>
      </c>
      <c r="K802" s="11">
        <v>9</v>
      </c>
      <c r="L802" s="11" cm="1">
        <f t="array" ref="L802">K802*(J802-INDEX(Purchase_Data!$D$8:$D$138, MATCH(1, (TRIM(Purchase_Data!$B$8:$B$138)=TRIM(H802))*(TRIM(Purchase_Data!$C$8:$C$138)=TRIM(I802)), 0)))</f>
        <v>162</v>
      </c>
      <c r="M802" s="11">
        <f t="shared" si="12"/>
        <v>1530</v>
      </c>
      <c r="N802" s="11" t="s">
        <v>556</v>
      </c>
      <c r="O802" s="11" t="s">
        <v>20</v>
      </c>
    </row>
    <row r="803" spans="2:15">
      <c r="B803" s="11" t="s">
        <v>1031</v>
      </c>
      <c r="C803" s="11" t="s">
        <v>1021</v>
      </c>
      <c r="D803" s="11" t="s">
        <v>1022</v>
      </c>
      <c r="E803" s="11" t="s">
        <v>100</v>
      </c>
      <c r="F803" s="11" t="s">
        <v>32</v>
      </c>
      <c r="G803" s="11" t="s">
        <v>53</v>
      </c>
      <c r="H803" s="11" t="s">
        <v>104</v>
      </c>
      <c r="I803" s="11" t="s">
        <v>17</v>
      </c>
      <c r="J803" s="11">
        <v>210</v>
      </c>
      <c r="K803" s="11">
        <v>10</v>
      </c>
      <c r="L803" s="11" cm="1">
        <f t="array" ref="L803">K803*(J803-INDEX(Purchase_Data!$D$8:$D$138, MATCH(1, (TRIM(Purchase_Data!$B$8:$B$138)=TRIM(H803))*(TRIM(Purchase_Data!$C$8:$C$138)=TRIM(I803)), 0)))</f>
        <v>500</v>
      </c>
      <c r="M803" s="11">
        <f t="shared" si="12"/>
        <v>2100</v>
      </c>
      <c r="N803" s="11" t="s">
        <v>556</v>
      </c>
      <c r="O803" s="11" t="s">
        <v>37</v>
      </c>
    </row>
    <row r="804" spans="2:15">
      <c r="B804" s="11" t="s">
        <v>1032</v>
      </c>
      <c r="C804" s="11" t="s">
        <v>1021</v>
      </c>
      <c r="D804" s="11" t="s">
        <v>1022</v>
      </c>
      <c r="E804" s="11" t="s">
        <v>100</v>
      </c>
      <c r="F804" s="11" t="s">
        <v>32</v>
      </c>
      <c r="G804" s="11" t="s">
        <v>53</v>
      </c>
      <c r="H804" s="11" t="s">
        <v>91</v>
      </c>
      <c r="I804" s="11" t="s">
        <v>59</v>
      </c>
      <c r="J804" s="11">
        <v>700</v>
      </c>
      <c r="K804" s="11">
        <v>10</v>
      </c>
      <c r="L804" s="11" cm="1">
        <f t="array" ref="L804">K804*(J804-INDEX(Purchase_Data!$D$8:$D$138, MATCH(1, (TRIM(Purchase_Data!$B$8:$B$138)=TRIM(H804))*(TRIM(Purchase_Data!$C$8:$C$138)=TRIM(I804)), 0)))</f>
        <v>280</v>
      </c>
      <c r="M804" s="11">
        <f t="shared" si="12"/>
        <v>7000</v>
      </c>
      <c r="N804" s="11" t="s">
        <v>556</v>
      </c>
      <c r="O804" s="11" t="s">
        <v>23</v>
      </c>
    </row>
    <row r="805" spans="2:15">
      <c r="B805" s="11" t="s">
        <v>1033</v>
      </c>
      <c r="C805" s="11" t="s">
        <v>1021</v>
      </c>
      <c r="D805" s="11" t="s">
        <v>1022</v>
      </c>
      <c r="E805" s="11" t="s">
        <v>75</v>
      </c>
      <c r="F805" s="11" t="s">
        <v>32</v>
      </c>
      <c r="G805" s="11" t="s">
        <v>44</v>
      </c>
      <c r="H805" s="11" t="s">
        <v>1751</v>
      </c>
      <c r="I805" s="11" t="s">
        <v>27</v>
      </c>
      <c r="J805" s="11">
        <v>200</v>
      </c>
      <c r="K805" s="11">
        <v>10</v>
      </c>
      <c r="L805" s="11" cm="1">
        <f t="array" ref="L805">K805*(J805-INDEX(Purchase_Data!$D$8:$D$138, MATCH(1, (TRIM(Purchase_Data!$B$8:$B$138)=TRIM(H805))*(TRIM(Purchase_Data!$C$8:$C$138)=TRIM(I805)), 0)))</f>
        <v>220</v>
      </c>
      <c r="M805" s="11">
        <f t="shared" si="12"/>
        <v>2000</v>
      </c>
      <c r="N805" s="11" t="s">
        <v>556</v>
      </c>
      <c r="O805" s="11" t="s">
        <v>42</v>
      </c>
    </row>
    <row r="806" spans="2:15">
      <c r="B806" s="11" t="s">
        <v>1034</v>
      </c>
      <c r="C806" s="11" t="s">
        <v>1021</v>
      </c>
      <c r="D806" s="11" t="s">
        <v>1022</v>
      </c>
      <c r="E806" s="11" t="s">
        <v>75</v>
      </c>
      <c r="F806" s="11" t="s">
        <v>32</v>
      </c>
      <c r="G806" s="11" t="s">
        <v>44</v>
      </c>
      <c r="H806" s="11" t="s">
        <v>171</v>
      </c>
      <c r="I806" s="11" t="s">
        <v>55</v>
      </c>
      <c r="J806" s="11">
        <v>250</v>
      </c>
      <c r="K806" s="11">
        <v>10</v>
      </c>
      <c r="L806" s="11" cm="1">
        <f t="array" ref="L806">K806*(J806-INDEX(Purchase_Data!$D$8:$D$138, MATCH(1, (TRIM(Purchase_Data!$B$8:$B$138)=TRIM(H806))*(TRIM(Purchase_Data!$C$8:$C$138)=TRIM(I806)), 0)))</f>
        <v>400</v>
      </c>
      <c r="M806" s="11">
        <f t="shared" si="12"/>
        <v>2500</v>
      </c>
      <c r="N806" s="11" t="s">
        <v>556</v>
      </c>
      <c r="O806" s="11" t="s">
        <v>37</v>
      </c>
    </row>
    <row r="807" spans="2:15">
      <c r="B807" s="11" t="s">
        <v>1035</v>
      </c>
      <c r="C807" s="11" t="s">
        <v>1021</v>
      </c>
      <c r="D807" s="11" t="s">
        <v>1022</v>
      </c>
      <c r="E807" s="11" t="s">
        <v>427</v>
      </c>
      <c r="F807" s="11" t="s">
        <v>32</v>
      </c>
      <c r="G807" s="11" t="s">
        <v>53</v>
      </c>
      <c r="H807" s="11" t="s">
        <v>45</v>
      </c>
      <c r="I807" s="11" t="s">
        <v>55</v>
      </c>
      <c r="J807" s="11">
        <v>2015</v>
      </c>
      <c r="K807" s="11">
        <v>10</v>
      </c>
      <c r="L807" s="11" cm="1">
        <f t="array" ref="L807">K807*(J807-INDEX(Purchase_Data!$D$8:$D$138, MATCH(1, (TRIM(Purchase_Data!$B$8:$B$138)=TRIM(H807))*(TRIM(Purchase_Data!$C$8:$C$138)=TRIM(I807)), 0)))</f>
        <v>2750</v>
      </c>
      <c r="M807" s="11">
        <f t="shared" si="12"/>
        <v>20150</v>
      </c>
      <c r="N807" s="11" t="s">
        <v>556</v>
      </c>
      <c r="O807" s="11" t="s">
        <v>37</v>
      </c>
    </row>
    <row r="808" spans="2:15">
      <c r="B808" s="11" t="s">
        <v>1036</v>
      </c>
      <c r="C808" s="11" t="s">
        <v>1021</v>
      </c>
      <c r="D808" s="11" t="s">
        <v>1022</v>
      </c>
      <c r="E808" s="11" t="s">
        <v>307</v>
      </c>
      <c r="F808" s="11" t="s">
        <v>14</v>
      </c>
      <c r="G808" s="11" t="s">
        <v>15</v>
      </c>
      <c r="H808" s="11" t="s">
        <v>131</v>
      </c>
      <c r="I808" s="11" t="s">
        <v>132</v>
      </c>
      <c r="J808" s="11">
        <v>120</v>
      </c>
      <c r="K808" s="11">
        <v>11</v>
      </c>
      <c r="L808" s="11" cm="1">
        <f t="array" ref="L808">K808*(J808-INDEX(Purchase_Data!$D$8:$D$138, MATCH(1, (TRIM(Purchase_Data!$B$8:$B$138)=TRIM(H808))*(TRIM(Purchase_Data!$C$8:$C$138)=TRIM(I808)), 0)))</f>
        <v>220</v>
      </c>
      <c r="M808" s="11">
        <f t="shared" si="12"/>
        <v>1320</v>
      </c>
      <c r="N808" s="11" t="s">
        <v>556</v>
      </c>
      <c r="O808" s="11" t="s">
        <v>37</v>
      </c>
    </row>
    <row r="809" spans="2:15">
      <c r="B809" s="11" t="s">
        <v>1037</v>
      </c>
      <c r="C809" s="11" t="s">
        <v>1021</v>
      </c>
      <c r="D809" s="11" t="s">
        <v>1022</v>
      </c>
      <c r="E809" s="11" t="s">
        <v>303</v>
      </c>
      <c r="F809" s="11" t="s">
        <v>14</v>
      </c>
      <c r="G809" s="11" t="s">
        <v>15</v>
      </c>
      <c r="H809" s="11" t="s">
        <v>123</v>
      </c>
      <c r="I809" s="11" t="s">
        <v>137</v>
      </c>
      <c r="J809" s="11">
        <v>330</v>
      </c>
      <c r="K809" s="11">
        <v>9</v>
      </c>
      <c r="L809" s="11" cm="1">
        <f t="array" ref="L809">K809*(J809-INDEX(Purchase_Data!$D$8:$D$138, MATCH(1, (TRIM(Purchase_Data!$B$8:$B$138)=TRIM(H809))*(TRIM(Purchase_Data!$C$8:$C$138)=TRIM(I809)), 0)))</f>
        <v>342</v>
      </c>
      <c r="M809" s="11">
        <f t="shared" si="12"/>
        <v>2970</v>
      </c>
      <c r="N809" s="11" t="s">
        <v>556</v>
      </c>
      <c r="O809" s="11" t="s">
        <v>23</v>
      </c>
    </row>
    <row r="810" spans="2:15">
      <c r="B810" s="11" t="s">
        <v>1038</v>
      </c>
      <c r="C810" s="11" t="s">
        <v>1021</v>
      </c>
      <c r="D810" s="11" t="s">
        <v>1022</v>
      </c>
      <c r="E810" s="11" t="s">
        <v>89</v>
      </c>
      <c r="F810" s="11" t="s">
        <v>14</v>
      </c>
      <c r="G810" s="11" t="s">
        <v>44</v>
      </c>
      <c r="H810" s="11" t="s">
        <v>123</v>
      </c>
      <c r="I810" s="11" t="s">
        <v>59</v>
      </c>
      <c r="J810" s="11">
        <v>130</v>
      </c>
      <c r="K810" s="11">
        <v>10</v>
      </c>
      <c r="L810" s="11" cm="1">
        <f t="array" ref="L810">K810*(J810-INDEX(Purchase_Data!$D$8:$D$138, MATCH(1, (TRIM(Purchase_Data!$B$8:$B$138)=TRIM(H810))*(TRIM(Purchase_Data!$C$8:$C$138)=TRIM(I810)), 0)))</f>
        <v>120</v>
      </c>
      <c r="M810" s="11">
        <f t="shared" si="12"/>
        <v>1300</v>
      </c>
      <c r="N810" s="11" t="s">
        <v>556</v>
      </c>
      <c r="O810" s="11" t="s">
        <v>23</v>
      </c>
    </row>
    <row r="811" spans="2:15">
      <c r="B811" s="11" t="s">
        <v>1039</v>
      </c>
      <c r="C811" s="11" t="s">
        <v>1021</v>
      </c>
      <c r="D811" s="11" t="s">
        <v>1022</v>
      </c>
      <c r="E811" s="11" t="s">
        <v>303</v>
      </c>
      <c r="F811" s="11" t="s">
        <v>14</v>
      </c>
      <c r="G811" s="11" t="s">
        <v>15</v>
      </c>
      <c r="H811" s="11" t="s">
        <v>34</v>
      </c>
      <c r="I811" s="11" t="s">
        <v>35</v>
      </c>
      <c r="J811" s="11">
        <v>270</v>
      </c>
      <c r="K811" s="11">
        <v>9</v>
      </c>
      <c r="L811" s="11" cm="1">
        <f t="array" ref="L811">K811*(J811-INDEX(Purchase_Data!$D$8:$D$138, MATCH(1, (TRIM(Purchase_Data!$B$8:$B$138)=TRIM(H811))*(TRIM(Purchase_Data!$C$8:$C$138)=TRIM(I811)), 0)))</f>
        <v>450</v>
      </c>
      <c r="M811" s="11">
        <f t="shared" si="12"/>
        <v>2430</v>
      </c>
      <c r="N811" s="11" t="s">
        <v>556</v>
      </c>
      <c r="O811" s="11" t="s">
        <v>37</v>
      </c>
    </row>
    <row r="812" spans="2:15">
      <c r="B812" s="11" t="s">
        <v>1040</v>
      </c>
      <c r="C812" s="11" t="s">
        <v>1021</v>
      </c>
      <c r="D812" s="11" t="s">
        <v>1022</v>
      </c>
      <c r="E812" s="11" t="s">
        <v>250</v>
      </c>
      <c r="F812" s="11" t="s">
        <v>14</v>
      </c>
      <c r="G812" s="11" t="s">
        <v>53</v>
      </c>
      <c r="H812" s="11" t="s">
        <v>101</v>
      </c>
      <c r="I812" s="11" t="s">
        <v>102</v>
      </c>
      <c r="J812" s="11">
        <v>2020</v>
      </c>
      <c r="K812" s="11">
        <v>9</v>
      </c>
      <c r="L812" s="11" cm="1">
        <f t="array" ref="L812">K812*(J812-INDEX(Purchase_Data!$D$8:$D$138, MATCH(1, (TRIM(Purchase_Data!$B$8:$B$138)=TRIM(H812))*(TRIM(Purchase_Data!$C$8:$C$138)=TRIM(I812)), 0)))</f>
        <v>3195</v>
      </c>
      <c r="M812" s="11">
        <f t="shared" si="12"/>
        <v>18180</v>
      </c>
      <c r="N812" s="11" t="s">
        <v>556</v>
      </c>
      <c r="O812" s="11" t="s">
        <v>42</v>
      </c>
    </row>
    <row r="813" spans="2:15">
      <c r="B813" s="11" t="s">
        <v>1041</v>
      </c>
      <c r="C813" s="11" t="s">
        <v>1021</v>
      </c>
      <c r="D813" s="11" t="s">
        <v>1022</v>
      </c>
      <c r="E813" s="11" t="s">
        <v>31</v>
      </c>
      <c r="F813" s="11" t="s">
        <v>32</v>
      </c>
      <c r="G813" s="11" t="s">
        <v>33</v>
      </c>
      <c r="H813" s="11" t="s">
        <v>101</v>
      </c>
      <c r="I813" s="11" t="s">
        <v>102</v>
      </c>
      <c r="J813" s="11">
        <v>2020</v>
      </c>
      <c r="K813" s="11">
        <v>9</v>
      </c>
      <c r="L813" s="11" cm="1">
        <f t="array" ref="L813">K813*(J813-INDEX(Purchase_Data!$D$8:$D$138, MATCH(1, (TRIM(Purchase_Data!$B$8:$B$138)=TRIM(H813))*(TRIM(Purchase_Data!$C$8:$C$138)=TRIM(I813)), 0)))</f>
        <v>3195</v>
      </c>
      <c r="M813" s="11">
        <f t="shared" si="12"/>
        <v>18180</v>
      </c>
      <c r="N813" s="11" t="s">
        <v>556</v>
      </c>
      <c r="O813" s="11" t="s">
        <v>42</v>
      </c>
    </row>
    <row r="814" spans="2:15">
      <c r="B814" s="11" t="s">
        <v>1042</v>
      </c>
      <c r="C814" s="11" t="s">
        <v>1021</v>
      </c>
      <c r="D814" s="11" t="s">
        <v>1022</v>
      </c>
      <c r="E814" s="11" t="s">
        <v>615</v>
      </c>
      <c r="F814" s="11" t="s">
        <v>32</v>
      </c>
      <c r="G814" s="11" t="s">
        <v>44</v>
      </c>
      <c r="H814" s="11" t="s">
        <v>369</v>
      </c>
      <c r="I814" s="11" t="s">
        <v>370</v>
      </c>
      <c r="J814" s="11">
        <v>1660</v>
      </c>
      <c r="K814" s="11">
        <v>9</v>
      </c>
      <c r="L814" s="11" cm="1">
        <f t="array" ref="L814">K814*(J814-INDEX(Purchase_Data!$D$8:$D$138, MATCH(1, (TRIM(Purchase_Data!$B$8:$B$138)=TRIM(H814))*(TRIM(Purchase_Data!$C$8:$C$138)=TRIM(I814)), 0)))</f>
        <v>4590</v>
      </c>
      <c r="M814" s="11">
        <f t="shared" si="12"/>
        <v>14940</v>
      </c>
      <c r="N814" s="11" t="s">
        <v>556</v>
      </c>
      <c r="O814" s="11" t="s">
        <v>23</v>
      </c>
    </row>
    <row r="815" spans="2:15">
      <c r="B815" s="11" t="s">
        <v>1043</v>
      </c>
      <c r="C815" s="11" t="s">
        <v>1021</v>
      </c>
      <c r="D815" s="11" t="s">
        <v>1022</v>
      </c>
      <c r="E815" s="11" t="s">
        <v>615</v>
      </c>
      <c r="F815" s="11" t="s">
        <v>32</v>
      </c>
      <c r="G815" s="11" t="s">
        <v>44</v>
      </c>
      <c r="H815" s="11" t="s">
        <v>185</v>
      </c>
      <c r="I815" s="11" t="s">
        <v>17</v>
      </c>
      <c r="J815" s="11">
        <v>50</v>
      </c>
      <c r="K815" s="11">
        <v>8</v>
      </c>
      <c r="L815" s="11" cm="1">
        <f t="array" ref="L815">K815*(J815-INDEX(Purchase_Data!$D$8:$D$138, MATCH(1, (TRIM(Purchase_Data!$B$8:$B$138)=TRIM(H815))*(TRIM(Purchase_Data!$C$8:$C$138)=TRIM(I815)), 0)))</f>
        <v>48</v>
      </c>
      <c r="M815" s="11">
        <f t="shared" si="12"/>
        <v>400</v>
      </c>
      <c r="N815" s="11" t="s">
        <v>556</v>
      </c>
      <c r="O815" s="11" t="s">
        <v>20</v>
      </c>
    </row>
    <row r="816" spans="2:15">
      <c r="B816" s="11" t="s">
        <v>1044</v>
      </c>
      <c r="C816" s="11" t="s">
        <v>1021</v>
      </c>
      <c r="D816" s="11" t="s">
        <v>1022</v>
      </c>
      <c r="E816" s="11" t="s">
        <v>207</v>
      </c>
      <c r="F816" s="11" t="s">
        <v>32</v>
      </c>
      <c r="G816" s="11" t="s">
        <v>44</v>
      </c>
      <c r="H816" s="11" t="s">
        <v>101</v>
      </c>
      <c r="I816" s="11" t="s">
        <v>288</v>
      </c>
      <c r="J816" s="11">
        <v>1050</v>
      </c>
      <c r="K816" s="11">
        <v>9</v>
      </c>
      <c r="L816" s="11" cm="1">
        <f t="array" ref="L816">K816*(J816-INDEX(Purchase_Data!$D$8:$D$138, MATCH(1, (TRIM(Purchase_Data!$B$8:$B$138)=TRIM(H816))*(TRIM(Purchase_Data!$C$8:$C$138)=TRIM(I816)), 0)))</f>
        <v>1746</v>
      </c>
      <c r="M816" s="11">
        <f t="shared" si="12"/>
        <v>9450</v>
      </c>
      <c r="N816" s="11" t="s">
        <v>556</v>
      </c>
      <c r="O816" s="11" t="s">
        <v>42</v>
      </c>
    </row>
    <row r="817" spans="2:15">
      <c r="B817" s="11" t="s">
        <v>1045</v>
      </c>
      <c r="C817" s="11" t="s">
        <v>1021</v>
      </c>
      <c r="D817" s="11" t="s">
        <v>1022</v>
      </c>
      <c r="E817" s="11" t="s">
        <v>207</v>
      </c>
      <c r="F817" s="11" t="s">
        <v>32</v>
      </c>
      <c r="G817" s="11" t="s">
        <v>44</v>
      </c>
      <c r="H817" s="11" t="s">
        <v>131</v>
      </c>
      <c r="I817" s="11" t="s">
        <v>132</v>
      </c>
      <c r="J817" s="11">
        <v>120</v>
      </c>
      <c r="K817" s="11">
        <v>8</v>
      </c>
      <c r="L817" s="11" cm="1">
        <f t="array" ref="L817">K817*(J817-INDEX(Purchase_Data!$D$8:$D$138, MATCH(1, (TRIM(Purchase_Data!$B$8:$B$138)=TRIM(H817))*(TRIM(Purchase_Data!$C$8:$C$138)=TRIM(I817)), 0)))</f>
        <v>160</v>
      </c>
      <c r="M817" s="11">
        <f t="shared" si="12"/>
        <v>960</v>
      </c>
      <c r="N817" s="11" t="s">
        <v>556</v>
      </c>
      <c r="O817" s="11" t="s">
        <v>37</v>
      </c>
    </row>
    <row r="818" spans="2:15">
      <c r="B818" s="11" t="s">
        <v>1046</v>
      </c>
      <c r="C818" s="11" t="s">
        <v>1021</v>
      </c>
      <c r="D818" s="11" t="s">
        <v>1022</v>
      </c>
      <c r="E818" s="11" t="s">
        <v>701</v>
      </c>
      <c r="F818" s="11" t="s">
        <v>14</v>
      </c>
      <c r="G818" s="11" t="s">
        <v>53</v>
      </c>
      <c r="H818" s="11" t="s">
        <v>1765</v>
      </c>
      <c r="I818" s="11" t="s">
        <v>35</v>
      </c>
      <c r="J818" s="11">
        <v>220</v>
      </c>
      <c r="K818" s="11">
        <v>8</v>
      </c>
      <c r="L818" s="11" cm="1">
        <f t="array" ref="L818">K818*(J818-INDEX(Purchase_Data!$D$8:$D$138, MATCH(1, (TRIM(Purchase_Data!$B$8:$B$138)=TRIM(H818))*(TRIM(Purchase_Data!$C$8:$C$138)=TRIM(I818)), 0)))</f>
        <v>200</v>
      </c>
      <c r="M818" s="11">
        <f t="shared" si="12"/>
        <v>1760</v>
      </c>
      <c r="N818" s="11" t="s">
        <v>556</v>
      </c>
      <c r="O818" s="11" t="s">
        <v>37</v>
      </c>
    </row>
    <row r="819" spans="2:15">
      <c r="B819" s="11" t="s">
        <v>1047</v>
      </c>
      <c r="C819" s="11" t="s">
        <v>1021</v>
      </c>
      <c r="D819" s="11" t="s">
        <v>1022</v>
      </c>
      <c r="E819" s="11" t="s">
        <v>424</v>
      </c>
      <c r="F819" s="11" t="s">
        <v>32</v>
      </c>
      <c r="G819" s="11" t="s">
        <v>33</v>
      </c>
      <c r="H819" s="11" t="s">
        <v>178</v>
      </c>
      <c r="I819" s="11" t="s">
        <v>179</v>
      </c>
      <c r="J819" s="11">
        <v>480</v>
      </c>
      <c r="K819" s="11">
        <v>8</v>
      </c>
      <c r="L819" s="11" cm="1">
        <f t="array" ref="L819">K819*(J819-INDEX(Purchase_Data!$D$8:$D$138, MATCH(1, (TRIM(Purchase_Data!$B$8:$B$138)=TRIM(H819))*(TRIM(Purchase_Data!$C$8:$C$138)=TRIM(I819)), 0)))</f>
        <v>240</v>
      </c>
      <c r="M819" s="11">
        <f t="shared" si="12"/>
        <v>3840</v>
      </c>
      <c r="N819" s="11" t="s">
        <v>556</v>
      </c>
      <c r="O819" s="11" t="s">
        <v>42</v>
      </c>
    </row>
    <row r="820" spans="2:15">
      <c r="B820" s="11" t="s">
        <v>1048</v>
      </c>
      <c r="C820" s="11" t="s">
        <v>1021</v>
      </c>
      <c r="D820" s="11" t="s">
        <v>1022</v>
      </c>
      <c r="E820" s="11" t="s">
        <v>237</v>
      </c>
      <c r="F820" s="11" t="s">
        <v>14</v>
      </c>
      <c r="G820" s="11" t="s">
        <v>15</v>
      </c>
      <c r="H820" s="11" t="s">
        <v>1765</v>
      </c>
      <c r="I820" s="11" t="s">
        <v>35</v>
      </c>
      <c r="J820" s="11">
        <v>220</v>
      </c>
      <c r="K820" s="11">
        <v>9</v>
      </c>
      <c r="L820" s="11" cm="1">
        <f t="array" ref="L820">K820*(J820-INDEX(Purchase_Data!$D$8:$D$138, MATCH(1, (TRIM(Purchase_Data!$B$8:$B$138)=TRIM(H820))*(TRIM(Purchase_Data!$C$8:$C$138)=TRIM(I820)), 0)))</f>
        <v>225</v>
      </c>
      <c r="M820" s="11">
        <f t="shared" si="12"/>
        <v>1980</v>
      </c>
      <c r="N820" s="11" t="s">
        <v>556</v>
      </c>
      <c r="O820" s="11" t="s">
        <v>37</v>
      </c>
    </row>
    <row r="821" spans="2:15">
      <c r="B821" s="11" t="s">
        <v>1049</v>
      </c>
      <c r="C821" s="11" t="s">
        <v>1021</v>
      </c>
      <c r="D821" s="11" t="s">
        <v>1022</v>
      </c>
      <c r="E821" s="11" t="s">
        <v>117</v>
      </c>
      <c r="F821" s="11" t="s">
        <v>14</v>
      </c>
      <c r="G821" s="11" t="s">
        <v>15</v>
      </c>
      <c r="H821" s="11" t="s">
        <v>69</v>
      </c>
      <c r="I821" s="11" t="s">
        <v>63</v>
      </c>
      <c r="J821" s="11">
        <v>100</v>
      </c>
      <c r="K821" s="11">
        <v>8</v>
      </c>
      <c r="L821" s="11" cm="1">
        <f t="array" ref="L821">K821*(J821-INDEX(Purchase_Data!$D$8:$D$138, MATCH(1, (TRIM(Purchase_Data!$B$8:$B$138)=TRIM(H821))*(TRIM(Purchase_Data!$C$8:$C$138)=TRIM(I821)), 0)))</f>
        <v>96</v>
      </c>
      <c r="M821" s="11">
        <f t="shared" si="12"/>
        <v>800</v>
      </c>
      <c r="N821" s="11" t="s">
        <v>556</v>
      </c>
      <c r="O821" s="11" t="s">
        <v>42</v>
      </c>
    </row>
    <row r="822" spans="2:15">
      <c r="B822" s="11" t="s">
        <v>1050</v>
      </c>
      <c r="C822" s="11" t="s">
        <v>1021</v>
      </c>
      <c r="D822" s="11" t="s">
        <v>1022</v>
      </c>
      <c r="E822" s="11" t="s">
        <v>543</v>
      </c>
      <c r="F822" s="11" t="s">
        <v>14</v>
      </c>
      <c r="G822" s="11" t="s">
        <v>25</v>
      </c>
      <c r="H822" s="11" t="s">
        <v>123</v>
      </c>
      <c r="I822" s="11" t="s">
        <v>27</v>
      </c>
      <c r="J822" s="11">
        <v>1220</v>
      </c>
      <c r="K822" s="11">
        <v>9</v>
      </c>
      <c r="L822" s="11" cm="1">
        <f t="array" ref="L822">K822*(J822-INDEX(Purchase_Data!$D$8:$D$138, MATCH(1, (TRIM(Purchase_Data!$B$8:$B$138)=TRIM(H822))*(TRIM(Purchase_Data!$C$8:$C$138)=TRIM(I822)), 0)))</f>
        <v>180</v>
      </c>
      <c r="M822" s="11">
        <f t="shared" si="12"/>
        <v>10980</v>
      </c>
      <c r="N822" s="11" t="s">
        <v>556</v>
      </c>
      <c r="O822" s="11" t="s">
        <v>23</v>
      </c>
    </row>
    <row r="823" spans="2:15">
      <c r="B823" s="11" t="s">
        <v>1051</v>
      </c>
      <c r="C823" s="11" t="s">
        <v>1021</v>
      </c>
      <c r="D823" s="11" t="s">
        <v>1022</v>
      </c>
      <c r="E823" s="11" t="s">
        <v>158</v>
      </c>
      <c r="F823" s="11" t="s">
        <v>32</v>
      </c>
      <c r="G823" s="11" t="s">
        <v>44</v>
      </c>
      <c r="H823" s="11" t="s">
        <v>49</v>
      </c>
      <c r="I823" s="11" t="s">
        <v>17</v>
      </c>
      <c r="J823" s="11">
        <v>100</v>
      </c>
      <c r="K823" s="11">
        <v>7</v>
      </c>
      <c r="L823" s="11" cm="1">
        <f t="array" ref="L823">K823*(J823-INDEX(Purchase_Data!$D$8:$D$138, MATCH(1, (TRIM(Purchase_Data!$B$8:$B$138)=TRIM(H823))*(TRIM(Purchase_Data!$C$8:$C$138)=TRIM(I823)), 0)))</f>
        <v>56</v>
      </c>
      <c r="M823" s="11">
        <f t="shared" si="12"/>
        <v>700</v>
      </c>
      <c r="N823" s="11" t="s">
        <v>556</v>
      </c>
      <c r="O823" s="11" t="s">
        <v>20</v>
      </c>
    </row>
    <row r="824" spans="2:15">
      <c r="B824" s="11" t="s">
        <v>1052</v>
      </c>
      <c r="C824" s="11" t="s">
        <v>1021</v>
      </c>
      <c r="D824" s="11" t="s">
        <v>1022</v>
      </c>
      <c r="E824" s="11" t="s">
        <v>615</v>
      </c>
      <c r="F824" s="11" t="s">
        <v>32</v>
      </c>
      <c r="G824" s="11" t="s">
        <v>44</v>
      </c>
      <c r="H824" s="11" t="s">
        <v>21</v>
      </c>
      <c r="I824" s="11" t="s">
        <v>27</v>
      </c>
      <c r="J824" s="11">
        <v>370</v>
      </c>
      <c r="K824" s="11">
        <v>8</v>
      </c>
      <c r="L824" s="11" cm="1">
        <f t="array" ref="L824">K824*(J824-INDEX(Purchase_Data!$D$8:$D$138, MATCH(1, (TRIM(Purchase_Data!$B$8:$B$138)=TRIM(H824))*(TRIM(Purchase_Data!$C$8:$C$138)=TRIM(I824)), 0)))</f>
        <v>400</v>
      </c>
      <c r="M824" s="11">
        <f t="shared" si="12"/>
        <v>2960</v>
      </c>
      <c r="N824" s="11" t="s">
        <v>556</v>
      </c>
      <c r="O824" s="11" t="s">
        <v>23</v>
      </c>
    </row>
    <row r="825" spans="2:15">
      <c r="B825" s="11" t="s">
        <v>1053</v>
      </c>
      <c r="C825" s="11" t="s">
        <v>1021</v>
      </c>
      <c r="D825" s="11" t="s">
        <v>1022</v>
      </c>
      <c r="E825" s="11" t="s">
        <v>615</v>
      </c>
      <c r="F825" s="11" t="s">
        <v>32</v>
      </c>
      <c r="G825" s="11" t="s">
        <v>44</v>
      </c>
      <c r="H825" s="11" t="s">
        <v>185</v>
      </c>
      <c r="I825" s="11" t="s">
        <v>172</v>
      </c>
      <c r="J825" s="11">
        <v>120</v>
      </c>
      <c r="K825" s="11">
        <v>9</v>
      </c>
      <c r="L825" s="11" cm="1">
        <f t="array" ref="L825">K825*(J825-INDEX(Purchase_Data!$D$8:$D$138, MATCH(1, (TRIM(Purchase_Data!$B$8:$B$138)=TRIM(H825))*(TRIM(Purchase_Data!$C$8:$C$138)=TRIM(I825)), 0)))</f>
        <v>72</v>
      </c>
      <c r="M825" s="11">
        <f t="shared" si="12"/>
        <v>1080</v>
      </c>
      <c r="N825" s="11" t="s">
        <v>556</v>
      </c>
      <c r="O825" s="11" t="s">
        <v>20</v>
      </c>
    </row>
    <row r="826" spans="2:15">
      <c r="B826" s="11" t="s">
        <v>1054</v>
      </c>
      <c r="C826" s="11" t="s">
        <v>1021</v>
      </c>
      <c r="D826" s="11" t="s">
        <v>1022</v>
      </c>
      <c r="E826" s="11" t="s">
        <v>406</v>
      </c>
      <c r="F826" s="11" t="s">
        <v>14</v>
      </c>
      <c r="G826" s="11" t="s">
        <v>15</v>
      </c>
      <c r="H826" s="11" t="s">
        <v>121</v>
      </c>
      <c r="I826" s="11" t="s">
        <v>17</v>
      </c>
      <c r="J826" s="11">
        <v>90</v>
      </c>
      <c r="K826" s="11">
        <v>8</v>
      </c>
      <c r="L826" s="11" cm="1">
        <f t="array" ref="L826">K826*(J826-INDEX(Purchase_Data!$D$8:$D$138, MATCH(1, (TRIM(Purchase_Data!$B$8:$B$138)=TRIM(H826))*(TRIM(Purchase_Data!$C$8:$C$138)=TRIM(I826)), 0)))</f>
        <v>96</v>
      </c>
      <c r="M826" s="11">
        <f t="shared" si="12"/>
        <v>720</v>
      </c>
      <c r="N826" s="11" t="s">
        <v>556</v>
      </c>
      <c r="O826" s="11" t="s">
        <v>42</v>
      </c>
    </row>
    <row r="827" spans="2:15">
      <c r="B827" s="11" t="s">
        <v>1055</v>
      </c>
      <c r="C827" s="11" t="s">
        <v>1021</v>
      </c>
      <c r="D827" s="11" t="s">
        <v>1022</v>
      </c>
      <c r="E827" s="11" t="s">
        <v>406</v>
      </c>
      <c r="F827" s="11" t="s">
        <v>14</v>
      </c>
      <c r="G827" s="11" t="s">
        <v>15</v>
      </c>
      <c r="H827" s="11" t="s">
        <v>234</v>
      </c>
      <c r="I827" s="11" t="s">
        <v>235</v>
      </c>
      <c r="J827" s="11">
        <v>420</v>
      </c>
      <c r="K827" s="11">
        <v>9</v>
      </c>
      <c r="L827" s="11" cm="1">
        <f t="array" ref="L827">K827*(J827-INDEX(Purchase_Data!$D$8:$D$138, MATCH(1, (TRIM(Purchase_Data!$B$8:$B$138)=TRIM(H827))*(TRIM(Purchase_Data!$C$8:$C$138)=TRIM(I827)), 0)))</f>
        <v>450</v>
      </c>
      <c r="M827" s="11">
        <f t="shared" si="12"/>
        <v>3780</v>
      </c>
      <c r="N827" s="11" t="s">
        <v>556</v>
      </c>
      <c r="O827" s="11" t="s">
        <v>37</v>
      </c>
    </row>
    <row r="828" spans="2:15">
      <c r="B828" s="11" t="s">
        <v>1056</v>
      </c>
      <c r="C828" s="11" t="s">
        <v>1021</v>
      </c>
      <c r="D828" s="11" t="s">
        <v>1022</v>
      </c>
      <c r="E828" s="11" t="s">
        <v>789</v>
      </c>
      <c r="F828" s="11" t="s">
        <v>32</v>
      </c>
      <c r="G828" s="11" t="s">
        <v>53</v>
      </c>
      <c r="H828" s="11" t="s">
        <v>349</v>
      </c>
      <c r="I828" s="11" t="s">
        <v>172</v>
      </c>
      <c r="J828" s="11">
        <v>360</v>
      </c>
      <c r="K828" s="11">
        <v>8</v>
      </c>
      <c r="L828" s="11" cm="1">
        <f t="array" ref="L828">K828*(J828-INDEX(Purchase_Data!$D$8:$D$138, MATCH(1, (TRIM(Purchase_Data!$B$8:$B$138)=TRIM(H828))*(TRIM(Purchase_Data!$C$8:$C$138)=TRIM(I828)), 0)))</f>
        <v>192</v>
      </c>
      <c r="M828" s="11">
        <f t="shared" si="12"/>
        <v>2880</v>
      </c>
      <c r="N828" s="11" t="s">
        <v>556</v>
      </c>
      <c r="O828" s="11" t="s">
        <v>42</v>
      </c>
    </row>
    <row r="829" spans="2:15">
      <c r="B829" s="11" t="s">
        <v>1057</v>
      </c>
      <c r="C829" s="11" t="s">
        <v>1021</v>
      </c>
      <c r="D829" s="11" t="s">
        <v>1022</v>
      </c>
      <c r="E829" s="11" t="s">
        <v>176</v>
      </c>
      <c r="F829" s="11" t="s">
        <v>14</v>
      </c>
      <c r="G829" s="11" t="s">
        <v>15</v>
      </c>
      <c r="H829" s="11" t="s">
        <v>123</v>
      </c>
      <c r="I829" s="11" t="s">
        <v>27</v>
      </c>
      <c r="J829" s="11">
        <v>1220</v>
      </c>
      <c r="K829" s="11">
        <v>10</v>
      </c>
      <c r="L829" s="11" cm="1">
        <f t="array" ref="L829">K829*(J829-INDEX(Purchase_Data!$D$8:$D$138, MATCH(1, (TRIM(Purchase_Data!$B$8:$B$138)=TRIM(H829))*(TRIM(Purchase_Data!$C$8:$C$138)=TRIM(I829)), 0)))</f>
        <v>200</v>
      </c>
      <c r="M829" s="11">
        <f t="shared" si="12"/>
        <v>12200</v>
      </c>
      <c r="N829" s="11" t="s">
        <v>556</v>
      </c>
      <c r="O829" s="11" t="s">
        <v>23</v>
      </c>
    </row>
    <row r="830" spans="2:15">
      <c r="B830" s="11" t="s">
        <v>1058</v>
      </c>
      <c r="C830" s="11" t="s">
        <v>1021</v>
      </c>
      <c r="D830" s="11" t="s">
        <v>1022</v>
      </c>
      <c r="E830" s="11" t="s">
        <v>478</v>
      </c>
      <c r="F830" s="11" t="s">
        <v>14</v>
      </c>
      <c r="G830" s="11" t="s">
        <v>53</v>
      </c>
      <c r="H830" s="11" t="s">
        <v>1755</v>
      </c>
      <c r="I830" s="11" t="s">
        <v>149</v>
      </c>
      <c r="J830" s="11">
        <v>230</v>
      </c>
      <c r="K830" s="11">
        <v>11</v>
      </c>
      <c r="L830" s="11" cm="1">
        <f t="array" ref="L830">K830*(J830-INDEX(Purchase_Data!$D$8:$D$138, MATCH(1, (TRIM(Purchase_Data!$B$8:$B$138)=TRIM(H830))*(TRIM(Purchase_Data!$C$8:$C$138)=TRIM(I830)), 0)))</f>
        <v>165</v>
      </c>
      <c r="M830" s="11">
        <f t="shared" si="12"/>
        <v>2530</v>
      </c>
      <c r="N830" s="11" t="s">
        <v>556</v>
      </c>
      <c r="O830" s="11" t="s">
        <v>20</v>
      </c>
    </row>
    <row r="831" spans="2:15">
      <c r="B831" s="11" t="s">
        <v>1059</v>
      </c>
      <c r="C831" s="11" t="s">
        <v>1021</v>
      </c>
      <c r="D831" s="11" t="s">
        <v>1022</v>
      </c>
      <c r="E831" s="11" t="s">
        <v>576</v>
      </c>
      <c r="F831" s="11" t="s">
        <v>14</v>
      </c>
      <c r="G831" s="11" t="s">
        <v>33</v>
      </c>
      <c r="H831" s="11" t="s">
        <v>62</v>
      </c>
      <c r="I831" s="11" t="s">
        <v>63</v>
      </c>
      <c r="J831" s="11">
        <v>30</v>
      </c>
      <c r="K831" s="11">
        <v>9</v>
      </c>
      <c r="L831" s="11" cm="1">
        <f t="array" ref="L831">K831*(J831-INDEX(Purchase_Data!$D$8:$D$138, MATCH(1, (TRIM(Purchase_Data!$B$8:$B$138)=TRIM(H831))*(TRIM(Purchase_Data!$C$8:$C$138)=TRIM(I831)), 0)))</f>
        <v>45</v>
      </c>
      <c r="M831" s="11">
        <f t="shared" si="12"/>
        <v>270</v>
      </c>
      <c r="N831" s="11" t="s">
        <v>556</v>
      </c>
      <c r="O831" s="11" t="s">
        <v>23</v>
      </c>
    </row>
    <row r="832" spans="2:15">
      <c r="B832" s="11" t="s">
        <v>1060</v>
      </c>
      <c r="C832" s="11" t="s">
        <v>1021</v>
      </c>
      <c r="D832" s="11" t="s">
        <v>1022</v>
      </c>
      <c r="E832" s="11" t="s">
        <v>194</v>
      </c>
      <c r="F832" s="11" t="s">
        <v>14</v>
      </c>
      <c r="G832" s="11" t="s">
        <v>25</v>
      </c>
      <c r="H832" s="11" t="s">
        <v>1751</v>
      </c>
      <c r="I832" s="11" t="s">
        <v>27</v>
      </c>
      <c r="J832" s="11">
        <v>200</v>
      </c>
      <c r="K832" s="11">
        <v>9</v>
      </c>
      <c r="L832" s="11" cm="1">
        <f t="array" ref="L832">K832*(J832-INDEX(Purchase_Data!$D$8:$D$138, MATCH(1, (TRIM(Purchase_Data!$B$8:$B$138)=TRIM(H832))*(TRIM(Purchase_Data!$C$8:$C$138)=TRIM(I832)), 0)))</f>
        <v>198</v>
      </c>
      <c r="M832" s="11">
        <f t="shared" si="12"/>
        <v>1800</v>
      </c>
      <c r="N832" s="11" t="s">
        <v>556</v>
      </c>
      <c r="O832" s="11" t="s">
        <v>42</v>
      </c>
    </row>
    <row r="833" spans="2:15">
      <c r="B833" s="11" t="s">
        <v>1061</v>
      </c>
      <c r="C833" s="11" t="s">
        <v>1021</v>
      </c>
      <c r="D833" s="11" t="s">
        <v>1022</v>
      </c>
      <c r="E833" s="11" t="s">
        <v>181</v>
      </c>
      <c r="F833" s="11" t="s">
        <v>14</v>
      </c>
      <c r="G833" s="11" t="s">
        <v>44</v>
      </c>
      <c r="H833" s="11" t="s">
        <v>199</v>
      </c>
      <c r="I833" s="11" t="s">
        <v>137</v>
      </c>
      <c r="J833" s="11">
        <v>210</v>
      </c>
      <c r="K833" s="11">
        <v>11</v>
      </c>
      <c r="L833" s="11" cm="1">
        <f t="array" ref="L833">K833*(J833-INDEX(Purchase_Data!$D$8:$D$138, MATCH(1, (TRIM(Purchase_Data!$B$8:$B$138)=TRIM(H833))*(TRIM(Purchase_Data!$C$8:$C$138)=TRIM(I833)), 0)))</f>
        <v>308</v>
      </c>
      <c r="M833" s="11">
        <f t="shared" si="12"/>
        <v>2310</v>
      </c>
      <c r="N833" s="11" t="s">
        <v>556</v>
      </c>
      <c r="O833" s="11" t="s">
        <v>42</v>
      </c>
    </row>
    <row r="834" spans="2:15">
      <c r="B834" s="11" t="s">
        <v>1062</v>
      </c>
      <c r="C834" s="11" t="s">
        <v>1021</v>
      </c>
      <c r="D834" s="11" t="s">
        <v>1022</v>
      </c>
      <c r="E834" s="11" t="s">
        <v>394</v>
      </c>
      <c r="F834" s="11" t="s">
        <v>14</v>
      </c>
      <c r="G834" s="11" t="s">
        <v>15</v>
      </c>
      <c r="H834" s="11" t="s">
        <v>234</v>
      </c>
      <c r="I834" s="11" t="s">
        <v>235</v>
      </c>
      <c r="J834" s="11">
        <v>420</v>
      </c>
      <c r="K834" s="11">
        <v>11</v>
      </c>
      <c r="L834" s="11" cm="1">
        <f t="array" ref="L834">K834*(J834-INDEX(Purchase_Data!$D$8:$D$138, MATCH(1, (TRIM(Purchase_Data!$B$8:$B$138)=TRIM(H834))*(TRIM(Purchase_Data!$C$8:$C$138)=TRIM(I834)), 0)))</f>
        <v>550</v>
      </c>
      <c r="M834" s="11">
        <f t="shared" si="12"/>
        <v>4620</v>
      </c>
      <c r="N834" s="11" t="s">
        <v>556</v>
      </c>
      <c r="O834" s="11" t="s">
        <v>37</v>
      </c>
    </row>
    <row r="835" spans="2:15">
      <c r="B835" s="11" t="s">
        <v>1063</v>
      </c>
      <c r="C835" s="11" t="s">
        <v>1021</v>
      </c>
      <c r="D835" s="11" t="s">
        <v>1022</v>
      </c>
      <c r="E835" s="11" t="s">
        <v>83</v>
      </c>
      <c r="F835" s="11" t="s">
        <v>14</v>
      </c>
      <c r="G835" s="11" t="s">
        <v>25</v>
      </c>
      <c r="H835" s="11" t="s">
        <v>65</v>
      </c>
      <c r="I835" s="11" t="s">
        <v>66</v>
      </c>
      <c r="J835" s="11">
        <v>20</v>
      </c>
      <c r="K835" s="11">
        <v>10</v>
      </c>
      <c r="L835" s="11" cm="1">
        <f t="array" ref="L835">K835*(J835-INDEX(Purchase_Data!$D$8:$D$138, MATCH(1, (TRIM(Purchase_Data!$B$8:$B$138)=TRIM(H835))*(TRIM(Purchase_Data!$C$8:$C$138)=TRIM(I835)), 0)))</f>
        <v>70</v>
      </c>
      <c r="M835" s="11">
        <f t="shared" si="12"/>
        <v>200</v>
      </c>
      <c r="N835" s="11" t="s">
        <v>556</v>
      </c>
      <c r="O835" s="11" t="s">
        <v>42</v>
      </c>
    </row>
    <row r="836" spans="2:15">
      <c r="B836" s="11" t="s">
        <v>1064</v>
      </c>
      <c r="C836" s="11" t="s">
        <v>1021</v>
      </c>
      <c r="D836" s="11" t="s">
        <v>1022</v>
      </c>
      <c r="E836" s="11" t="s">
        <v>31</v>
      </c>
      <c r="F836" s="11" t="s">
        <v>32</v>
      </c>
      <c r="G836" s="11" t="s">
        <v>33</v>
      </c>
      <c r="H836" s="11" t="s">
        <v>1751</v>
      </c>
      <c r="I836" s="11" t="s">
        <v>27</v>
      </c>
      <c r="J836" s="11">
        <v>200</v>
      </c>
      <c r="K836" s="11">
        <v>10</v>
      </c>
      <c r="L836" s="11" cm="1">
        <f t="array" ref="L836">K836*(J836-INDEX(Purchase_Data!$D$8:$D$138, MATCH(1, (TRIM(Purchase_Data!$B$8:$B$138)=TRIM(H836))*(TRIM(Purchase_Data!$C$8:$C$138)=TRIM(I836)), 0)))</f>
        <v>220</v>
      </c>
      <c r="M836" s="11">
        <f t="shared" si="12"/>
        <v>2000</v>
      </c>
      <c r="N836" s="11" t="s">
        <v>556</v>
      </c>
      <c r="O836" s="11" t="s">
        <v>42</v>
      </c>
    </row>
    <row r="837" spans="2:15">
      <c r="B837" s="11" t="s">
        <v>1065</v>
      </c>
      <c r="C837" s="11" t="s">
        <v>1021</v>
      </c>
      <c r="D837" s="11" t="s">
        <v>1022</v>
      </c>
      <c r="E837" s="11" t="s">
        <v>31</v>
      </c>
      <c r="F837" s="11" t="s">
        <v>32</v>
      </c>
      <c r="G837" s="11" t="s">
        <v>33</v>
      </c>
      <c r="H837" s="11" t="s">
        <v>131</v>
      </c>
      <c r="I837" s="11" t="s">
        <v>132</v>
      </c>
      <c r="J837" s="11">
        <v>120</v>
      </c>
      <c r="K837" s="11">
        <v>10</v>
      </c>
      <c r="L837" s="11" cm="1">
        <f t="array" ref="L837">K837*(J837-INDEX(Purchase_Data!$D$8:$D$138, MATCH(1, (TRIM(Purchase_Data!$B$8:$B$138)=TRIM(H837))*(TRIM(Purchase_Data!$C$8:$C$138)=TRIM(I837)), 0)))</f>
        <v>200</v>
      </c>
      <c r="M837" s="11">
        <f t="shared" si="12"/>
        <v>1200</v>
      </c>
      <c r="N837" s="11" t="s">
        <v>556</v>
      </c>
      <c r="O837" s="11" t="s">
        <v>37</v>
      </c>
    </row>
    <row r="838" spans="2:15">
      <c r="B838" s="11" t="s">
        <v>1066</v>
      </c>
      <c r="C838" s="11" t="s">
        <v>1021</v>
      </c>
      <c r="D838" s="11" t="s">
        <v>1022</v>
      </c>
      <c r="E838" s="11" t="s">
        <v>323</v>
      </c>
      <c r="F838" s="11" t="s">
        <v>14</v>
      </c>
      <c r="G838" s="11" t="s">
        <v>44</v>
      </c>
      <c r="H838" s="11" t="s">
        <v>274</v>
      </c>
      <c r="I838" s="11" t="s">
        <v>172</v>
      </c>
      <c r="J838" s="11">
        <v>210</v>
      </c>
      <c r="K838" s="11">
        <v>9</v>
      </c>
      <c r="L838" s="11" cm="1">
        <f t="array" ref="L838">K838*(J838-INDEX(Purchase_Data!$D$8:$D$138, MATCH(1, (TRIM(Purchase_Data!$B$8:$B$138)=TRIM(H838))*(TRIM(Purchase_Data!$C$8:$C$138)=TRIM(I838)), 0)))</f>
        <v>90</v>
      </c>
      <c r="M838" s="11">
        <f t="shared" si="12"/>
        <v>1890</v>
      </c>
      <c r="N838" s="11" t="s">
        <v>556</v>
      </c>
      <c r="O838" s="11" t="s">
        <v>42</v>
      </c>
    </row>
    <row r="839" spans="2:15">
      <c r="B839" s="11" t="s">
        <v>1067</v>
      </c>
      <c r="C839" s="11" t="s">
        <v>1021</v>
      </c>
      <c r="D839" s="11" t="s">
        <v>1022</v>
      </c>
      <c r="E839" s="11" t="s">
        <v>323</v>
      </c>
      <c r="F839" s="11" t="s">
        <v>14</v>
      </c>
      <c r="G839" s="11" t="s">
        <v>44</v>
      </c>
      <c r="H839" s="11" t="s">
        <v>76</v>
      </c>
      <c r="I839" s="11" t="s">
        <v>77</v>
      </c>
      <c r="J839" s="11">
        <v>2300</v>
      </c>
      <c r="K839" s="11">
        <v>9</v>
      </c>
      <c r="L839" s="11" cm="1">
        <f t="array" ref="L839">K839*(J839-INDEX(Purchase_Data!$D$8:$D$138, MATCH(1, (TRIM(Purchase_Data!$B$8:$B$138)=TRIM(H839))*(TRIM(Purchase_Data!$C$8:$C$138)=TRIM(I839)), 0)))</f>
        <v>9090</v>
      </c>
      <c r="M839" s="11">
        <f t="shared" si="12"/>
        <v>20700</v>
      </c>
      <c r="N839" s="11" t="s">
        <v>556</v>
      </c>
      <c r="O839" s="11" t="s">
        <v>23</v>
      </c>
    </row>
    <row r="840" spans="2:15">
      <c r="B840" s="11" t="s">
        <v>1068</v>
      </c>
      <c r="C840" s="11" t="s">
        <v>1021</v>
      </c>
      <c r="D840" s="11" t="s">
        <v>1022</v>
      </c>
      <c r="E840" s="11" t="s">
        <v>136</v>
      </c>
      <c r="F840" s="11" t="s">
        <v>14</v>
      </c>
      <c r="G840" s="11" t="s">
        <v>33</v>
      </c>
      <c r="H840" s="11" t="s">
        <v>1765</v>
      </c>
      <c r="I840" s="11" t="s">
        <v>35</v>
      </c>
      <c r="J840" s="11">
        <v>220</v>
      </c>
      <c r="K840" s="11">
        <v>9</v>
      </c>
      <c r="L840" s="11" cm="1">
        <f t="array" ref="L840">K840*(J840-INDEX(Purchase_Data!$D$8:$D$138, MATCH(1, (TRIM(Purchase_Data!$B$8:$B$138)=TRIM(H840))*(TRIM(Purchase_Data!$C$8:$C$138)=TRIM(I840)), 0)))</f>
        <v>225</v>
      </c>
      <c r="M840" s="11">
        <f t="shared" si="12"/>
        <v>1980</v>
      </c>
      <c r="N840" s="11" t="s">
        <v>556</v>
      </c>
      <c r="O840" s="11" t="s">
        <v>37</v>
      </c>
    </row>
    <row r="841" spans="2:15">
      <c r="B841" s="11" t="s">
        <v>1069</v>
      </c>
      <c r="C841" s="11" t="s">
        <v>1021</v>
      </c>
      <c r="D841" s="11" t="s">
        <v>1022</v>
      </c>
      <c r="E841" s="11" t="s">
        <v>592</v>
      </c>
      <c r="F841" s="11" t="s">
        <v>14</v>
      </c>
      <c r="G841" s="11" t="s">
        <v>33</v>
      </c>
      <c r="H841" s="11" t="s">
        <v>16</v>
      </c>
      <c r="I841" s="11" t="s">
        <v>172</v>
      </c>
      <c r="J841" s="11">
        <v>290</v>
      </c>
      <c r="K841" s="11">
        <v>9</v>
      </c>
      <c r="L841" s="11" cm="1">
        <f t="array" ref="L841">K841*(J841-INDEX(Purchase_Data!$D$8:$D$138, MATCH(1, (TRIM(Purchase_Data!$B$8:$B$138)=TRIM(H841))*(TRIM(Purchase_Data!$C$8:$C$138)=TRIM(I841)), 0)))</f>
        <v>225</v>
      </c>
      <c r="M841" s="11">
        <f t="shared" ref="M841:M904" si="13">J841*K841</f>
        <v>2610</v>
      </c>
      <c r="N841" s="11" t="s">
        <v>556</v>
      </c>
      <c r="O841" s="11" t="s">
        <v>20</v>
      </c>
    </row>
    <row r="842" spans="2:15">
      <c r="B842" s="11" t="s">
        <v>1070</v>
      </c>
      <c r="C842" s="11" t="s">
        <v>1021</v>
      </c>
      <c r="D842" s="11" t="s">
        <v>1022</v>
      </c>
      <c r="E842" s="11" t="s">
        <v>176</v>
      </c>
      <c r="F842" s="11" t="s">
        <v>14</v>
      </c>
      <c r="G842" s="11" t="s">
        <v>15</v>
      </c>
      <c r="H842" s="11" t="s">
        <v>228</v>
      </c>
      <c r="I842" s="11" t="s">
        <v>229</v>
      </c>
      <c r="J842" s="11">
        <v>270</v>
      </c>
      <c r="K842" s="11">
        <v>9</v>
      </c>
      <c r="L842" s="11" cm="1">
        <f t="array" ref="L842">K842*(J842-INDEX(Purchase_Data!$D$8:$D$138, MATCH(1, (TRIM(Purchase_Data!$B$8:$B$138)=TRIM(H842))*(TRIM(Purchase_Data!$C$8:$C$138)=TRIM(I842)), 0)))</f>
        <v>198</v>
      </c>
      <c r="M842" s="11">
        <f t="shared" si="13"/>
        <v>2430</v>
      </c>
      <c r="N842" s="11" t="s">
        <v>556</v>
      </c>
      <c r="O842" s="11" t="s">
        <v>42</v>
      </c>
    </row>
    <row r="843" spans="2:15">
      <c r="B843" s="11" t="s">
        <v>1071</v>
      </c>
      <c r="C843" s="11" t="s">
        <v>1021</v>
      </c>
      <c r="D843" s="11" t="s">
        <v>1022</v>
      </c>
      <c r="E843" s="11" t="s">
        <v>303</v>
      </c>
      <c r="F843" s="11" t="s">
        <v>14</v>
      </c>
      <c r="G843" s="11" t="s">
        <v>15</v>
      </c>
      <c r="H843" s="11" t="s">
        <v>214</v>
      </c>
      <c r="I843" s="11" t="s">
        <v>59</v>
      </c>
      <c r="J843" s="11">
        <v>150</v>
      </c>
      <c r="K843" s="11">
        <v>9</v>
      </c>
      <c r="L843" s="11" cm="1">
        <f t="array" ref="L843">K843*(J843-INDEX(Purchase_Data!$D$8:$D$138, MATCH(1, (TRIM(Purchase_Data!$B$8:$B$138)=TRIM(H843))*(TRIM(Purchase_Data!$C$8:$C$138)=TRIM(I843)), 0)))</f>
        <v>72</v>
      </c>
      <c r="M843" s="11">
        <f t="shared" si="13"/>
        <v>1350</v>
      </c>
      <c r="N843" s="11" t="s">
        <v>556</v>
      </c>
      <c r="O843" s="11" t="s">
        <v>37</v>
      </c>
    </row>
    <row r="844" spans="2:15">
      <c r="B844" s="11" t="s">
        <v>1072</v>
      </c>
      <c r="C844" s="11" t="s">
        <v>1021</v>
      </c>
      <c r="D844" s="11" t="s">
        <v>1022</v>
      </c>
      <c r="E844" s="11" t="s">
        <v>403</v>
      </c>
      <c r="F844" s="11" t="s">
        <v>14</v>
      </c>
      <c r="G844" s="11" t="s">
        <v>33</v>
      </c>
      <c r="H844" s="11" t="s">
        <v>62</v>
      </c>
      <c r="I844" s="11" t="s">
        <v>63</v>
      </c>
      <c r="J844" s="11">
        <v>30</v>
      </c>
      <c r="K844" s="11">
        <v>10</v>
      </c>
      <c r="L844" s="11" cm="1">
        <f t="array" ref="L844">K844*(J844-INDEX(Purchase_Data!$D$8:$D$138, MATCH(1, (TRIM(Purchase_Data!$B$8:$B$138)=TRIM(H844))*(TRIM(Purchase_Data!$C$8:$C$138)=TRIM(I844)), 0)))</f>
        <v>50</v>
      </c>
      <c r="M844" s="11">
        <f t="shared" si="13"/>
        <v>300</v>
      </c>
      <c r="N844" s="11" t="s">
        <v>556</v>
      </c>
      <c r="O844" s="11" t="s">
        <v>23</v>
      </c>
    </row>
    <row r="845" spans="2:15">
      <c r="B845" s="11" t="s">
        <v>1073</v>
      </c>
      <c r="C845" s="11" t="s">
        <v>1021</v>
      </c>
      <c r="D845" s="11" t="s">
        <v>1022</v>
      </c>
      <c r="E845" s="11" t="s">
        <v>403</v>
      </c>
      <c r="F845" s="11" t="s">
        <v>14</v>
      </c>
      <c r="G845" s="11" t="s">
        <v>33</v>
      </c>
      <c r="H845" s="11" t="s">
        <v>274</v>
      </c>
      <c r="I845" s="11" t="s">
        <v>17</v>
      </c>
      <c r="J845" s="11">
        <v>100</v>
      </c>
      <c r="K845" s="11">
        <v>8</v>
      </c>
      <c r="L845" s="11" cm="1">
        <f t="array" ref="L845">K845*(J845-INDEX(Purchase_Data!$D$8:$D$138, MATCH(1, (TRIM(Purchase_Data!$B$8:$B$138)=TRIM(H845))*(TRIM(Purchase_Data!$C$8:$C$138)=TRIM(I845)), 0)))</f>
        <v>80</v>
      </c>
      <c r="M845" s="11">
        <f t="shared" si="13"/>
        <v>800</v>
      </c>
      <c r="N845" s="11" t="s">
        <v>556</v>
      </c>
      <c r="O845" s="11" t="s">
        <v>42</v>
      </c>
    </row>
    <row r="846" spans="2:15">
      <c r="B846" s="11" t="s">
        <v>1074</v>
      </c>
      <c r="C846" s="11" t="s">
        <v>1021</v>
      </c>
      <c r="D846" s="11" t="s">
        <v>1022</v>
      </c>
      <c r="E846" s="11" t="s">
        <v>201</v>
      </c>
      <c r="F846" s="11" t="s">
        <v>14</v>
      </c>
      <c r="G846" s="11" t="s">
        <v>53</v>
      </c>
      <c r="H846" s="11" t="s">
        <v>171</v>
      </c>
      <c r="I846" s="11" t="s">
        <v>172</v>
      </c>
      <c r="J846" s="11">
        <v>90</v>
      </c>
      <c r="K846" s="11">
        <v>9</v>
      </c>
      <c r="L846" s="11" cm="1">
        <f t="array" ref="L846">K846*(J846-INDEX(Purchase_Data!$D$8:$D$138, MATCH(1, (TRIM(Purchase_Data!$B$8:$B$138)=TRIM(H846))*(TRIM(Purchase_Data!$C$8:$C$138)=TRIM(I846)), 0)))</f>
        <v>90</v>
      </c>
      <c r="M846" s="11">
        <f t="shared" si="13"/>
        <v>810</v>
      </c>
      <c r="N846" s="11" t="s">
        <v>556</v>
      </c>
      <c r="O846" s="11" t="s">
        <v>37</v>
      </c>
    </row>
    <row r="847" spans="2:15">
      <c r="B847" s="11" t="s">
        <v>1075</v>
      </c>
      <c r="C847" s="11" t="s">
        <v>1021</v>
      </c>
      <c r="D847" s="11" t="s">
        <v>1022</v>
      </c>
      <c r="E847" s="11" t="s">
        <v>201</v>
      </c>
      <c r="F847" s="11" t="s">
        <v>14</v>
      </c>
      <c r="G847" s="11" t="s">
        <v>53</v>
      </c>
      <c r="H847" s="11" t="s">
        <v>104</v>
      </c>
      <c r="I847" s="11" t="s">
        <v>50</v>
      </c>
      <c r="J847" s="11">
        <v>930</v>
      </c>
      <c r="K847" s="11">
        <v>8</v>
      </c>
      <c r="L847" s="11" cm="1">
        <f t="array" ref="L847">K847*(J847-INDEX(Purchase_Data!$D$8:$D$138, MATCH(1, (TRIM(Purchase_Data!$B$8:$B$138)=TRIM(H847))*(TRIM(Purchase_Data!$C$8:$C$138)=TRIM(I847)), 0)))</f>
        <v>880</v>
      </c>
      <c r="M847" s="11">
        <f t="shared" si="13"/>
        <v>7440</v>
      </c>
      <c r="N847" s="11" t="s">
        <v>556</v>
      </c>
      <c r="O847" s="11" t="s">
        <v>37</v>
      </c>
    </row>
    <row r="848" spans="2:15">
      <c r="B848" s="11" t="s">
        <v>1076</v>
      </c>
      <c r="C848" s="11" t="s">
        <v>1021</v>
      </c>
      <c r="D848" s="11" t="s">
        <v>1022</v>
      </c>
      <c r="E848" s="11" t="s">
        <v>276</v>
      </c>
      <c r="F848" s="11" t="s">
        <v>32</v>
      </c>
      <c r="G848" s="11" t="s">
        <v>44</v>
      </c>
      <c r="H848" s="11" t="s">
        <v>21</v>
      </c>
      <c r="I848" s="11" t="s">
        <v>35</v>
      </c>
      <c r="J848" s="11">
        <v>200</v>
      </c>
      <c r="K848" s="11">
        <v>8</v>
      </c>
      <c r="L848" s="11" cm="1">
        <f t="array" ref="L848">K848*(J848-INDEX(Purchase_Data!$D$8:$D$138, MATCH(1, (TRIM(Purchase_Data!$B$8:$B$138)=TRIM(H848))*(TRIM(Purchase_Data!$C$8:$C$138)=TRIM(I848)), 0)))</f>
        <v>176</v>
      </c>
      <c r="M848" s="11">
        <f t="shared" si="13"/>
        <v>1600</v>
      </c>
      <c r="N848" s="11" t="s">
        <v>556</v>
      </c>
      <c r="O848" s="11" t="s">
        <v>23</v>
      </c>
    </row>
    <row r="849" spans="2:15">
      <c r="B849" s="11" t="s">
        <v>1077</v>
      </c>
      <c r="C849" s="11" t="s">
        <v>1021</v>
      </c>
      <c r="D849" s="11" t="s">
        <v>1022</v>
      </c>
      <c r="E849" s="11" t="s">
        <v>718</v>
      </c>
      <c r="F849" s="11" t="s">
        <v>32</v>
      </c>
      <c r="G849" s="11" t="s">
        <v>44</v>
      </c>
      <c r="H849" s="11" t="s">
        <v>1765</v>
      </c>
      <c r="I849" s="11" t="s">
        <v>35</v>
      </c>
      <c r="J849" s="11">
        <v>220</v>
      </c>
      <c r="K849" s="11">
        <v>9</v>
      </c>
      <c r="L849" s="11" cm="1">
        <f t="array" ref="L849">K849*(J849-INDEX(Purchase_Data!$D$8:$D$138, MATCH(1, (TRIM(Purchase_Data!$B$8:$B$138)=TRIM(H849))*(TRIM(Purchase_Data!$C$8:$C$138)=TRIM(I849)), 0)))</f>
        <v>225</v>
      </c>
      <c r="M849" s="11">
        <f t="shared" si="13"/>
        <v>1980</v>
      </c>
      <c r="N849" s="11" t="s">
        <v>556</v>
      </c>
      <c r="O849" s="11" t="s">
        <v>37</v>
      </c>
    </row>
    <row r="850" spans="2:15">
      <c r="B850" s="11" t="s">
        <v>1078</v>
      </c>
      <c r="C850" s="11" t="s">
        <v>1021</v>
      </c>
      <c r="D850" s="11" t="s">
        <v>1022</v>
      </c>
      <c r="E850" s="11" t="s">
        <v>227</v>
      </c>
      <c r="F850" s="11" t="s">
        <v>32</v>
      </c>
      <c r="G850" s="11" t="s">
        <v>53</v>
      </c>
      <c r="H850" s="11" t="s">
        <v>62</v>
      </c>
      <c r="I850" s="11" t="s">
        <v>63</v>
      </c>
      <c r="J850" s="11">
        <v>30</v>
      </c>
      <c r="K850" s="11">
        <v>7</v>
      </c>
      <c r="L850" s="11" cm="1">
        <f t="array" ref="L850">K850*(J850-INDEX(Purchase_Data!$D$8:$D$138, MATCH(1, (TRIM(Purchase_Data!$B$8:$B$138)=TRIM(H850))*(TRIM(Purchase_Data!$C$8:$C$138)=TRIM(I850)), 0)))</f>
        <v>35</v>
      </c>
      <c r="M850" s="11">
        <f t="shared" si="13"/>
        <v>210</v>
      </c>
      <c r="N850" s="11" t="s">
        <v>556</v>
      </c>
      <c r="O850" s="11" t="s">
        <v>23</v>
      </c>
    </row>
    <row r="851" spans="2:15">
      <c r="B851" s="11" t="s">
        <v>1079</v>
      </c>
      <c r="C851" s="11" t="s">
        <v>1021</v>
      </c>
      <c r="D851" s="11" t="s">
        <v>1022</v>
      </c>
      <c r="E851" s="11" t="s">
        <v>391</v>
      </c>
      <c r="F851" s="11" t="s">
        <v>14</v>
      </c>
      <c r="G851" s="11" t="s">
        <v>53</v>
      </c>
      <c r="H851" s="11" t="s">
        <v>217</v>
      </c>
      <c r="I851" s="11" t="s">
        <v>218</v>
      </c>
      <c r="J851" s="11">
        <v>190</v>
      </c>
      <c r="K851" s="11">
        <v>8</v>
      </c>
      <c r="L851" s="11" cm="1">
        <f t="array" ref="L851">K851*(J851-INDEX(Purchase_Data!$D$8:$D$138, MATCH(1, (TRIM(Purchase_Data!$B$8:$B$138)=TRIM(H851))*(TRIM(Purchase_Data!$C$8:$C$138)=TRIM(I851)), 0)))</f>
        <v>120</v>
      </c>
      <c r="M851" s="11">
        <f t="shared" si="13"/>
        <v>1520</v>
      </c>
      <c r="N851" s="11" t="s">
        <v>556</v>
      </c>
      <c r="O851" s="11" t="s">
        <v>37</v>
      </c>
    </row>
    <row r="852" spans="2:15">
      <c r="B852" s="11" t="s">
        <v>1080</v>
      </c>
      <c r="C852" s="11" t="s">
        <v>1021</v>
      </c>
      <c r="D852" s="11" t="s">
        <v>1022</v>
      </c>
      <c r="E852" s="11" t="s">
        <v>270</v>
      </c>
      <c r="F852" s="11" t="s">
        <v>14</v>
      </c>
      <c r="G852" s="11" t="s">
        <v>33</v>
      </c>
      <c r="H852" s="11" t="s">
        <v>65</v>
      </c>
      <c r="I852" s="11" t="s">
        <v>66</v>
      </c>
      <c r="J852" s="11">
        <v>20</v>
      </c>
      <c r="K852" s="11">
        <v>8</v>
      </c>
      <c r="L852" s="11" cm="1">
        <f t="array" ref="L852">K852*(J852-INDEX(Purchase_Data!$D$8:$D$138, MATCH(1, (TRIM(Purchase_Data!$B$8:$B$138)=TRIM(H852))*(TRIM(Purchase_Data!$C$8:$C$138)=TRIM(I852)), 0)))</f>
        <v>56</v>
      </c>
      <c r="M852" s="11">
        <f t="shared" si="13"/>
        <v>160</v>
      </c>
      <c r="N852" s="11" t="s">
        <v>556</v>
      </c>
      <c r="O852" s="11" t="s">
        <v>42</v>
      </c>
    </row>
    <row r="853" spans="2:15">
      <c r="B853" s="11" t="s">
        <v>1081</v>
      </c>
      <c r="C853" s="11" t="s">
        <v>1021</v>
      </c>
      <c r="D853" s="11" t="s">
        <v>1022</v>
      </c>
      <c r="E853" s="11" t="s">
        <v>183</v>
      </c>
      <c r="F853" s="11" t="s">
        <v>32</v>
      </c>
      <c r="G853" s="11" t="s">
        <v>53</v>
      </c>
      <c r="H853" s="11" t="s">
        <v>16</v>
      </c>
      <c r="I853" s="11" t="s">
        <v>172</v>
      </c>
      <c r="J853" s="11">
        <v>290</v>
      </c>
      <c r="K853" s="11">
        <v>8</v>
      </c>
      <c r="L853" s="11" cm="1">
        <f t="array" ref="L853">K853*(J853-INDEX(Purchase_Data!$D$8:$D$138, MATCH(1, (TRIM(Purchase_Data!$B$8:$B$138)=TRIM(H853))*(TRIM(Purchase_Data!$C$8:$C$138)=TRIM(I853)), 0)))</f>
        <v>200</v>
      </c>
      <c r="M853" s="11">
        <f t="shared" si="13"/>
        <v>2320</v>
      </c>
      <c r="N853" s="11" t="s">
        <v>556</v>
      </c>
      <c r="O853" s="11" t="s">
        <v>20</v>
      </c>
    </row>
    <row r="854" spans="2:15">
      <c r="B854" s="11" t="s">
        <v>1082</v>
      </c>
      <c r="C854" s="11" t="s">
        <v>1021</v>
      </c>
      <c r="D854" s="11" t="s">
        <v>1022</v>
      </c>
      <c r="E854" s="11" t="s">
        <v>213</v>
      </c>
      <c r="F854" s="11" t="s">
        <v>32</v>
      </c>
      <c r="G854" s="11" t="s">
        <v>33</v>
      </c>
      <c r="H854" s="11" t="s">
        <v>69</v>
      </c>
      <c r="I854" s="11" t="s">
        <v>63</v>
      </c>
      <c r="J854" s="11">
        <v>100</v>
      </c>
      <c r="K854" s="11">
        <v>8</v>
      </c>
      <c r="L854" s="11" cm="1">
        <f t="array" ref="L854">K854*(J854-INDEX(Purchase_Data!$D$8:$D$138, MATCH(1, (TRIM(Purchase_Data!$B$8:$B$138)=TRIM(H854))*(TRIM(Purchase_Data!$C$8:$C$138)=TRIM(I854)), 0)))</f>
        <v>96</v>
      </c>
      <c r="M854" s="11">
        <f t="shared" si="13"/>
        <v>800</v>
      </c>
      <c r="N854" s="11" t="s">
        <v>556</v>
      </c>
      <c r="O854" s="11" t="s">
        <v>42</v>
      </c>
    </row>
    <row r="855" spans="2:15">
      <c r="B855" s="11" t="s">
        <v>1083</v>
      </c>
      <c r="C855" s="11" t="s">
        <v>1021</v>
      </c>
      <c r="D855" s="11" t="s">
        <v>1022</v>
      </c>
      <c r="E855" s="11" t="s">
        <v>207</v>
      </c>
      <c r="F855" s="11" t="s">
        <v>32</v>
      </c>
      <c r="G855" s="11" t="s">
        <v>44</v>
      </c>
      <c r="H855" s="11" t="s">
        <v>16</v>
      </c>
      <c r="I855" s="11" t="s">
        <v>172</v>
      </c>
      <c r="J855" s="11">
        <v>290</v>
      </c>
      <c r="K855" s="11">
        <v>10</v>
      </c>
      <c r="L855" s="11" cm="1">
        <f t="array" ref="L855">K855*(J855-INDEX(Purchase_Data!$D$8:$D$138, MATCH(1, (TRIM(Purchase_Data!$B$8:$B$138)=TRIM(H855))*(TRIM(Purchase_Data!$C$8:$C$138)=TRIM(I855)), 0)))</f>
        <v>250</v>
      </c>
      <c r="M855" s="11">
        <f t="shared" si="13"/>
        <v>2900</v>
      </c>
      <c r="N855" s="11" t="s">
        <v>556</v>
      </c>
      <c r="O855" s="11" t="s">
        <v>20</v>
      </c>
    </row>
    <row r="856" spans="2:15">
      <c r="B856" s="11" t="s">
        <v>1084</v>
      </c>
      <c r="C856" s="11" t="s">
        <v>1021</v>
      </c>
      <c r="D856" s="11" t="s">
        <v>1022</v>
      </c>
      <c r="E856" s="11" t="s">
        <v>207</v>
      </c>
      <c r="F856" s="11" t="s">
        <v>32</v>
      </c>
      <c r="G856" s="11" t="s">
        <v>44</v>
      </c>
      <c r="H856" s="11" t="s">
        <v>71</v>
      </c>
      <c r="I856" s="11" t="s">
        <v>149</v>
      </c>
      <c r="J856" s="11">
        <v>75</v>
      </c>
      <c r="K856" s="11">
        <v>8</v>
      </c>
      <c r="L856" s="11" cm="1">
        <f t="array" ref="L856">K856*(J856-INDEX(Purchase_Data!$D$8:$D$138, MATCH(1, (TRIM(Purchase_Data!$B$8:$B$138)=TRIM(H856))*(TRIM(Purchase_Data!$C$8:$C$138)=TRIM(I856)), 0)))</f>
        <v>40</v>
      </c>
      <c r="M856" s="11">
        <f t="shared" si="13"/>
        <v>600</v>
      </c>
      <c r="N856" s="11" t="s">
        <v>556</v>
      </c>
      <c r="O856" s="11" t="s">
        <v>20</v>
      </c>
    </row>
    <row r="857" spans="2:15">
      <c r="B857" s="11" t="s">
        <v>1085</v>
      </c>
      <c r="C857" s="11" t="s">
        <v>1021</v>
      </c>
      <c r="D857" s="11" t="s">
        <v>1022</v>
      </c>
      <c r="E857" s="11" t="s">
        <v>471</v>
      </c>
      <c r="F857" s="11" t="s">
        <v>32</v>
      </c>
      <c r="G857" s="11" t="s">
        <v>44</v>
      </c>
      <c r="H857" s="11" t="s">
        <v>264</v>
      </c>
      <c r="I857" s="11" t="s">
        <v>229</v>
      </c>
      <c r="J857" s="11">
        <v>850</v>
      </c>
      <c r="K857" s="11">
        <v>8</v>
      </c>
      <c r="L857" s="11" cm="1">
        <f t="array" ref="L857">K857*(J857-INDEX(Purchase_Data!$D$8:$D$138, MATCH(1, (TRIM(Purchase_Data!$B$8:$B$138)=TRIM(H857))*(TRIM(Purchase_Data!$C$8:$C$138)=TRIM(I857)), 0)))</f>
        <v>240</v>
      </c>
      <c r="M857" s="11">
        <f t="shared" si="13"/>
        <v>6800</v>
      </c>
      <c r="N857" s="11" t="s">
        <v>556</v>
      </c>
      <c r="O857" s="11" t="s">
        <v>42</v>
      </c>
    </row>
    <row r="858" spans="2:15">
      <c r="B858" s="11" t="s">
        <v>1086</v>
      </c>
      <c r="C858" s="11" t="s">
        <v>1021</v>
      </c>
      <c r="D858" s="11" t="s">
        <v>1022</v>
      </c>
      <c r="E858" s="11" t="s">
        <v>471</v>
      </c>
      <c r="F858" s="11" t="s">
        <v>32</v>
      </c>
      <c r="G858" s="11" t="s">
        <v>44</v>
      </c>
      <c r="H858" s="11" t="s">
        <v>435</v>
      </c>
      <c r="I858" s="11" t="s">
        <v>59</v>
      </c>
      <c r="J858" s="11">
        <v>120</v>
      </c>
      <c r="K858" s="11">
        <v>8</v>
      </c>
      <c r="L858" s="11" cm="1">
        <f t="array" ref="L858">K858*(J858-INDEX(Purchase_Data!$D$8:$D$138, MATCH(1, (TRIM(Purchase_Data!$B$8:$B$138)=TRIM(H858))*(TRIM(Purchase_Data!$C$8:$C$138)=TRIM(I858)), 0)))</f>
        <v>80</v>
      </c>
      <c r="M858" s="11">
        <f t="shared" si="13"/>
        <v>960</v>
      </c>
      <c r="N858" s="11" t="s">
        <v>556</v>
      </c>
      <c r="O858" s="11" t="s">
        <v>37</v>
      </c>
    </row>
    <row r="859" spans="2:15">
      <c r="B859" s="11" t="s">
        <v>1087</v>
      </c>
      <c r="C859" s="11" t="s">
        <v>1021</v>
      </c>
      <c r="D859" s="11" t="s">
        <v>1022</v>
      </c>
      <c r="E859" s="11" t="s">
        <v>367</v>
      </c>
      <c r="F859" s="11" t="s">
        <v>32</v>
      </c>
      <c r="G859" s="11" t="s">
        <v>53</v>
      </c>
      <c r="H859" s="11" t="s">
        <v>1765</v>
      </c>
      <c r="I859" s="11" t="s">
        <v>35</v>
      </c>
      <c r="J859" s="11">
        <v>220</v>
      </c>
      <c r="K859" s="11">
        <v>8</v>
      </c>
      <c r="L859" s="11" cm="1">
        <f t="array" ref="L859">K859*(J859-INDEX(Purchase_Data!$D$8:$D$138, MATCH(1, (TRIM(Purchase_Data!$B$8:$B$138)=TRIM(H859))*(TRIM(Purchase_Data!$C$8:$C$138)=TRIM(I859)), 0)))</f>
        <v>200</v>
      </c>
      <c r="M859" s="11">
        <f t="shared" si="13"/>
        <v>1760</v>
      </c>
      <c r="N859" s="11" t="s">
        <v>556</v>
      </c>
      <c r="O859" s="11" t="s">
        <v>37</v>
      </c>
    </row>
    <row r="860" spans="2:15">
      <c r="B860" s="11" t="s">
        <v>1088</v>
      </c>
      <c r="C860" s="11" t="s">
        <v>1021</v>
      </c>
      <c r="D860" s="11" t="s">
        <v>1022</v>
      </c>
      <c r="E860" s="11" t="s">
        <v>576</v>
      </c>
      <c r="F860" s="11" t="s">
        <v>14</v>
      </c>
      <c r="G860" s="11" t="s">
        <v>33</v>
      </c>
      <c r="H860" s="11" t="s">
        <v>26</v>
      </c>
      <c r="I860" s="11" t="s">
        <v>59</v>
      </c>
      <c r="J860" s="11">
        <v>80</v>
      </c>
      <c r="K860" s="11">
        <v>8</v>
      </c>
      <c r="L860" s="11" cm="1">
        <f t="array" ref="L860">K860*(J860-INDEX(Purchase_Data!$D$8:$D$138, MATCH(1, (TRIM(Purchase_Data!$B$8:$B$138)=TRIM(H860))*(TRIM(Purchase_Data!$C$8:$C$138)=TRIM(I860)), 0)))</f>
        <v>32</v>
      </c>
      <c r="M860" s="11">
        <f t="shared" si="13"/>
        <v>640</v>
      </c>
      <c r="N860" s="11" t="s">
        <v>556</v>
      </c>
      <c r="O860" s="11" t="s">
        <v>23</v>
      </c>
    </row>
    <row r="861" spans="2:15">
      <c r="B861" s="11" t="s">
        <v>1089</v>
      </c>
      <c r="C861" s="11" t="s">
        <v>1021</v>
      </c>
      <c r="D861" s="11" t="s">
        <v>1022</v>
      </c>
      <c r="E861" s="11" t="s">
        <v>48</v>
      </c>
      <c r="F861" s="11" t="s">
        <v>14</v>
      </c>
      <c r="G861" s="11" t="s">
        <v>25</v>
      </c>
      <c r="H861" s="11" t="s">
        <v>214</v>
      </c>
      <c r="I861" s="11" t="s">
        <v>59</v>
      </c>
      <c r="J861" s="11">
        <v>150</v>
      </c>
      <c r="K861" s="11">
        <v>10</v>
      </c>
      <c r="L861" s="11" cm="1">
        <f t="array" ref="L861">K861*(J861-INDEX(Purchase_Data!$D$8:$D$138, MATCH(1, (TRIM(Purchase_Data!$B$8:$B$138)=TRIM(H861))*(TRIM(Purchase_Data!$C$8:$C$138)=TRIM(I861)), 0)))</f>
        <v>80</v>
      </c>
      <c r="M861" s="11">
        <f t="shared" si="13"/>
        <v>1500</v>
      </c>
      <c r="N861" s="11" t="s">
        <v>556</v>
      </c>
      <c r="O861" s="11" t="s">
        <v>37</v>
      </c>
    </row>
    <row r="862" spans="2:15">
      <c r="B862" s="11" t="s">
        <v>1090</v>
      </c>
      <c r="C862" s="11" t="s">
        <v>1021</v>
      </c>
      <c r="D862" s="11" t="s">
        <v>1022</v>
      </c>
      <c r="E862" s="11" t="s">
        <v>398</v>
      </c>
      <c r="F862" s="11" t="s">
        <v>14</v>
      </c>
      <c r="G862" s="11" t="s">
        <v>25</v>
      </c>
      <c r="H862" s="11" t="s">
        <v>202</v>
      </c>
      <c r="I862" s="11" t="s">
        <v>17</v>
      </c>
      <c r="J862" s="11">
        <v>450</v>
      </c>
      <c r="K862" s="11">
        <v>10</v>
      </c>
      <c r="L862" s="11" cm="1">
        <f t="array" ref="L862">K862*(J862-INDEX(Purchase_Data!$D$8:$D$138, MATCH(1, (TRIM(Purchase_Data!$B$8:$B$138)=TRIM(H862))*(TRIM(Purchase_Data!$C$8:$C$138)=TRIM(I862)), 0)))</f>
        <v>500</v>
      </c>
      <c r="M862" s="11">
        <f t="shared" si="13"/>
        <v>4500</v>
      </c>
      <c r="N862" s="11" t="s">
        <v>556</v>
      </c>
      <c r="O862" s="11" t="s">
        <v>23</v>
      </c>
    </row>
    <row r="863" spans="2:15">
      <c r="B863" s="11" t="s">
        <v>1093</v>
      </c>
      <c r="C863" s="11" t="s">
        <v>1091</v>
      </c>
      <c r="D863" s="11" t="s">
        <v>1092</v>
      </c>
      <c r="E863" s="11" t="s">
        <v>61</v>
      </c>
      <c r="F863" s="11" t="s">
        <v>32</v>
      </c>
      <c r="G863" s="11" t="s">
        <v>25</v>
      </c>
      <c r="H863" s="11" t="s">
        <v>76</v>
      </c>
      <c r="I863" s="11" t="s">
        <v>77</v>
      </c>
      <c r="J863" s="11">
        <v>2300</v>
      </c>
      <c r="K863" s="11">
        <v>9</v>
      </c>
      <c r="L863" s="11" cm="1">
        <f t="array" ref="L863">K863*(J863-INDEX(Purchase_Data!$D$8:$D$138, MATCH(1, (TRIM(Purchase_Data!$B$8:$B$138)=TRIM(H863))*(TRIM(Purchase_Data!$C$8:$C$138)=TRIM(I863)), 0)))</f>
        <v>9090</v>
      </c>
      <c r="M863" s="11">
        <f t="shared" si="13"/>
        <v>20700</v>
      </c>
      <c r="N863" s="11" t="s">
        <v>556</v>
      </c>
      <c r="O863" s="11" t="s">
        <v>23</v>
      </c>
    </row>
    <row r="864" spans="2:15">
      <c r="B864" s="11" t="s">
        <v>1094</v>
      </c>
      <c r="C864" s="11" t="s">
        <v>1091</v>
      </c>
      <c r="D864" s="11" t="s">
        <v>1092</v>
      </c>
      <c r="E864" s="11" t="s">
        <v>61</v>
      </c>
      <c r="F864" s="11" t="s">
        <v>32</v>
      </c>
      <c r="G864" s="11" t="s">
        <v>25</v>
      </c>
      <c r="H864" s="11" t="s">
        <v>101</v>
      </c>
      <c r="I864" s="11" t="s">
        <v>102</v>
      </c>
      <c r="J864" s="11">
        <v>2020</v>
      </c>
      <c r="K864" s="11">
        <v>9</v>
      </c>
      <c r="L864" s="11" cm="1">
        <f t="array" ref="L864">K864*(J864-INDEX(Purchase_Data!$D$8:$D$138, MATCH(1, (TRIM(Purchase_Data!$B$8:$B$138)=TRIM(H864))*(TRIM(Purchase_Data!$C$8:$C$138)=TRIM(I864)), 0)))</f>
        <v>3195</v>
      </c>
      <c r="M864" s="11">
        <f t="shared" si="13"/>
        <v>18180</v>
      </c>
      <c r="N864" s="11" t="s">
        <v>556</v>
      </c>
      <c r="O864" s="11" t="s">
        <v>42</v>
      </c>
    </row>
    <row r="865" spans="2:15">
      <c r="B865" s="11" t="s">
        <v>1095</v>
      </c>
      <c r="C865" s="11" t="s">
        <v>1091</v>
      </c>
      <c r="D865" s="11" t="s">
        <v>1092</v>
      </c>
      <c r="E865" s="11" t="s">
        <v>187</v>
      </c>
      <c r="F865" s="11" t="s">
        <v>14</v>
      </c>
      <c r="G865" s="11" t="s">
        <v>15</v>
      </c>
      <c r="H865" s="11" t="s">
        <v>199</v>
      </c>
      <c r="I865" s="11" t="s">
        <v>59</v>
      </c>
      <c r="J865" s="11">
        <v>100</v>
      </c>
      <c r="K865" s="11">
        <v>10</v>
      </c>
      <c r="L865" s="11" cm="1">
        <f t="array" ref="L865">K865*(J865-INDEX(Purchase_Data!$D$8:$D$138, MATCH(1, (TRIM(Purchase_Data!$B$8:$B$138)=TRIM(H865))*(TRIM(Purchase_Data!$C$8:$C$138)=TRIM(I865)), 0)))</f>
        <v>220</v>
      </c>
      <c r="M865" s="11">
        <f t="shared" si="13"/>
        <v>1000</v>
      </c>
      <c r="N865" s="11" t="s">
        <v>556</v>
      </c>
      <c r="O865" s="11" t="s">
        <v>42</v>
      </c>
    </row>
    <row r="866" spans="2:15">
      <c r="B866" s="11" t="s">
        <v>1096</v>
      </c>
      <c r="C866" s="11" t="s">
        <v>1091</v>
      </c>
      <c r="D866" s="11" t="s">
        <v>1092</v>
      </c>
      <c r="E866" s="11" t="s">
        <v>187</v>
      </c>
      <c r="F866" s="11" t="s">
        <v>14</v>
      </c>
      <c r="G866" s="11" t="s">
        <v>15</v>
      </c>
      <c r="H866" s="11" t="s">
        <v>162</v>
      </c>
      <c r="I866" s="11" t="s">
        <v>17</v>
      </c>
      <c r="J866" s="11">
        <v>60</v>
      </c>
      <c r="K866" s="11">
        <v>9</v>
      </c>
      <c r="L866" s="11" cm="1">
        <f t="array" ref="L866">K866*(J866-INDEX(Purchase_Data!$D$8:$D$138, MATCH(1, (TRIM(Purchase_Data!$B$8:$B$138)=TRIM(H866))*(TRIM(Purchase_Data!$C$8:$C$138)=TRIM(I866)), 0)))</f>
        <v>90</v>
      </c>
      <c r="M866" s="11">
        <f t="shared" si="13"/>
        <v>540</v>
      </c>
      <c r="N866" s="11" t="s">
        <v>556</v>
      </c>
      <c r="O866" s="11" t="s">
        <v>23</v>
      </c>
    </row>
    <row r="867" spans="2:15">
      <c r="B867" s="11" t="s">
        <v>1097</v>
      </c>
      <c r="C867" s="11" t="s">
        <v>1091</v>
      </c>
      <c r="D867" s="11" t="s">
        <v>1092</v>
      </c>
      <c r="E867" s="11" t="s">
        <v>153</v>
      </c>
      <c r="F867" s="11" t="s">
        <v>14</v>
      </c>
      <c r="G867" s="11" t="s">
        <v>15</v>
      </c>
      <c r="H867" s="11" t="s">
        <v>234</v>
      </c>
      <c r="I867" s="11" t="s">
        <v>235</v>
      </c>
      <c r="J867" s="11">
        <v>420</v>
      </c>
      <c r="K867" s="11">
        <v>10</v>
      </c>
      <c r="L867" s="11" cm="1">
        <f t="array" ref="L867">K867*(J867-INDEX(Purchase_Data!$D$8:$D$138, MATCH(1, (TRIM(Purchase_Data!$B$8:$B$138)=TRIM(H867))*(TRIM(Purchase_Data!$C$8:$C$138)=TRIM(I867)), 0)))</f>
        <v>500</v>
      </c>
      <c r="M867" s="11">
        <f t="shared" si="13"/>
        <v>4200</v>
      </c>
      <c r="N867" s="11" t="s">
        <v>556</v>
      </c>
      <c r="O867" s="11" t="s">
        <v>37</v>
      </c>
    </row>
    <row r="868" spans="2:15">
      <c r="B868" s="11" t="s">
        <v>1098</v>
      </c>
      <c r="C868" s="11" t="s">
        <v>1091</v>
      </c>
      <c r="D868" s="11" t="s">
        <v>1092</v>
      </c>
      <c r="E868" s="11" t="s">
        <v>364</v>
      </c>
      <c r="F868" s="11" t="s">
        <v>32</v>
      </c>
      <c r="G868" s="11" t="s">
        <v>44</v>
      </c>
      <c r="H868" s="11" t="s">
        <v>202</v>
      </c>
      <c r="I868" s="11" t="s">
        <v>17</v>
      </c>
      <c r="J868" s="11">
        <v>450</v>
      </c>
      <c r="K868" s="11">
        <v>10</v>
      </c>
      <c r="L868" s="11" cm="1">
        <f t="array" ref="L868">K868*(J868-INDEX(Purchase_Data!$D$8:$D$138, MATCH(1, (TRIM(Purchase_Data!$B$8:$B$138)=TRIM(H868))*(TRIM(Purchase_Data!$C$8:$C$138)=TRIM(I868)), 0)))</f>
        <v>500</v>
      </c>
      <c r="M868" s="11">
        <f t="shared" si="13"/>
        <v>4500</v>
      </c>
      <c r="N868" s="11" t="s">
        <v>556</v>
      </c>
      <c r="O868" s="11" t="s">
        <v>23</v>
      </c>
    </row>
    <row r="869" spans="2:15">
      <c r="B869" s="11" t="s">
        <v>1099</v>
      </c>
      <c r="C869" s="11" t="s">
        <v>1091</v>
      </c>
      <c r="D869" s="11" t="s">
        <v>1092</v>
      </c>
      <c r="E869" s="11" t="s">
        <v>246</v>
      </c>
      <c r="F869" s="11" t="s">
        <v>32</v>
      </c>
      <c r="G869" s="11" t="s">
        <v>53</v>
      </c>
      <c r="H869" s="11" t="s">
        <v>39</v>
      </c>
      <c r="I869" s="11" t="s">
        <v>59</v>
      </c>
      <c r="J869" s="11">
        <v>120</v>
      </c>
      <c r="K869" s="11">
        <v>9</v>
      </c>
      <c r="L869" s="11" cm="1">
        <f t="array" ref="L869">K869*(J869-INDEX(Purchase_Data!$D$8:$D$138, MATCH(1, (TRIM(Purchase_Data!$B$8:$B$138)=TRIM(H869))*(TRIM(Purchase_Data!$C$8:$C$138)=TRIM(I869)), 0)))</f>
        <v>54</v>
      </c>
      <c r="M869" s="11">
        <f t="shared" si="13"/>
        <v>1080</v>
      </c>
      <c r="N869" s="11" t="s">
        <v>556</v>
      </c>
      <c r="O869" s="11" t="s">
        <v>42</v>
      </c>
    </row>
    <row r="870" spans="2:15">
      <c r="B870" s="11" t="s">
        <v>1100</v>
      </c>
      <c r="C870" s="11" t="s">
        <v>1091</v>
      </c>
      <c r="D870" s="11" t="s">
        <v>1092</v>
      </c>
      <c r="E870" s="11" t="s">
        <v>144</v>
      </c>
      <c r="F870" s="11" t="s">
        <v>14</v>
      </c>
      <c r="G870" s="11" t="s">
        <v>44</v>
      </c>
      <c r="H870" s="11" t="s">
        <v>217</v>
      </c>
      <c r="I870" s="11" t="s">
        <v>218</v>
      </c>
      <c r="J870" s="11">
        <v>190</v>
      </c>
      <c r="K870" s="11">
        <v>11</v>
      </c>
      <c r="L870" s="11" cm="1">
        <f t="array" ref="L870">K870*(J870-INDEX(Purchase_Data!$D$8:$D$138, MATCH(1, (TRIM(Purchase_Data!$B$8:$B$138)=TRIM(H870))*(TRIM(Purchase_Data!$C$8:$C$138)=TRIM(I870)), 0)))</f>
        <v>165</v>
      </c>
      <c r="M870" s="11">
        <f t="shared" si="13"/>
        <v>2090</v>
      </c>
      <c r="N870" s="11" t="s">
        <v>556</v>
      </c>
      <c r="O870" s="11" t="s">
        <v>37</v>
      </c>
    </row>
    <row r="871" spans="2:15">
      <c r="B871" s="11" t="s">
        <v>1101</v>
      </c>
      <c r="C871" s="11" t="s">
        <v>1091</v>
      </c>
      <c r="D871" s="11" t="s">
        <v>1092</v>
      </c>
      <c r="E871" s="11" t="s">
        <v>213</v>
      </c>
      <c r="F871" s="11" t="s">
        <v>32</v>
      </c>
      <c r="G871" s="11" t="s">
        <v>33</v>
      </c>
      <c r="H871" s="11" t="s">
        <v>84</v>
      </c>
      <c r="I871" s="11" t="s">
        <v>17</v>
      </c>
      <c r="J871" s="11">
        <v>70</v>
      </c>
      <c r="K871" s="11">
        <v>11</v>
      </c>
      <c r="L871" s="11" cm="1">
        <f t="array" ref="L871">K871*(J871-INDEX(Purchase_Data!$D$8:$D$138, MATCH(1, (TRIM(Purchase_Data!$B$8:$B$138)=TRIM(H871))*(TRIM(Purchase_Data!$C$8:$C$138)=TRIM(I871)), 0)))</f>
        <v>110</v>
      </c>
      <c r="M871" s="11">
        <f t="shared" si="13"/>
        <v>770</v>
      </c>
      <c r="N871" s="11" t="s">
        <v>556</v>
      </c>
      <c r="O871" s="11" t="s">
        <v>23</v>
      </c>
    </row>
    <row r="872" spans="2:15">
      <c r="B872" s="11" t="s">
        <v>1102</v>
      </c>
      <c r="C872" s="11" t="s">
        <v>1091</v>
      </c>
      <c r="D872" s="11" t="s">
        <v>1092</v>
      </c>
      <c r="E872" s="11" t="s">
        <v>213</v>
      </c>
      <c r="F872" s="11" t="s">
        <v>32</v>
      </c>
      <c r="G872" s="11" t="s">
        <v>33</v>
      </c>
      <c r="H872" s="11" t="s">
        <v>162</v>
      </c>
      <c r="I872" s="11" t="s">
        <v>50</v>
      </c>
      <c r="J872" s="11">
        <v>270</v>
      </c>
      <c r="K872" s="11">
        <v>9</v>
      </c>
      <c r="L872" s="11" cm="1">
        <f t="array" ref="L872">K872*(J872-INDEX(Purchase_Data!$D$8:$D$138, MATCH(1, (TRIM(Purchase_Data!$B$8:$B$138)=TRIM(H872))*(TRIM(Purchase_Data!$C$8:$C$138)=TRIM(I872)), 0)))</f>
        <v>522</v>
      </c>
      <c r="M872" s="11">
        <f t="shared" si="13"/>
        <v>2430</v>
      </c>
      <c r="N872" s="11" t="s">
        <v>556</v>
      </c>
      <c r="O872" s="11" t="s">
        <v>23</v>
      </c>
    </row>
    <row r="873" spans="2:15">
      <c r="B873" s="11" t="s">
        <v>1103</v>
      </c>
      <c r="C873" s="11" t="s">
        <v>1091</v>
      </c>
      <c r="D873" s="11" t="s">
        <v>1092</v>
      </c>
      <c r="E873" s="11" t="s">
        <v>325</v>
      </c>
      <c r="F873" s="11" t="s">
        <v>14</v>
      </c>
      <c r="G873" s="11" t="s">
        <v>25</v>
      </c>
      <c r="H873" s="11" t="s">
        <v>168</v>
      </c>
      <c r="I873" s="11" t="s">
        <v>50</v>
      </c>
      <c r="J873" s="11">
        <v>1730</v>
      </c>
      <c r="K873" s="11">
        <v>9</v>
      </c>
      <c r="L873" s="11" cm="1">
        <f t="array" ref="L873">K873*(J873-INDEX(Purchase_Data!$D$8:$D$138, MATCH(1, (TRIM(Purchase_Data!$B$8:$B$138)=TRIM(H873))*(TRIM(Purchase_Data!$C$8:$C$138)=TRIM(I873)), 0)))</f>
        <v>8226</v>
      </c>
      <c r="M873" s="11">
        <f t="shared" si="13"/>
        <v>15570</v>
      </c>
      <c r="N873" s="11" t="s">
        <v>556</v>
      </c>
      <c r="O873" s="11" t="s">
        <v>42</v>
      </c>
    </row>
    <row r="874" spans="2:15">
      <c r="B874" s="11" t="s">
        <v>1104</v>
      </c>
      <c r="C874" s="11" t="s">
        <v>1091</v>
      </c>
      <c r="D874" s="11" t="s">
        <v>1092</v>
      </c>
      <c r="E874" s="11" t="s">
        <v>325</v>
      </c>
      <c r="F874" s="11" t="s">
        <v>14</v>
      </c>
      <c r="G874" s="11" t="s">
        <v>25</v>
      </c>
      <c r="H874" s="11" t="s">
        <v>104</v>
      </c>
      <c r="I874" s="11" t="s">
        <v>50</v>
      </c>
      <c r="J874" s="11">
        <v>930</v>
      </c>
      <c r="K874" s="11">
        <v>9</v>
      </c>
      <c r="L874" s="11" cm="1">
        <f t="array" ref="L874">K874*(J874-INDEX(Purchase_Data!$D$8:$D$138, MATCH(1, (TRIM(Purchase_Data!$B$8:$B$138)=TRIM(H874))*(TRIM(Purchase_Data!$C$8:$C$138)=TRIM(I874)), 0)))</f>
        <v>990</v>
      </c>
      <c r="M874" s="11">
        <f t="shared" si="13"/>
        <v>8370</v>
      </c>
      <c r="N874" s="11" t="s">
        <v>556</v>
      </c>
      <c r="O874" s="11" t="s">
        <v>37</v>
      </c>
    </row>
    <row r="875" spans="2:15">
      <c r="B875" s="11" t="s">
        <v>1105</v>
      </c>
      <c r="C875" s="11" t="s">
        <v>1091</v>
      </c>
      <c r="D875" s="11" t="s">
        <v>1092</v>
      </c>
      <c r="E875" s="11" t="s">
        <v>100</v>
      </c>
      <c r="F875" s="11" t="s">
        <v>32</v>
      </c>
      <c r="G875" s="11" t="s">
        <v>53</v>
      </c>
      <c r="H875" s="11" t="s">
        <v>168</v>
      </c>
      <c r="I875" s="11" t="s">
        <v>50</v>
      </c>
      <c r="J875" s="11">
        <v>1730</v>
      </c>
      <c r="K875" s="11">
        <v>9</v>
      </c>
      <c r="L875" s="11" cm="1">
        <f t="array" ref="L875">K875*(J875-INDEX(Purchase_Data!$D$8:$D$138, MATCH(1, (TRIM(Purchase_Data!$B$8:$B$138)=TRIM(H875))*(TRIM(Purchase_Data!$C$8:$C$138)=TRIM(I875)), 0)))</f>
        <v>8226</v>
      </c>
      <c r="M875" s="11">
        <f t="shared" si="13"/>
        <v>15570</v>
      </c>
      <c r="N875" s="11" t="s">
        <v>556</v>
      </c>
      <c r="O875" s="11" t="s">
        <v>42</v>
      </c>
    </row>
    <row r="876" spans="2:15">
      <c r="B876" s="11" t="s">
        <v>1106</v>
      </c>
      <c r="C876" s="11" t="s">
        <v>1091</v>
      </c>
      <c r="D876" s="11" t="s">
        <v>1092</v>
      </c>
      <c r="E876" s="11" t="s">
        <v>174</v>
      </c>
      <c r="F876" s="11" t="s">
        <v>32</v>
      </c>
      <c r="G876" s="11" t="s">
        <v>44</v>
      </c>
      <c r="H876" s="11" t="s">
        <v>1765</v>
      </c>
      <c r="I876" s="11" t="s">
        <v>35</v>
      </c>
      <c r="J876" s="11">
        <v>220</v>
      </c>
      <c r="K876" s="11">
        <v>9</v>
      </c>
      <c r="L876" s="11" cm="1">
        <f t="array" ref="L876">K876*(J876-INDEX(Purchase_Data!$D$8:$D$138, MATCH(1, (TRIM(Purchase_Data!$B$8:$B$138)=TRIM(H876))*(TRIM(Purchase_Data!$C$8:$C$138)=TRIM(I876)), 0)))</f>
        <v>225</v>
      </c>
      <c r="M876" s="11">
        <f t="shared" si="13"/>
        <v>1980</v>
      </c>
      <c r="N876" s="11" t="s">
        <v>556</v>
      </c>
      <c r="O876" s="11" t="s">
        <v>37</v>
      </c>
    </row>
    <row r="877" spans="2:15">
      <c r="B877" s="11" t="s">
        <v>1107</v>
      </c>
      <c r="C877" s="11" t="s">
        <v>1091</v>
      </c>
      <c r="D877" s="11" t="s">
        <v>1092</v>
      </c>
      <c r="E877" s="11" t="s">
        <v>176</v>
      </c>
      <c r="F877" s="11" t="s">
        <v>14</v>
      </c>
      <c r="G877" s="11" t="s">
        <v>15</v>
      </c>
      <c r="H877" s="11" t="s">
        <v>49</v>
      </c>
      <c r="I877" s="11" t="s">
        <v>55</v>
      </c>
      <c r="J877" s="11">
        <v>820</v>
      </c>
      <c r="K877" s="11">
        <v>9</v>
      </c>
      <c r="L877" s="11" cm="1">
        <f t="array" ref="L877">K877*(J877-INDEX(Purchase_Data!$D$8:$D$138, MATCH(1, (TRIM(Purchase_Data!$B$8:$B$138)=TRIM(H877))*(TRIM(Purchase_Data!$C$8:$C$138)=TRIM(I877)), 0)))</f>
        <v>720</v>
      </c>
      <c r="M877" s="11">
        <f t="shared" si="13"/>
        <v>7380</v>
      </c>
      <c r="N877" s="11" t="s">
        <v>556</v>
      </c>
      <c r="O877" s="11" t="s">
        <v>20</v>
      </c>
    </row>
    <row r="878" spans="2:15">
      <c r="B878" s="11" t="s">
        <v>1108</v>
      </c>
      <c r="C878" s="11" t="s">
        <v>1091</v>
      </c>
      <c r="D878" s="11" t="s">
        <v>1092</v>
      </c>
      <c r="E878" s="11" t="s">
        <v>61</v>
      </c>
      <c r="F878" s="11" t="s">
        <v>32</v>
      </c>
      <c r="G878" s="11" t="s">
        <v>25</v>
      </c>
      <c r="H878" s="11" t="s">
        <v>34</v>
      </c>
      <c r="I878" s="11" t="s">
        <v>35</v>
      </c>
      <c r="J878" s="11">
        <v>270</v>
      </c>
      <c r="K878" s="11">
        <v>8</v>
      </c>
      <c r="L878" s="11" cm="1">
        <f t="array" ref="L878">K878*(J878-INDEX(Purchase_Data!$D$8:$D$138, MATCH(1, (TRIM(Purchase_Data!$B$8:$B$138)=TRIM(H878))*(TRIM(Purchase_Data!$C$8:$C$138)=TRIM(I878)), 0)))</f>
        <v>400</v>
      </c>
      <c r="M878" s="11">
        <f t="shared" si="13"/>
        <v>2160</v>
      </c>
      <c r="N878" s="11" t="s">
        <v>556</v>
      </c>
      <c r="O878" s="11" t="s">
        <v>37</v>
      </c>
    </row>
    <row r="879" spans="2:15">
      <c r="B879" s="11" t="s">
        <v>1109</v>
      </c>
      <c r="C879" s="11" t="s">
        <v>1091</v>
      </c>
      <c r="D879" s="11" t="s">
        <v>1092</v>
      </c>
      <c r="E879" s="11" t="s">
        <v>615</v>
      </c>
      <c r="F879" s="11" t="s">
        <v>32</v>
      </c>
      <c r="G879" s="11" t="s">
        <v>44</v>
      </c>
      <c r="H879" s="11" t="s">
        <v>341</v>
      </c>
      <c r="I879" s="11" t="s">
        <v>46</v>
      </c>
      <c r="J879" s="11">
        <v>1050</v>
      </c>
      <c r="K879" s="11">
        <v>7</v>
      </c>
      <c r="L879" s="11" cm="1">
        <f t="array" ref="L879">K879*(J879-INDEX(Purchase_Data!$D$8:$D$138, MATCH(1, (TRIM(Purchase_Data!$B$8:$B$138)=TRIM(H879))*(TRIM(Purchase_Data!$C$8:$C$138)=TRIM(I879)), 0)))</f>
        <v>1190</v>
      </c>
      <c r="M879" s="11">
        <f t="shared" si="13"/>
        <v>7350</v>
      </c>
      <c r="N879" s="11" t="s">
        <v>556</v>
      </c>
      <c r="O879" s="11" t="s">
        <v>23</v>
      </c>
    </row>
    <row r="880" spans="2:15">
      <c r="B880" s="11" t="s">
        <v>1110</v>
      </c>
      <c r="C880" s="11" t="s">
        <v>1091</v>
      </c>
      <c r="D880" s="11" t="s">
        <v>1092</v>
      </c>
      <c r="E880" s="11" t="s">
        <v>303</v>
      </c>
      <c r="F880" s="11" t="s">
        <v>14</v>
      </c>
      <c r="G880" s="11" t="s">
        <v>15</v>
      </c>
      <c r="H880" s="11" t="s">
        <v>162</v>
      </c>
      <c r="I880" s="11" t="s">
        <v>172</v>
      </c>
      <c r="J880" s="11">
        <v>130</v>
      </c>
      <c r="K880" s="11">
        <v>6</v>
      </c>
      <c r="L880" s="11" cm="1">
        <f t="array" ref="L880">K880*(J880-INDEX(Purchase_Data!$D$8:$D$138, MATCH(1, (TRIM(Purchase_Data!$B$8:$B$138)=TRIM(H880))*(TRIM(Purchase_Data!$C$8:$C$138)=TRIM(I880)), 0)))</f>
        <v>120</v>
      </c>
      <c r="M880" s="11">
        <f t="shared" si="13"/>
        <v>780</v>
      </c>
      <c r="N880" s="11" t="s">
        <v>556</v>
      </c>
      <c r="O880" s="11" t="s">
        <v>23</v>
      </c>
    </row>
    <row r="881" spans="2:15">
      <c r="B881" s="11" t="s">
        <v>1111</v>
      </c>
      <c r="C881" s="11" t="s">
        <v>1091</v>
      </c>
      <c r="D881" s="11" t="s">
        <v>1092</v>
      </c>
      <c r="E881" s="11" t="s">
        <v>233</v>
      </c>
      <c r="F881" s="11" t="s">
        <v>14</v>
      </c>
      <c r="G881" s="11" t="s">
        <v>33</v>
      </c>
      <c r="H881" s="4" t="s">
        <v>171</v>
      </c>
      <c r="I881" s="4" t="s">
        <v>50</v>
      </c>
      <c r="J881" s="11">
        <v>150</v>
      </c>
      <c r="K881" s="11">
        <v>7</v>
      </c>
      <c r="L881" s="11" cm="1">
        <f t="array" ref="L881">K881*(J881-INDEX(Purchase_Data!$D$8:$D$138, MATCH(1, (TRIM(Purchase_Data!$B$8:$B$138)=TRIM(H881))*(TRIM(Purchase_Data!$C$8:$C$138)=TRIM(I881)), 0)))</f>
        <v>245</v>
      </c>
      <c r="M881" s="11">
        <f t="shared" si="13"/>
        <v>1050</v>
      </c>
      <c r="N881" s="11" t="s">
        <v>556</v>
      </c>
      <c r="O881" s="4" t="s">
        <v>37</v>
      </c>
    </row>
    <row r="882" spans="2:15">
      <c r="B882" s="11" t="s">
        <v>1112</v>
      </c>
      <c r="C882" s="11" t="s">
        <v>1091</v>
      </c>
      <c r="D882" s="11" t="s">
        <v>1092</v>
      </c>
      <c r="E882" s="11" t="s">
        <v>57</v>
      </c>
      <c r="F882" s="11" t="s">
        <v>14</v>
      </c>
      <c r="G882" s="11" t="s">
        <v>44</v>
      </c>
      <c r="H882" s="11" t="s">
        <v>45</v>
      </c>
      <c r="I882" s="11" t="s">
        <v>55</v>
      </c>
      <c r="J882" s="11">
        <v>2015</v>
      </c>
      <c r="K882" s="11">
        <v>7</v>
      </c>
      <c r="L882" s="11" cm="1">
        <f t="array" ref="L882">K882*(J882-INDEX(Purchase_Data!$D$8:$D$138, MATCH(1, (TRIM(Purchase_Data!$B$8:$B$138)=TRIM(H882))*(TRIM(Purchase_Data!$C$8:$C$138)=TRIM(I882)), 0)))</f>
        <v>1925</v>
      </c>
      <c r="M882" s="11">
        <f t="shared" si="13"/>
        <v>14105</v>
      </c>
      <c r="N882" s="11" t="s">
        <v>556</v>
      </c>
      <c r="O882" s="11" t="s">
        <v>37</v>
      </c>
    </row>
    <row r="883" spans="2:15">
      <c r="B883" s="11" t="s">
        <v>1113</v>
      </c>
      <c r="C883" s="11" t="s">
        <v>1091</v>
      </c>
      <c r="D883" s="11" t="s">
        <v>1092</v>
      </c>
      <c r="E883" s="11" t="s">
        <v>367</v>
      </c>
      <c r="F883" s="11" t="s">
        <v>32</v>
      </c>
      <c r="G883" s="11" t="s">
        <v>53</v>
      </c>
      <c r="H883" s="11" t="s">
        <v>39</v>
      </c>
      <c r="I883" s="11" t="s">
        <v>40</v>
      </c>
      <c r="J883" s="11">
        <v>30</v>
      </c>
      <c r="K883" s="11">
        <v>8</v>
      </c>
      <c r="L883" s="11" cm="1">
        <f t="array" ref="L883">K883*(J883-INDEX(Purchase_Data!$D$8:$D$138, MATCH(1, (TRIM(Purchase_Data!$B$8:$B$138)=TRIM(H883))*(TRIM(Purchase_Data!$C$8:$C$138)=TRIM(I883)), 0)))</f>
        <v>40</v>
      </c>
      <c r="M883" s="11">
        <f t="shared" si="13"/>
        <v>240</v>
      </c>
      <c r="N883" s="11" t="s">
        <v>556</v>
      </c>
      <c r="O883" s="11" t="s">
        <v>42</v>
      </c>
    </row>
    <row r="884" spans="2:15">
      <c r="B884" s="11" t="s">
        <v>1114</v>
      </c>
      <c r="C884" s="11" t="s">
        <v>1091</v>
      </c>
      <c r="D884" s="11" t="s">
        <v>1092</v>
      </c>
      <c r="E884" s="11" t="s">
        <v>367</v>
      </c>
      <c r="F884" s="11" t="s">
        <v>32</v>
      </c>
      <c r="G884" s="11" t="s">
        <v>53</v>
      </c>
      <c r="H884" s="11" t="s">
        <v>168</v>
      </c>
      <c r="I884" s="11" t="s">
        <v>17</v>
      </c>
      <c r="J884" s="11">
        <v>190</v>
      </c>
      <c r="K884" s="11">
        <v>7</v>
      </c>
      <c r="L884" s="11" cm="1">
        <f t="array" ref="L884">K884*(J884-INDEX(Purchase_Data!$D$8:$D$138, MATCH(1, (TRIM(Purchase_Data!$B$8:$B$138)=TRIM(H884))*(TRIM(Purchase_Data!$C$8:$C$138)=TRIM(I884)), 0)))</f>
        <v>280</v>
      </c>
      <c r="M884" s="11">
        <f t="shared" si="13"/>
        <v>1330</v>
      </c>
      <c r="N884" s="11" t="s">
        <v>556</v>
      </c>
      <c r="O884" s="11" t="s">
        <v>42</v>
      </c>
    </row>
    <row r="885" spans="2:15">
      <c r="B885" s="11" t="s">
        <v>1115</v>
      </c>
      <c r="C885" s="11" t="s">
        <v>1091</v>
      </c>
      <c r="D885" s="11" t="s">
        <v>1092</v>
      </c>
      <c r="E885" s="11" t="s">
        <v>701</v>
      </c>
      <c r="F885" s="11" t="s">
        <v>14</v>
      </c>
      <c r="G885" s="11" t="s">
        <v>53</v>
      </c>
      <c r="H885" s="11" t="s">
        <v>16</v>
      </c>
      <c r="I885" s="11" t="s">
        <v>17</v>
      </c>
      <c r="J885" s="11">
        <v>130</v>
      </c>
      <c r="K885" s="11">
        <v>7</v>
      </c>
      <c r="L885" s="11" cm="1">
        <f t="array" ref="L885">K885*(J885-INDEX(Purchase_Data!$D$8:$D$138, MATCH(1, (TRIM(Purchase_Data!$B$8:$B$138)=TRIM(H885))*(TRIM(Purchase_Data!$C$8:$C$138)=TRIM(I885)), 0)))</f>
        <v>140</v>
      </c>
      <c r="M885" s="11">
        <f t="shared" si="13"/>
        <v>910</v>
      </c>
      <c r="N885" s="11" t="s">
        <v>556</v>
      </c>
      <c r="O885" s="11" t="s">
        <v>20</v>
      </c>
    </row>
    <row r="886" spans="2:15">
      <c r="B886" s="11" t="s">
        <v>1116</v>
      </c>
      <c r="C886" s="11" t="s">
        <v>1091</v>
      </c>
      <c r="D886" s="11" t="s">
        <v>1092</v>
      </c>
      <c r="E886" s="11" t="s">
        <v>701</v>
      </c>
      <c r="F886" s="11" t="s">
        <v>14</v>
      </c>
      <c r="G886" s="11" t="s">
        <v>53</v>
      </c>
      <c r="H886" s="11" t="s">
        <v>435</v>
      </c>
      <c r="I886" s="11" t="s">
        <v>59</v>
      </c>
      <c r="J886" s="11">
        <v>120</v>
      </c>
      <c r="K886" s="11">
        <v>7</v>
      </c>
      <c r="L886" s="11" cm="1">
        <f t="array" ref="L886">K886*(J886-INDEX(Purchase_Data!$D$8:$D$138, MATCH(1, (TRIM(Purchase_Data!$B$8:$B$138)=TRIM(H886))*(TRIM(Purchase_Data!$C$8:$C$138)=TRIM(I886)), 0)))</f>
        <v>70</v>
      </c>
      <c r="M886" s="11">
        <f t="shared" si="13"/>
        <v>840</v>
      </c>
      <c r="N886" s="11" t="s">
        <v>556</v>
      </c>
      <c r="O886" s="11" t="s">
        <v>37</v>
      </c>
    </row>
    <row r="887" spans="2:15">
      <c r="B887" s="11" t="s">
        <v>1117</v>
      </c>
      <c r="C887" s="11" t="s">
        <v>1091</v>
      </c>
      <c r="D887" s="11" t="s">
        <v>1092</v>
      </c>
      <c r="E887" s="11" t="s">
        <v>718</v>
      </c>
      <c r="F887" s="11" t="s">
        <v>32</v>
      </c>
      <c r="G887" s="11" t="s">
        <v>44</v>
      </c>
      <c r="H887" s="11" t="s">
        <v>217</v>
      </c>
      <c r="I887" s="11" t="s">
        <v>218</v>
      </c>
      <c r="J887" s="11">
        <v>190</v>
      </c>
      <c r="K887" s="11">
        <v>8</v>
      </c>
      <c r="L887" s="11" cm="1">
        <f t="array" ref="L887">K887*(J887-INDEX(Purchase_Data!$D$8:$D$138, MATCH(1, (TRIM(Purchase_Data!$B$8:$B$138)=TRIM(H887))*(TRIM(Purchase_Data!$C$8:$C$138)=TRIM(I887)), 0)))</f>
        <v>120</v>
      </c>
      <c r="M887" s="11">
        <f t="shared" si="13"/>
        <v>1520</v>
      </c>
      <c r="N887" s="11" t="s">
        <v>556</v>
      </c>
      <c r="O887" s="11" t="s">
        <v>37</v>
      </c>
    </row>
    <row r="888" spans="2:15">
      <c r="B888" s="11" t="s">
        <v>1118</v>
      </c>
      <c r="C888" s="11" t="s">
        <v>1091</v>
      </c>
      <c r="D888" s="11" t="s">
        <v>1092</v>
      </c>
      <c r="E888" s="11" t="s">
        <v>24</v>
      </c>
      <c r="F888" s="11" t="s">
        <v>14</v>
      </c>
      <c r="G888" s="11" t="s">
        <v>25</v>
      </c>
      <c r="H888" s="11" t="s">
        <v>1765</v>
      </c>
      <c r="I888" s="11" t="s">
        <v>35</v>
      </c>
      <c r="J888" s="11">
        <v>220</v>
      </c>
      <c r="K888" s="11">
        <v>9</v>
      </c>
      <c r="L888" s="11" cm="1">
        <f t="array" ref="L888">K888*(J888-INDEX(Purchase_Data!$D$8:$D$138, MATCH(1, (TRIM(Purchase_Data!$B$8:$B$138)=TRIM(H888))*(TRIM(Purchase_Data!$C$8:$C$138)=TRIM(I888)), 0)))</f>
        <v>225</v>
      </c>
      <c r="M888" s="11">
        <f t="shared" si="13"/>
        <v>1980</v>
      </c>
      <c r="N888" s="11" t="s">
        <v>556</v>
      </c>
      <c r="O888" s="11" t="s">
        <v>37</v>
      </c>
    </row>
    <row r="889" spans="2:15">
      <c r="B889" s="11" t="s">
        <v>1119</v>
      </c>
      <c r="C889" s="11" t="s">
        <v>1091</v>
      </c>
      <c r="D889" s="11" t="s">
        <v>1092</v>
      </c>
      <c r="E889" s="11" t="s">
        <v>158</v>
      </c>
      <c r="F889" s="11" t="s">
        <v>32</v>
      </c>
      <c r="G889" s="11" t="s">
        <v>44</v>
      </c>
      <c r="H889" s="11" t="s">
        <v>168</v>
      </c>
      <c r="I889" s="11" t="s">
        <v>17</v>
      </c>
      <c r="J889" s="11">
        <v>190</v>
      </c>
      <c r="K889" s="11">
        <v>7</v>
      </c>
      <c r="L889" s="11" cm="1">
        <f t="array" ref="L889">K889*(J889-INDEX(Purchase_Data!$D$8:$D$138, MATCH(1, (TRIM(Purchase_Data!$B$8:$B$138)=TRIM(H889))*(TRIM(Purchase_Data!$C$8:$C$138)=TRIM(I889)), 0)))</f>
        <v>280</v>
      </c>
      <c r="M889" s="11">
        <f t="shared" si="13"/>
        <v>1330</v>
      </c>
      <c r="N889" s="11" t="s">
        <v>556</v>
      </c>
      <c r="O889" s="11" t="s">
        <v>42</v>
      </c>
    </row>
    <row r="890" spans="2:15">
      <c r="B890" s="11" t="s">
        <v>1120</v>
      </c>
      <c r="C890" s="11" t="s">
        <v>1091</v>
      </c>
      <c r="D890" s="11" t="s">
        <v>1092</v>
      </c>
      <c r="E890" s="11" t="s">
        <v>174</v>
      </c>
      <c r="F890" s="11" t="s">
        <v>32</v>
      </c>
      <c r="G890" s="11" t="s">
        <v>44</v>
      </c>
      <c r="H890" s="4" t="s">
        <v>171</v>
      </c>
      <c r="I890" s="4" t="s">
        <v>50</v>
      </c>
      <c r="J890" s="11">
        <v>150</v>
      </c>
      <c r="K890" s="11">
        <v>8</v>
      </c>
      <c r="L890" s="11" cm="1">
        <f t="array" ref="L890">K890*(J890-INDEX(Purchase_Data!$D$8:$D$138, MATCH(1, (TRIM(Purchase_Data!$B$8:$B$138)=TRIM(H890))*(TRIM(Purchase_Data!$C$8:$C$138)=TRIM(I890)), 0)))</f>
        <v>280</v>
      </c>
      <c r="M890" s="11">
        <f t="shared" si="13"/>
        <v>1200</v>
      </c>
      <c r="N890" s="11" t="s">
        <v>556</v>
      </c>
      <c r="O890" s="4" t="s">
        <v>37</v>
      </c>
    </row>
    <row r="891" spans="2:15">
      <c r="B891" s="11" t="s">
        <v>1121</v>
      </c>
      <c r="C891" s="11" t="s">
        <v>1091</v>
      </c>
      <c r="D891" s="11" t="s">
        <v>1092</v>
      </c>
      <c r="E891" s="11" t="s">
        <v>224</v>
      </c>
      <c r="F891" s="11" t="s">
        <v>14</v>
      </c>
      <c r="G891" s="11" t="s">
        <v>44</v>
      </c>
      <c r="H891" s="11" t="s">
        <v>108</v>
      </c>
      <c r="I891" s="11" t="s">
        <v>17</v>
      </c>
      <c r="J891" s="11">
        <v>70</v>
      </c>
      <c r="K891" s="11">
        <v>9</v>
      </c>
      <c r="L891" s="11" cm="1">
        <f t="array" ref="L891">K891*(J891-INDEX(Purchase_Data!$D$8:$D$138, MATCH(1, (TRIM(Purchase_Data!$B$8:$B$138)=TRIM(H891))*(TRIM(Purchase_Data!$C$8:$C$138)=TRIM(I891)), 0)))</f>
        <v>72</v>
      </c>
      <c r="M891" s="11">
        <f t="shared" si="13"/>
        <v>630</v>
      </c>
      <c r="N891" s="11" t="s">
        <v>556</v>
      </c>
      <c r="O891" s="11" t="s">
        <v>20</v>
      </c>
    </row>
    <row r="892" spans="2:15">
      <c r="B892" s="11" t="s">
        <v>1122</v>
      </c>
      <c r="C892" s="11" t="s">
        <v>1091</v>
      </c>
      <c r="D892" s="11" t="s">
        <v>1092</v>
      </c>
      <c r="E892" s="11" t="s">
        <v>270</v>
      </c>
      <c r="F892" s="11" t="s">
        <v>14</v>
      </c>
      <c r="G892" s="11" t="s">
        <v>33</v>
      </c>
      <c r="H892" s="11" t="s">
        <v>168</v>
      </c>
      <c r="I892" s="11" t="s">
        <v>172</v>
      </c>
      <c r="J892" s="11">
        <v>510</v>
      </c>
      <c r="K892" s="11">
        <v>9</v>
      </c>
      <c r="L892" s="11" cm="1">
        <f t="array" ref="L892">K892*(J892-INDEX(Purchase_Data!$D$8:$D$138, MATCH(1, (TRIM(Purchase_Data!$B$8:$B$138)=TRIM(H892))*(TRIM(Purchase_Data!$C$8:$C$138)=TRIM(I892)), 0)))</f>
        <v>1305</v>
      </c>
      <c r="M892" s="11">
        <f t="shared" si="13"/>
        <v>4590</v>
      </c>
      <c r="N892" s="11" t="s">
        <v>556</v>
      </c>
      <c r="O892" s="11" t="s">
        <v>42</v>
      </c>
    </row>
    <row r="893" spans="2:15">
      <c r="B893" s="11" t="s">
        <v>1123</v>
      </c>
      <c r="C893" s="11" t="s">
        <v>1091</v>
      </c>
      <c r="D893" s="11" t="s">
        <v>1092</v>
      </c>
      <c r="E893" s="11" t="s">
        <v>237</v>
      </c>
      <c r="F893" s="11" t="s">
        <v>14</v>
      </c>
      <c r="G893" s="11" t="s">
        <v>15</v>
      </c>
      <c r="H893" s="11" t="s">
        <v>168</v>
      </c>
      <c r="I893" s="11" t="s">
        <v>50</v>
      </c>
      <c r="J893" s="11">
        <v>1730</v>
      </c>
      <c r="K893" s="11">
        <v>10</v>
      </c>
      <c r="L893" s="11" cm="1">
        <f t="array" ref="L893">K893*(J893-INDEX(Purchase_Data!$D$8:$D$138, MATCH(1, (TRIM(Purchase_Data!$B$8:$B$138)=TRIM(H893))*(TRIM(Purchase_Data!$C$8:$C$138)=TRIM(I893)), 0)))</f>
        <v>9140</v>
      </c>
      <c r="M893" s="11">
        <f t="shared" si="13"/>
        <v>17300</v>
      </c>
      <c r="N893" s="11" t="s">
        <v>556</v>
      </c>
      <c r="O893" s="11" t="s">
        <v>42</v>
      </c>
    </row>
    <row r="894" spans="2:15">
      <c r="B894" s="11" t="s">
        <v>1124</v>
      </c>
      <c r="C894" s="11" t="s">
        <v>1091</v>
      </c>
      <c r="D894" s="11" t="s">
        <v>1092</v>
      </c>
      <c r="E894" s="11" t="s">
        <v>89</v>
      </c>
      <c r="F894" s="11" t="s">
        <v>14</v>
      </c>
      <c r="G894" s="11" t="s">
        <v>44</v>
      </c>
      <c r="H894" s="11" t="s">
        <v>29</v>
      </c>
      <c r="I894" s="11" t="s">
        <v>17</v>
      </c>
      <c r="J894" s="11">
        <v>450</v>
      </c>
      <c r="K894" s="11">
        <v>9</v>
      </c>
      <c r="L894" s="11" cm="1">
        <f t="array" ref="L894">K894*(J894-INDEX(Purchase_Data!$D$8:$D$138, MATCH(1, (TRIM(Purchase_Data!$B$8:$B$138)=TRIM(H894))*(TRIM(Purchase_Data!$C$8:$C$138)=TRIM(I894)), 0)))</f>
        <v>450</v>
      </c>
      <c r="M894" s="11">
        <f t="shared" si="13"/>
        <v>4050</v>
      </c>
      <c r="N894" s="11" t="s">
        <v>556</v>
      </c>
      <c r="O894" s="11" t="s">
        <v>20</v>
      </c>
    </row>
    <row r="895" spans="2:15">
      <c r="B895" s="11" t="s">
        <v>1125</v>
      </c>
      <c r="C895" s="11" t="s">
        <v>1091</v>
      </c>
      <c r="D895" s="11" t="s">
        <v>1092</v>
      </c>
      <c r="E895" s="11" t="s">
        <v>89</v>
      </c>
      <c r="F895" s="11" t="s">
        <v>14</v>
      </c>
      <c r="G895" s="11" t="s">
        <v>44</v>
      </c>
      <c r="H895" s="11" t="s">
        <v>91</v>
      </c>
      <c r="I895" s="11" t="s">
        <v>59</v>
      </c>
      <c r="J895" s="11">
        <v>700</v>
      </c>
      <c r="K895" s="11">
        <v>9</v>
      </c>
      <c r="L895" s="11" cm="1">
        <f t="array" ref="L895">K895*(J895-INDEX(Purchase_Data!$D$8:$D$138, MATCH(1, (TRIM(Purchase_Data!$B$8:$B$138)=TRIM(H895))*(TRIM(Purchase_Data!$C$8:$C$138)=TRIM(I895)), 0)))</f>
        <v>252</v>
      </c>
      <c r="M895" s="11">
        <f t="shared" si="13"/>
        <v>6300</v>
      </c>
      <c r="N895" s="11" t="s">
        <v>556</v>
      </c>
      <c r="O895" s="11" t="s">
        <v>23</v>
      </c>
    </row>
    <row r="896" spans="2:15">
      <c r="B896" s="11" t="s">
        <v>1126</v>
      </c>
      <c r="C896" s="11" t="s">
        <v>1091</v>
      </c>
      <c r="D896" s="11" t="s">
        <v>1092</v>
      </c>
      <c r="E896" s="11" t="s">
        <v>246</v>
      </c>
      <c r="F896" s="11" t="s">
        <v>32</v>
      </c>
      <c r="G896" s="11" t="s">
        <v>53</v>
      </c>
      <c r="H896" s="11" t="s">
        <v>185</v>
      </c>
      <c r="I896" s="11" t="s">
        <v>55</v>
      </c>
      <c r="J896" s="11">
        <v>450</v>
      </c>
      <c r="K896" s="11">
        <v>9</v>
      </c>
      <c r="L896" s="11" cm="1">
        <f t="array" ref="L896">K896*(J896-INDEX(Purchase_Data!$D$8:$D$138, MATCH(1, (TRIM(Purchase_Data!$B$8:$B$138)=TRIM(H896))*(TRIM(Purchase_Data!$C$8:$C$138)=TRIM(I896)), 0)))</f>
        <v>198</v>
      </c>
      <c r="M896" s="11">
        <f t="shared" si="13"/>
        <v>4050</v>
      </c>
      <c r="N896" s="11" t="s">
        <v>556</v>
      </c>
      <c r="O896" s="11" t="s">
        <v>20</v>
      </c>
    </row>
    <row r="897" spans="2:15">
      <c r="B897" s="11" t="s">
        <v>1127</v>
      </c>
      <c r="C897" s="11" t="s">
        <v>1091</v>
      </c>
      <c r="D897" s="11" t="s">
        <v>1092</v>
      </c>
      <c r="E897" s="11" t="s">
        <v>246</v>
      </c>
      <c r="F897" s="11" t="s">
        <v>32</v>
      </c>
      <c r="G897" s="11" t="s">
        <v>53</v>
      </c>
      <c r="H897" s="11" t="s">
        <v>101</v>
      </c>
      <c r="I897" s="11" t="s">
        <v>102</v>
      </c>
      <c r="J897" s="11">
        <v>2020</v>
      </c>
      <c r="K897" s="11">
        <v>10</v>
      </c>
      <c r="L897" s="11" cm="1">
        <f t="array" ref="L897">K897*(J897-INDEX(Purchase_Data!$D$8:$D$138, MATCH(1, (TRIM(Purchase_Data!$B$8:$B$138)=TRIM(H897))*(TRIM(Purchase_Data!$C$8:$C$138)=TRIM(I897)), 0)))</f>
        <v>3550</v>
      </c>
      <c r="M897" s="11">
        <f t="shared" si="13"/>
        <v>20200</v>
      </c>
      <c r="N897" s="11" t="s">
        <v>556</v>
      </c>
      <c r="O897" s="11" t="s">
        <v>42</v>
      </c>
    </row>
    <row r="898" spans="2:15">
      <c r="B898" s="11" t="s">
        <v>1128</v>
      </c>
      <c r="C898" s="11" t="s">
        <v>1091</v>
      </c>
      <c r="D898" s="11" t="s">
        <v>1092</v>
      </c>
      <c r="E898" s="11" t="s">
        <v>391</v>
      </c>
      <c r="F898" s="11" t="s">
        <v>14</v>
      </c>
      <c r="G898" s="11" t="s">
        <v>53</v>
      </c>
      <c r="H898" s="11" t="s">
        <v>369</v>
      </c>
      <c r="I898" s="11" t="s">
        <v>370</v>
      </c>
      <c r="J898" s="11">
        <v>1660</v>
      </c>
      <c r="K898" s="11">
        <v>9</v>
      </c>
      <c r="L898" s="11" cm="1">
        <f t="array" ref="L898">K898*(J898-INDEX(Purchase_Data!$D$8:$D$138, MATCH(1, (TRIM(Purchase_Data!$B$8:$B$138)=TRIM(H898))*(TRIM(Purchase_Data!$C$8:$C$138)=TRIM(I898)), 0)))</f>
        <v>4590</v>
      </c>
      <c r="M898" s="11">
        <f t="shared" si="13"/>
        <v>14940</v>
      </c>
      <c r="N898" s="11" t="s">
        <v>556</v>
      </c>
      <c r="O898" s="11" t="s">
        <v>23</v>
      </c>
    </row>
    <row r="899" spans="2:15">
      <c r="B899" s="11" t="s">
        <v>1129</v>
      </c>
      <c r="C899" s="11" t="s">
        <v>1091</v>
      </c>
      <c r="D899" s="11" t="s">
        <v>1092</v>
      </c>
      <c r="E899" s="11" t="s">
        <v>543</v>
      </c>
      <c r="F899" s="11" t="s">
        <v>14</v>
      </c>
      <c r="G899" s="11" t="s">
        <v>25</v>
      </c>
      <c r="H899" s="11" t="s">
        <v>349</v>
      </c>
      <c r="I899" s="11" t="s">
        <v>172</v>
      </c>
      <c r="J899" s="11">
        <v>360</v>
      </c>
      <c r="K899" s="11">
        <v>9</v>
      </c>
      <c r="L899" s="11" cm="1">
        <f t="array" ref="L899">K899*(J899-INDEX(Purchase_Data!$D$8:$D$138, MATCH(1, (TRIM(Purchase_Data!$B$8:$B$138)=TRIM(H899))*(TRIM(Purchase_Data!$C$8:$C$138)=TRIM(I899)), 0)))</f>
        <v>216</v>
      </c>
      <c r="M899" s="11">
        <f t="shared" si="13"/>
        <v>3240</v>
      </c>
      <c r="N899" s="11" t="s">
        <v>556</v>
      </c>
      <c r="O899" s="11" t="s">
        <v>42</v>
      </c>
    </row>
    <row r="900" spans="2:15">
      <c r="B900" s="11" t="s">
        <v>1130</v>
      </c>
      <c r="C900" s="11" t="s">
        <v>1091</v>
      </c>
      <c r="D900" s="11" t="s">
        <v>1092</v>
      </c>
      <c r="E900" s="11" t="s">
        <v>158</v>
      </c>
      <c r="F900" s="11" t="s">
        <v>32</v>
      </c>
      <c r="G900" s="11" t="s">
        <v>44</v>
      </c>
      <c r="H900" s="11" t="s">
        <v>264</v>
      </c>
      <c r="I900" s="11" t="s">
        <v>229</v>
      </c>
      <c r="J900" s="11">
        <v>850</v>
      </c>
      <c r="K900" s="11">
        <v>9</v>
      </c>
      <c r="L900" s="11" cm="1">
        <f t="array" ref="L900">K900*(J900-INDEX(Purchase_Data!$D$8:$D$138, MATCH(1, (TRIM(Purchase_Data!$B$8:$B$138)=TRIM(H900))*(TRIM(Purchase_Data!$C$8:$C$138)=TRIM(I900)), 0)))</f>
        <v>270</v>
      </c>
      <c r="M900" s="11">
        <f t="shared" si="13"/>
        <v>7650</v>
      </c>
      <c r="N900" s="11" t="s">
        <v>556</v>
      </c>
      <c r="O900" s="11" t="s">
        <v>42</v>
      </c>
    </row>
    <row r="901" spans="2:15">
      <c r="B901" s="11" t="s">
        <v>1131</v>
      </c>
      <c r="C901" s="11" t="s">
        <v>1091</v>
      </c>
      <c r="D901" s="11" t="s">
        <v>1092</v>
      </c>
      <c r="E901" s="11" t="s">
        <v>170</v>
      </c>
      <c r="F901" s="11" t="s">
        <v>14</v>
      </c>
      <c r="G901" s="11" t="s">
        <v>33</v>
      </c>
      <c r="H901" s="11" t="s">
        <v>131</v>
      </c>
      <c r="I901" s="11" t="s">
        <v>132</v>
      </c>
      <c r="J901" s="11">
        <v>120</v>
      </c>
      <c r="K901" s="11">
        <v>9</v>
      </c>
      <c r="L901" s="11" cm="1">
        <f t="array" ref="L901">K901*(J901-INDEX(Purchase_Data!$D$8:$D$138, MATCH(1, (TRIM(Purchase_Data!$B$8:$B$138)=TRIM(H901))*(TRIM(Purchase_Data!$C$8:$C$138)=TRIM(I901)), 0)))</f>
        <v>180</v>
      </c>
      <c r="M901" s="11">
        <f t="shared" si="13"/>
        <v>1080</v>
      </c>
      <c r="N901" s="11" t="s">
        <v>556</v>
      </c>
      <c r="O901" s="11" t="s">
        <v>37</v>
      </c>
    </row>
    <row r="902" spans="2:15">
      <c r="B902" s="11" t="s">
        <v>1132</v>
      </c>
      <c r="C902" s="11" t="s">
        <v>1091</v>
      </c>
      <c r="D902" s="11" t="s">
        <v>1092</v>
      </c>
      <c r="E902" s="11" t="s">
        <v>216</v>
      </c>
      <c r="F902" s="11" t="s">
        <v>14</v>
      </c>
      <c r="G902" s="11" t="s">
        <v>15</v>
      </c>
      <c r="H902" s="11" t="s">
        <v>58</v>
      </c>
      <c r="I902" s="11" t="s">
        <v>59</v>
      </c>
      <c r="J902" s="11">
        <v>70</v>
      </c>
      <c r="K902" s="11">
        <v>9</v>
      </c>
      <c r="L902" s="11" cm="1">
        <f t="array" ref="L902">K902*(J902-INDEX(Purchase_Data!$D$8:$D$138, MATCH(1, (TRIM(Purchase_Data!$B$8:$B$138)=TRIM(H902))*(TRIM(Purchase_Data!$C$8:$C$138)=TRIM(I902)), 0)))</f>
        <v>54</v>
      </c>
      <c r="M902" s="11">
        <f t="shared" si="13"/>
        <v>630</v>
      </c>
      <c r="N902" s="11" t="s">
        <v>556</v>
      </c>
      <c r="O902" s="11" t="s">
        <v>37</v>
      </c>
    </row>
    <row r="903" spans="2:15">
      <c r="B903" s="11" t="s">
        <v>1133</v>
      </c>
      <c r="C903" s="11" t="s">
        <v>1091</v>
      </c>
      <c r="D903" s="11" t="s">
        <v>1092</v>
      </c>
      <c r="E903" s="11" t="s">
        <v>216</v>
      </c>
      <c r="F903" s="11" t="s">
        <v>14</v>
      </c>
      <c r="G903" s="11" t="s">
        <v>15</v>
      </c>
      <c r="H903" s="11" t="s">
        <v>76</v>
      </c>
      <c r="I903" s="11" t="s">
        <v>77</v>
      </c>
      <c r="J903" s="11">
        <v>2300</v>
      </c>
      <c r="K903" s="11">
        <v>9</v>
      </c>
      <c r="L903" s="11" cm="1">
        <f t="array" ref="L903">K903*(J903-INDEX(Purchase_Data!$D$8:$D$138, MATCH(1, (TRIM(Purchase_Data!$B$8:$B$138)=TRIM(H903))*(TRIM(Purchase_Data!$C$8:$C$138)=TRIM(I903)), 0)))</f>
        <v>9090</v>
      </c>
      <c r="M903" s="11">
        <f t="shared" si="13"/>
        <v>20700</v>
      </c>
      <c r="N903" s="11" t="s">
        <v>556</v>
      </c>
      <c r="O903" s="11" t="s">
        <v>23</v>
      </c>
    </row>
    <row r="904" spans="2:15">
      <c r="B904" s="11" t="s">
        <v>1134</v>
      </c>
      <c r="C904" s="11" t="s">
        <v>1091</v>
      </c>
      <c r="D904" s="11" t="s">
        <v>1092</v>
      </c>
      <c r="E904" s="11" t="s">
        <v>270</v>
      </c>
      <c r="F904" s="11" t="s">
        <v>14</v>
      </c>
      <c r="G904" s="11" t="s">
        <v>33</v>
      </c>
      <c r="H904" s="11" t="s">
        <v>65</v>
      </c>
      <c r="I904" s="11" t="s">
        <v>66</v>
      </c>
      <c r="J904" s="11">
        <v>20</v>
      </c>
      <c r="K904" s="11">
        <v>8</v>
      </c>
      <c r="L904" s="11" cm="1">
        <f t="array" ref="L904">K904*(J904-INDEX(Purchase_Data!$D$8:$D$138, MATCH(1, (TRIM(Purchase_Data!$B$8:$B$138)=TRIM(H904))*(TRIM(Purchase_Data!$C$8:$C$138)=TRIM(I904)), 0)))</f>
        <v>56</v>
      </c>
      <c r="M904" s="11">
        <f t="shared" si="13"/>
        <v>160</v>
      </c>
      <c r="N904" s="11" t="s">
        <v>556</v>
      </c>
      <c r="O904" s="11" t="s">
        <v>42</v>
      </c>
    </row>
    <row r="905" spans="2:15">
      <c r="B905" s="11" t="s">
        <v>1135</v>
      </c>
      <c r="C905" s="11" t="s">
        <v>1091</v>
      </c>
      <c r="D905" s="11" t="s">
        <v>1092</v>
      </c>
      <c r="E905" s="11" t="s">
        <v>270</v>
      </c>
      <c r="F905" s="11" t="s">
        <v>14</v>
      </c>
      <c r="G905" s="11" t="s">
        <v>33</v>
      </c>
      <c r="H905" s="11" t="s">
        <v>369</v>
      </c>
      <c r="I905" s="11" t="s">
        <v>506</v>
      </c>
      <c r="J905" s="11">
        <v>850</v>
      </c>
      <c r="K905" s="11">
        <v>8</v>
      </c>
      <c r="L905" s="11" cm="1">
        <f t="array" ref="L905">K905*(J905-INDEX(Purchase_Data!$D$8:$D$138, MATCH(1, (TRIM(Purchase_Data!$B$8:$B$138)=TRIM(H905))*(TRIM(Purchase_Data!$C$8:$C$138)=TRIM(I905)), 0)))</f>
        <v>320</v>
      </c>
      <c r="M905" s="11">
        <f t="shared" ref="M905:M968" si="14">J905*K905</f>
        <v>6800</v>
      </c>
      <c r="N905" s="11" t="s">
        <v>556</v>
      </c>
      <c r="O905" s="11" t="s">
        <v>23</v>
      </c>
    </row>
    <row r="906" spans="2:15">
      <c r="B906" s="11" t="s">
        <v>1136</v>
      </c>
      <c r="C906" s="11" t="s">
        <v>1091</v>
      </c>
      <c r="D906" s="11" t="s">
        <v>1092</v>
      </c>
      <c r="E906" s="11" t="s">
        <v>153</v>
      </c>
      <c r="F906" s="11" t="s">
        <v>14</v>
      </c>
      <c r="G906" s="11" t="s">
        <v>15</v>
      </c>
      <c r="H906" s="11" t="s">
        <v>84</v>
      </c>
      <c r="I906" s="11" t="s">
        <v>55</v>
      </c>
      <c r="J906" s="11">
        <v>550</v>
      </c>
      <c r="K906" s="11">
        <v>8</v>
      </c>
      <c r="L906" s="11" cm="1">
        <f t="array" ref="L906">K906*(J906-INDEX(Purchase_Data!$D$8:$D$138, MATCH(1, (TRIM(Purchase_Data!$B$8:$B$138)=TRIM(H906))*(TRIM(Purchase_Data!$C$8:$C$138)=TRIM(I906)), 0)))</f>
        <v>224</v>
      </c>
      <c r="M906" s="11">
        <f t="shared" si="14"/>
        <v>4400</v>
      </c>
      <c r="N906" s="11" t="s">
        <v>556</v>
      </c>
      <c r="O906" s="11" t="s">
        <v>23</v>
      </c>
    </row>
    <row r="907" spans="2:15">
      <c r="B907" s="11" t="s">
        <v>1137</v>
      </c>
      <c r="C907" s="11" t="s">
        <v>1091</v>
      </c>
      <c r="D907" s="11" t="s">
        <v>1092</v>
      </c>
      <c r="E907" s="11" t="s">
        <v>276</v>
      </c>
      <c r="F907" s="11" t="s">
        <v>32</v>
      </c>
      <c r="G907" s="11" t="s">
        <v>44</v>
      </c>
      <c r="H907" s="11" t="s">
        <v>104</v>
      </c>
      <c r="I907" s="11" t="s">
        <v>55</v>
      </c>
      <c r="J907" s="11">
        <v>2100</v>
      </c>
      <c r="K907" s="11">
        <v>6</v>
      </c>
      <c r="L907" s="11" cm="1">
        <f t="array" ref="L907">K907*(J907-INDEX(Purchase_Data!$D$8:$D$138, MATCH(1, (TRIM(Purchase_Data!$B$8:$B$138)=TRIM(H907))*(TRIM(Purchase_Data!$C$8:$C$138)=TRIM(I907)), 0)))</f>
        <v>2100</v>
      </c>
      <c r="M907" s="11">
        <f t="shared" si="14"/>
        <v>12600</v>
      </c>
      <c r="N907" s="11" t="s">
        <v>556</v>
      </c>
      <c r="O907" s="11" t="s">
        <v>37</v>
      </c>
    </row>
    <row r="908" spans="2:15">
      <c r="B908" s="11" t="s">
        <v>1138</v>
      </c>
      <c r="C908" s="11" t="s">
        <v>1091</v>
      </c>
      <c r="D908" s="11" t="s">
        <v>1092</v>
      </c>
      <c r="E908" s="11" t="s">
        <v>211</v>
      </c>
      <c r="F908" s="11" t="s">
        <v>32</v>
      </c>
      <c r="G908" s="11" t="s">
        <v>25</v>
      </c>
      <c r="H908" s="4" t="s">
        <v>171</v>
      </c>
      <c r="I908" s="4" t="s">
        <v>50</v>
      </c>
      <c r="J908" s="11">
        <v>150</v>
      </c>
      <c r="K908" s="11">
        <v>7</v>
      </c>
      <c r="L908" s="11" cm="1">
        <f t="array" ref="L908">K908*(J908-INDEX(Purchase_Data!$D$8:$D$138, MATCH(1, (TRIM(Purchase_Data!$B$8:$B$138)=TRIM(H908))*(TRIM(Purchase_Data!$C$8:$C$138)=TRIM(I908)), 0)))</f>
        <v>245</v>
      </c>
      <c r="M908" s="11">
        <f t="shared" si="14"/>
        <v>1050</v>
      </c>
      <c r="N908" s="11" t="s">
        <v>556</v>
      </c>
      <c r="O908" s="4" t="s">
        <v>37</v>
      </c>
    </row>
    <row r="909" spans="2:15">
      <c r="B909" s="11" t="s">
        <v>1139</v>
      </c>
      <c r="C909" s="11" t="s">
        <v>1091</v>
      </c>
      <c r="D909" s="11" t="s">
        <v>1092</v>
      </c>
      <c r="E909" s="11" t="s">
        <v>471</v>
      </c>
      <c r="F909" s="11" t="s">
        <v>32</v>
      </c>
      <c r="G909" s="11" t="s">
        <v>44</v>
      </c>
      <c r="H909" s="11" t="s">
        <v>65</v>
      </c>
      <c r="I909" s="11" t="s">
        <v>66</v>
      </c>
      <c r="J909" s="11">
        <v>20</v>
      </c>
      <c r="K909" s="11">
        <v>6</v>
      </c>
      <c r="L909" s="11" cm="1">
        <f t="array" ref="L909">K909*(J909-INDEX(Purchase_Data!$D$8:$D$138, MATCH(1, (TRIM(Purchase_Data!$B$8:$B$138)=TRIM(H909))*(TRIM(Purchase_Data!$C$8:$C$138)=TRIM(I909)), 0)))</f>
        <v>42</v>
      </c>
      <c r="M909" s="11">
        <f t="shared" si="14"/>
        <v>120</v>
      </c>
      <c r="N909" s="11" t="s">
        <v>556</v>
      </c>
      <c r="O909" s="11" t="s">
        <v>42</v>
      </c>
    </row>
    <row r="910" spans="2:15">
      <c r="B910" s="11" t="s">
        <v>1140</v>
      </c>
      <c r="C910" s="11" t="s">
        <v>1091</v>
      </c>
      <c r="D910" s="11" t="s">
        <v>1092</v>
      </c>
      <c r="E910" s="11" t="s">
        <v>303</v>
      </c>
      <c r="F910" s="11" t="s">
        <v>14</v>
      </c>
      <c r="G910" s="11" t="s">
        <v>15</v>
      </c>
      <c r="H910" s="11" t="s">
        <v>108</v>
      </c>
      <c r="I910" s="11" t="s">
        <v>172</v>
      </c>
      <c r="J910" s="11">
        <v>170</v>
      </c>
      <c r="K910" s="11">
        <v>6</v>
      </c>
      <c r="L910" s="11" cm="1">
        <f t="array" ref="L910">K910*(J910-INDEX(Purchase_Data!$D$8:$D$138, MATCH(1, (TRIM(Purchase_Data!$B$8:$B$138)=TRIM(H910))*(TRIM(Purchase_Data!$C$8:$C$138)=TRIM(I910)), 0)))</f>
        <v>108</v>
      </c>
      <c r="M910" s="11">
        <f t="shared" si="14"/>
        <v>1020</v>
      </c>
      <c r="N910" s="11" t="s">
        <v>556</v>
      </c>
      <c r="O910" s="11" t="s">
        <v>20</v>
      </c>
    </row>
    <row r="911" spans="2:15">
      <c r="B911" s="11" t="s">
        <v>1141</v>
      </c>
      <c r="C911" s="11" t="s">
        <v>1091</v>
      </c>
      <c r="D911" s="11" t="s">
        <v>1092</v>
      </c>
      <c r="E911" s="11" t="s">
        <v>303</v>
      </c>
      <c r="F911" s="11" t="s">
        <v>14</v>
      </c>
      <c r="G911" s="11" t="s">
        <v>15</v>
      </c>
      <c r="H911" s="11" t="s">
        <v>435</v>
      </c>
      <c r="I911" s="11" t="s">
        <v>59</v>
      </c>
      <c r="J911" s="11">
        <v>120</v>
      </c>
      <c r="K911" s="11">
        <v>7</v>
      </c>
      <c r="L911" s="11" cm="1">
        <f t="array" ref="L911">K911*(J911-INDEX(Purchase_Data!$D$8:$D$138, MATCH(1, (TRIM(Purchase_Data!$B$8:$B$138)=TRIM(H911))*(TRIM(Purchase_Data!$C$8:$C$138)=TRIM(I911)), 0)))</f>
        <v>70</v>
      </c>
      <c r="M911" s="11">
        <f t="shared" si="14"/>
        <v>840</v>
      </c>
      <c r="N911" s="11" t="s">
        <v>556</v>
      </c>
      <c r="O911" s="11" t="s">
        <v>37</v>
      </c>
    </row>
    <row r="912" spans="2:15">
      <c r="B912" s="11" t="s">
        <v>1142</v>
      </c>
      <c r="C912" s="11" t="s">
        <v>1091</v>
      </c>
      <c r="D912" s="11" t="s">
        <v>1092</v>
      </c>
      <c r="E912" s="11" t="s">
        <v>332</v>
      </c>
      <c r="F912" s="11" t="s">
        <v>32</v>
      </c>
      <c r="G912" s="11" t="s">
        <v>25</v>
      </c>
      <c r="H912" s="11" t="s">
        <v>214</v>
      </c>
      <c r="I912" s="11" t="s">
        <v>59</v>
      </c>
      <c r="J912" s="11">
        <v>150</v>
      </c>
      <c r="K912" s="11">
        <v>6</v>
      </c>
      <c r="L912" s="11" cm="1">
        <f t="array" ref="L912">K912*(J912-INDEX(Purchase_Data!$D$8:$D$138, MATCH(1, (TRIM(Purchase_Data!$B$8:$B$138)=TRIM(H912))*(TRIM(Purchase_Data!$C$8:$C$138)=TRIM(I912)), 0)))</f>
        <v>48</v>
      </c>
      <c r="M912" s="11">
        <f t="shared" si="14"/>
        <v>900</v>
      </c>
      <c r="N912" s="11" t="s">
        <v>556</v>
      </c>
      <c r="O912" s="11" t="s">
        <v>37</v>
      </c>
    </row>
    <row r="913" spans="2:15">
      <c r="B913" s="11" t="s">
        <v>1143</v>
      </c>
      <c r="C913" s="11" t="s">
        <v>1091</v>
      </c>
      <c r="D913" s="11" t="s">
        <v>1092</v>
      </c>
      <c r="E913" s="11" t="s">
        <v>332</v>
      </c>
      <c r="F913" s="11" t="s">
        <v>32</v>
      </c>
      <c r="G913" s="11" t="s">
        <v>25</v>
      </c>
      <c r="H913" s="11" t="s">
        <v>123</v>
      </c>
      <c r="I913" s="11" t="s">
        <v>27</v>
      </c>
      <c r="J913" s="11">
        <v>1220</v>
      </c>
      <c r="K913" s="11">
        <v>6</v>
      </c>
      <c r="L913" s="11" cm="1">
        <f t="array" ref="L913">K913*(J913-INDEX(Purchase_Data!$D$8:$D$138, MATCH(1, (TRIM(Purchase_Data!$B$8:$B$138)=TRIM(H913))*(TRIM(Purchase_Data!$C$8:$C$138)=TRIM(I913)), 0)))</f>
        <v>120</v>
      </c>
      <c r="M913" s="11">
        <f t="shared" si="14"/>
        <v>7320</v>
      </c>
      <c r="N913" s="11" t="s">
        <v>556</v>
      </c>
      <c r="O913" s="11" t="s">
        <v>23</v>
      </c>
    </row>
    <row r="914" spans="2:15">
      <c r="B914" s="11" t="s">
        <v>1144</v>
      </c>
      <c r="C914" s="11" t="s">
        <v>1091</v>
      </c>
      <c r="D914" s="11" t="s">
        <v>1092</v>
      </c>
      <c r="E914" s="11" t="s">
        <v>378</v>
      </c>
      <c r="F914" s="11" t="s">
        <v>14</v>
      </c>
      <c r="G914" s="11" t="s">
        <v>25</v>
      </c>
      <c r="H914" s="11" t="s">
        <v>21</v>
      </c>
      <c r="I914" s="11" t="s">
        <v>35</v>
      </c>
      <c r="J914" s="11">
        <v>200</v>
      </c>
      <c r="K914" s="11">
        <v>5</v>
      </c>
      <c r="L914" s="11" cm="1">
        <f t="array" ref="L914">K914*(J914-INDEX(Purchase_Data!$D$8:$D$138, MATCH(1, (TRIM(Purchase_Data!$B$8:$B$138)=TRIM(H914))*(TRIM(Purchase_Data!$C$8:$C$138)=TRIM(I914)), 0)))</f>
        <v>110</v>
      </c>
      <c r="M914" s="11">
        <f t="shared" si="14"/>
        <v>1000</v>
      </c>
      <c r="N914" s="11" t="s">
        <v>556</v>
      </c>
      <c r="O914" s="11" t="s">
        <v>23</v>
      </c>
    </row>
    <row r="915" spans="2:15">
      <c r="B915" s="11" t="s">
        <v>1145</v>
      </c>
      <c r="C915" s="11" t="s">
        <v>1091</v>
      </c>
      <c r="D915" s="11" t="s">
        <v>1092</v>
      </c>
      <c r="E915" s="11" t="s">
        <v>250</v>
      </c>
      <c r="F915" s="11" t="s">
        <v>14</v>
      </c>
      <c r="G915" s="11" t="s">
        <v>53</v>
      </c>
      <c r="H915" s="11" t="s">
        <v>168</v>
      </c>
      <c r="I915" s="11" t="s">
        <v>50</v>
      </c>
      <c r="J915" s="11">
        <v>1730</v>
      </c>
      <c r="K915" s="11">
        <v>7</v>
      </c>
      <c r="L915" s="11" cm="1">
        <f t="array" ref="L915">K915*(J915-INDEX(Purchase_Data!$D$8:$D$138, MATCH(1, (TRIM(Purchase_Data!$B$8:$B$138)=TRIM(H915))*(TRIM(Purchase_Data!$C$8:$C$138)=TRIM(I915)), 0)))</f>
        <v>6398</v>
      </c>
      <c r="M915" s="11">
        <f t="shared" si="14"/>
        <v>12110</v>
      </c>
      <c r="N915" s="11" t="s">
        <v>556</v>
      </c>
      <c r="O915" s="11" t="s">
        <v>42</v>
      </c>
    </row>
    <row r="916" spans="2:15">
      <c r="B916" s="11" t="s">
        <v>1146</v>
      </c>
      <c r="C916" s="11" t="s">
        <v>1091</v>
      </c>
      <c r="D916" s="11" t="s">
        <v>1092</v>
      </c>
      <c r="E916" s="11" t="s">
        <v>527</v>
      </c>
      <c r="F916" s="11" t="s">
        <v>32</v>
      </c>
      <c r="G916" s="11" t="s">
        <v>25</v>
      </c>
      <c r="H916" s="11" t="s">
        <v>39</v>
      </c>
      <c r="I916" s="11" t="s">
        <v>40</v>
      </c>
      <c r="J916" s="11">
        <v>30</v>
      </c>
      <c r="K916" s="11">
        <v>7</v>
      </c>
      <c r="L916" s="11" cm="1">
        <f t="array" ref="L916">K916*(J916-INDEX(Purchase_Data!$D$8:$D$138, MATCH(1, (TRIM(Purchase_Data!$B$8:$B$138)=TRIM(H916))*(TRIM(Purchase_Data!$C$8:$C$138)=TRIM(I916)), 0)))</f>
        <v>35</v>
      </c>
      <c r="M916" s="11">
        <f t="shared" si="14"/>
        <v>210</v>
      </c>
      <c r="N916" s="11" t="s">
        <v>556</v>
      </c>
      <c r="O916" s="11" t="s">
        <v>42</v>
      </c>
    </row>
    <row r="917" spans="2:15">
      <c r="B917" s="11" t="s">
        <v>1147</v>
      </c>
      <c r="C917" s="11" t="s">
        <v>1091</v>
      </c>
      <c r="D917" s="11" t="s">
        <v>1092</v>
      </c>
      <c r="E917" s="11" t="s">
        <v>493</v>
      </c>
      <c r="F917" s="11" t="s">
        <v>14</v>
      </c>
      <c r="G917" s="11" t="s">
        <v>15</v>
      </c>
      <c r="H917" s="11" t="s">
        <v>1004</v>
      </c>
      <c r="I917" s="11" t="s">
        <v>17</v>
      </c>
      <c r="J917" s="11">
        <v>800</v>
      </c>
      <c r="K917" s="11">
        <v>8</v>
      </c>
      <c r="L917" s="11" cm="1">
        <f t="array" ref="L917">K917*(J917-INDEX(Purchase_Data!$D$8:$D$138, MATCH(1, (TRIM(Purchase_Data!$B$8:$B$138)=TRIM(H917))*(TRIM(Purchase_Data!$C$8:$C$138)=TRIM(I917)), 0)))</f>
        <v>400</v>
      </c>
      <c r="M917" s="11">
        <f t="shared" si="14"/>
        <v>6400</v>
      </c>
      <c r="N917" s="11" t="s">
        <v>556</v>
      </c>
      <c r="O917" s="11" t="s">
        <v>42</v>
      </c>
    </row>
    <row r="918" spans="2:15">
      <c r="B918" s="11" t="s">
        <v>1148</v>
      </c>
      <c r="C918" s="11" t="s">
        <v>1091</v>
      </c>
      <c r="D918" s="11" t="s">
        <v>1092</v>
      </c>
      <c r="E918" s="11" t="s">
        <v>209</v>
      </c>
      <c r="F918" s="11" t="s">
        <v>14</v>
      </c>
      <c r="G918" s="11" t="s">
        <v>53</v>
      </c>
      <c r="H918" s="11" t="s">
        <v>274</v>
      </c>
      <c r="I918" s="11" t="s">
        <v>17</v>
      </c>
      <c r="J918" s="11">
        <v>100</v>
      </c>
      <c r="K918" s="11">
        <v>6</v>
      </c>
      <c r="L918" s="11" cm="1">
        <f t="array" ref="L918">K918*(J918-INDEX(Purchase_Data!$D$8:$D$138, MATCH(1, (TRIM(Purchase_Data!$B$8:$B$138)=TRIM(H918))*(TRIM(Purchase_Data!$C$8:$C$138)=TRIM(I918)), 0)))</f>
        <v>60</v>
      </c>
      <c r="M918" s="11">
        <f t="shared" si="14"/>
        <v>600</v>
      </c>
      <c r="N918" s="11" t="s">
        <v>556</v>
      </c>
      <c r="O918" s="11" t="s">
        <v>42</v>
      </c>
    </row>
    <row r="919" spans="2:15">
      <c r="B919" s="11" t="s">
        <v>1149</v>
      </c>
      <c r="C919" s="11" t="s">
        <v>1091</v>
      </c>
      <c r="D919" s="11" t="s">
        <v>1092</v>
      </c>
      <c r="E919" s="11" t="s">
        <v>701</v>
      </c>
      <c r="F919" s="11" t="s">
        <v>14</v>
      </c>
      <c r="G919" s="11" t="s">
        <v>53</v>
      </c>
      <c r="H919" s="11" t="s">
        <v>58</v>
      </c>
      <c r="I919" s="11" t="s">
        <v>59</v>
      </c>
      <c r="J919" s="11">
        <v>70</v>
      </c>
      <c r="K919" s="11">
        <v>7</v>
      </c>
      <c r="L919" s="11" cm="1">
        <f t="array" ref="L919">K919*(J919-INDEX(Purchase_Data!$D$8:$D$138, MATCH(1, (TRIM(Purchase_Data!$B$8:$B$138)=TRIM(H919))*(TRIM(Purchase_Data!$C$8:$C$138)=TRIM(I919)), 0)))</f>
        <v>42</v>
      </c>
      <c r="M919" s="11">
        <f t="shared" si="14"/>
        <v>490</v>
      </c>
      <c r="N919" s="11" t="s">
        <v>556</v>
      </c>
      <c r="O919" s="11" t="s">
        <v>37</v>
      </c>
    </row>
    <row r="920" spans="2:15">
      <c r="B920" s="11" t="s">
        <v>1150</v>
      </c>
      <c r="C920" s="11" t="s">
        <v>1091</v>
      </c>
      <c r="D920" s="11" t="s">
        <v>1092</v>
      </c>
      <c r="E920" s="11" t="s">
        <v>367</v>
      </c>
      <c r="F920" s="11" t="s">
        <v>32</v>
      </c>
      <c r="G920" s="11" t="s">
        <v>53</v>
      </c>
      <c r="H920" s="11" t="s">
        <v>71</v>
      </c>
      <c r="I920" s="11" t="s">
        <v>172</v>
      </c>
      <c r="J920" s="11">
        <v>300</v>
      </c>
      <c r="K920" s="11">
        <v>7</v>
      </c>
      <c r="L920" s="11" cm="1">
        <f t="array" ref="L920">K920*(J920-INDEX(Purchase_Data!$D$8:$D$138, MATCH(1, (TRIM(Purchase_Data!$B$8:$B$138)=TRIM(H920))*(TRIM(Purchase_Data!$C$8:$C$138)=TRIM(I920)), 0)))</f>
        <v>350</v>
      </c>
      <c r="M920" s="11">
        <f t="shared" si="14"/>
        <v>2100</v>
      </c>
      <c r="N920" s="11" t="s">
        <v>556</v>
      </c>
      <c r="O920" s="11" t="s">
        <v>20</v>
      </c>
    </row>
    <row r="921" spans="2:15">
      <c r="B921" s="11" t="s">
        <v>1151</v>
      </c>
      <c r="C921" s="11" t="s">
        <v>1091</v>
      </c>
      <c r="D921" s="11" t="s">
        <v>1092</v>
      </c>
      <c r="E921" s="11" t="s">
        <v>170</v>
      </c>
      <c r="F921" s="11" t="s">
        <v>14</v>
      </c>
      <c r="G921" s="11" t="s">
        <v>33</v>
      </c>
      <c r="H921" s="11" t="s">
        <v>1765</v>
      </c>
      <c r="I921" s="11" t="s">
        <v>35</v>
      </c>
      <c r="J921" s="11">
        <v>220</v>
      </c>
      <c r="K921" s="11">
        <v>8</v>
      </c>
      <c r="L921" s="11" cm="1">
        <f t="array" ref="L921">K921*(J921-INDEX(Purchase_Data!$D$8:$D$138, MATCH(1, (TRIM(Purchase_Data!$B$8:$B$138)=TRIM(H921))*(TRIM(Purchase_Data!$C$8:$C$138)=TRIM(I921)), 0)))</f>
        <v>200</v>
      </c>
      <c r="M921" s="11">
        <f t="shared" si="14"/>
        <v>1760</v>
      </c>
      <c r="N921" s="11" t="s">
        <v>556</v>
      </c>
      <c r="O921" s="11" t="s">
        <v>37</v>
      </c>
    </row>
    <row r="922" spans="2:15">
      <c r="B922" s="11" t="s">
        <v>1152</v>
      </c>
      <c r="C922" s="11" t="s">
        <v>1091</v>
      </c>
      <c r="D922" s="11" t="s">
        <v>1092</v>
      </c>
      <c r="E922" s="11" t="s">
        <v>201</v>
      </c>
      <c r="F922" s="11" t="s">
        <v>14</v>
      </c>
      <c r="G922" s="11" t="s">
        <v>53</v>
      </c>
      <c r="H922" s="11" t="s">
        <v>228</v>
      </c>
      <c r="I922" s="11" t="s">
        <v>229</v>
      </c>
      <c r="J922" s="11">
        <v>270</v>
      </c>
      <c r="K922" s="11">
        <v>7</v>
      </c>
      <c r="L922" s="11" cm="1">
        <f t="array" ref="L922">K922*(J922-INDEX(Purchase_Data!$D$8:$D$138, MATCH(1, (TRIM(Purchase_Data!$B$8:$B$138)=TRIM(H922))*(TRIM(Purchase_Data!$C$8:$C$138)=TRIM(I922)), 0)))</f>
        <v>154</v>
      </c>
      <c r="M922" s="11">
        <f t="shared" si="14"/>
        <v>1890</v>
      </c>
      <c r="N922" s="11" t="s">
        <v>556</v>
      </c>
      <c r="O922" s="11" t="s">
        <v>42</v>
      </c>
    </row>
    <row r="923" spans="2:15">
      <c r="B923" s="11" t="s">
        <v>1153</v>
      </c>
      <c r="C923" s="11" t="s">
        <v>1091</v>
      </c>
      <c r="D923" s="11" t="s">
        <v>1092</v>
      </c>
      <c r="E923" s="11" t="s">
        <v>201</v>
      </c>
      <c r="F923" s="11" t="s">
        <v>14</v>
      </c>
      <c r="G923" s="11" t="s">
        <v>53</v>
      </c>
      <c r="H923" s="11" t="s">
        <v>214</v>
      </c>
      <c r="I923" s="11" t="s">
        <v>59</v>
      </c>
      <c r="J923" s="11">
        <v>150</v>
      </c>
      <c r="K923" s="11">
        <v>8</v>
      </c>
      <c r="L923" s="11" cm="1">
        <f t="array" ref="L923">K923*(J923-INDEX(Purchase_Data!$D$8:$D$138, MATCH(1, (TRIM(Purchase_Data!$B$8:$B$138)=TRIM(H923))*(TRIM(Purchase_Data!$C$8:$C$138)=TRIM(I923)), 0)))</f>
        <v>64</v>
      </c>
      <c r="M923" s="11">
        <f t="shared" si="14"/>
        <v>1200</v>
      </c>
      <c r="N923" s="11" t="s">
        <v>556</v>
      </c>
      <c r="O923" s="11" t="s">
        <v>37</v>
      </c>
    </row>
    <row r="924" spans="2:15">
      <c r="B924" s="11" t="s">
        <v>1154</v>
      </c>
      <c r="C924" s="11" t="s">
        <v>1091</v>
      </c>
      <c r="D924" s="11" t="s">
        <v>1092</v>
      </c>
      <c r="E924" s="11" t="s">
        <v>187</v>
      </c>
      <c r="F924" s="11" t="s">
        <v>14</v>
      </c>
      <c r="G924" s="11" t="s">
        <v>15</v>
      </c>
      <c r="H924" s="11" t="s">
        <v>435</v>
      </c>
      <c r="I924" s="11" t="s">
        <v>59</v>
      </c>
      <c r="J924" s="11">
        <v>120</v>
      </c>
      <c r="K924" s="11">
        <v>8</v>
      </c>
      <c r="L924" s="11" cm="1">
        <f t="array" ref="L924">K924*(J924-INDEX(Purchase_Data!$D$8:$D$138, MATCH(1, (TRIM(Purchase_Data!$B$8:$B$138)=TRIM(H924))*(TRIM(Purchase_Data!$C$8:$C$138)=TRIM(I924)), 0)))</f>
        <v>80</v>
      </c>
      <c r="M924" s="11">
        <f t="shared" si="14"/>
        <v>960</v>
      </c>
      <c r="N924" s="11" t="s">
        <v>556</v>
      </c>
      <c r="O924" s="11" t="s">
        <v>37</v>
      </c>
    </row>
    <row r="925" spans="2:15">
      <c r="B925" s="11" t="s">
        <v>1155</v>
      </c>
      <c r="C925" s="11" t="s">
        <v>1091</v>
      </c>
      <c r="D925" s="11" t="s">
        <v>1092</v>
      </c>
      <c r="E925" s="11" t="s">
        <v>187</v>
      </c>
      <c r="F925" s="11" t="s">
        <v>14</v>
      </c>
      <c r="G925" s="11" t="s">
        <v>15</v>
      </c>
      <c r="H925" s="11" t="s">
        <v>65</v>
      </c>
      <c r="I925" s="11" t="s">
        <v>66</v>
      </c>
      <c r="J925" s="11">
        <v>20</v>
      </c>
      <c r="K925" s="11">
        <v>8</v>
      </c>
      <c r="L925" s="11" cm="1">
        <f t="array" ref="L925">K925*(J925-INDEX(Purchase_Data!$D$8:$D$138, MATCH(1, (TRIM(Purchase_Data!$B$8:$B$138)=TRIM(H925))*(TRIM(Purchase_Data!$C$8:$C$138)=TRIM(I925)), 0)))</f>
        <v>56</v>
      </c>
      <c r="M925" s="11">
        <f t="shared" si="14"/>
        <v>160</v>
      </c>
      <c r="N925" s="11" t="s">
        <v>556</v>
      </c>
      <c r="O925" s="11" t="s">
        <v>42</v>
      </c>
    </row>
    <row r="926" spans="2:15">
      <c r="B926" s="11" t="s">
        <v>1156</v>
      </c>
      <c r="C926" s="11" t="s">
        <v>1091</v>
      </c>
      <c r="D926" s="11" t="s">
        <v>1092</v>
      </c>
      <c r="E926" s="11" t="s">
        <v>478</v>
      </c>
      <c r="F926" s="11" t="s">
        <v>14</v>
      </c>
      <c r="G926" s="11" t="s">
        <v>53</v>
      </c>
      <c r="H926" s="11" t="s">
        <v>369</v>
      </c>
      <c r="I926" s="11" t="s">
        <v>370</v>
      </c>
      <c r="J926" s="11">
        <v>1660</v>
      </c>
      <c r="K926" s="11">
        <v>7</v>
      </c>
      <c r="L926" s="11" cm="1">
        <f t="array" ref="L926">K926*(J926-INDEX(Purchase_Data!$D$8:$D$138, MATCH(1, (TRIM(Purchase_Data!$B$8:$B$138)=TRIM(H926))*(TRIM(Purchase_Data!$C$8:$C$138)=TRIM(I926)), 0)))</f>
        <v>3570</v>
      </c>
      <c r="M926" s="11">
        <f t="shared" si="14"/>
        <v>11620</v>
      </c>
      <c r="N926" s="11" t="s">
        <v>556</v>
      </c>
      <c r="O926" s="11" t="s">
        <v>23</v>
      </c>
    </row>
    <row r="927" spans="2:15">
      <c r="B927" s="11" t="s">
        <v>1157</v>
      </c>
      <c r="C927" s="11" t="s">
        <v>1091</v>
      </c>
      <c r="D927" s="11" t="s">
        <v>1092</v>
      </c>
      <c r="E927" s="11" t="s">
        <v>718</v>
      </c>
      <c r="F927" s="11" t="s">
        <v>32</v>
      </c>
      <c r="G927" s="11" t="s">
        <v>44</v>
      </c>
      <c r="H927" s="11" t="s">
        <v>98</v>
      </c>
      <c r="I927" s="11" t="s">
        <v>172</v>
      </c>
      <c r="J927" s="11">
        <v>340</v>
      </c>
      <c r="K927" s="11">
        <v>8</v>
      </c>
      <c r="L927" s="11" cm="1">
        <f t="array" ref="L927">K927*(J927-INDEX(Purchase_Data!$D$8:$D$138, MATCH(1, (TRIM(Purchase_Data!$B$8:$B$138)=TRIM(H927))*(TRIM(Purchase_Data!$C$8:$C$138)=TRIM(I927)), 0)))</f>
        <v>160</v>
      </c>
      <c r="M927" s="11">
        <f t="shared" si="14"/>
        <v>2720</v>
      </c>
      <c r="N927" s="11" t="s">
        <v>556</v>
      </c>
      <c r="O927" s="11" t="s">
        <v>20</v>
      </c>
    </row>
    <row r="928" spans="2:15">
      <c r="B928" s="11" t="s">
        <v>1158</v>
      </c>
      <c r="C928" s="11" t="s">
        <v>1091</v>
      </c>
      <c r="D928" s="11" t="s">
        <v>1092</v>
      </c>
      <c r="E928" s="11" t="s">
        <v>222</v>
      </c>
      <c r="F928" s="11" t="s">
        <v>14</v>
      </c>
      <c r="G928" s="11" t="s">
        <v>33</v>
      </c>
      <c r="H928" s="11" t="s">
        <v>202</v>
      </c>
      <c r="I928" s="11" t="s">
        <v>50</v>
      </c>
      <c r="J928" s="11">
        <v>2200</v>
      </c>
      <c r="K928" s="11">
        <v>9</v>
      </c>
      <c r="L928" s="11" cm="1">
        <f t="array" ref="L928">K928*(J928-INDEX(Purchase_Data!$D$8:$D$138, MATCH(1, (TRIM(Purchase_Data!$B$8:$B$138)=TRIM(H928))*(TRIM(Purchase_Data!$C$8:$C$138)=TRIM(I928)), 0)))</f>
        <v>1800</v>
      </c>
      <c r="M928" s="11">
        <f t="shared" si="14"/>
        <v>19800</v>
      </c>
      <c r="N928" s="11" t="s">
        <v>556</v>
      </c>
      <c r="O928" s="11" t="s">
        <v>23</v>
      </c>
    </row>
    <row r="929" spans="2:15">
      <c r="B929" s="11" t="s">
        <v>1159</v>
      </c>
      <c r="C929" s="11" t="s">
        <v>1091</v>
      </c>
      <c r="D929" s="11" t="s">
        <v>1092</v>
      </c>
      <c r="E929" s="11" t="s">
        <v>276</v>
      </c>
      <c r="F929" s="11" t="s">
        <v>32</v>
      </c>
      <c r="G929" s="11" t="s">
        <v>44</v>
      </c>
      <c r="H929" s="11" t="s">
        <v>1755</v>
      </c>
      <c r="I929" s="11" t="s">
        <v>149</v>
      </c>
      <c r="J929" s="11">
        <v>230</v>
      </c>
      <c r="K929" s="11">
        <v>7</v>
      </c>
      <c r="L929" s="11" cm="1">
        <f t="array" ref="L929">K929*(J929-INDEX(Purchase_Data!$D$8:$D$138, MATCH(1, (TRIM(Purchase_Data!$B$8:$B$138)=TRIM(H929))*(TRIM(Purchase_Data!$C$8:$C$138)=TRIM(I929)), 0)))</f>
        <v>105</v>
      </c>
      <c r="M929" s="11">
        <f t="shared" si="14"/>
        <v>1610</v>
      </c>
      <c r="N929" s="11" t="s">
        <v>556</v>
      </c>
      <c r="O929" s="11" t="s">
        <v>20</v>
      </c>
    </row>
    <row r="930" spans="2:15">
      <c r="B930" s="11" t="s">
        <v>1160</v>
      </c>
      <c r="C930" s="11" t="s">
        <v>1091</v>
      </c>
      <c r="D930" s="11" t="s">
        <v>1092</v>
      </c>
      <c r="E930" s="11" t="s">
        <v>307</v>
      </c>
      <c r="F930" s="11" t="s">
        <v>14</v>
      </c>
      <c r="G930" s="11" t="s">
        <v>15</v>
      </c>
      <c r="H930" s="11" t="s">
        <v>49</v>
      </c>
      <c r="I930" s="11" t="s">
        <v>172</v>
      </c>
      <c r="J930" s="11">
        <v>220</v>
      </c>
      <c r="K930" s="11">
        <v>8</v>
      </c>
      <c r="L930" s="11" cm="1">
        <f t="array" ref="L930">K930*(J930-INDEX(Purchase_Data!$D$8:$D$138, MATCH(1, (TRIM(Purchase_Data!$B$8:$B$138)=TRIM(H930))*(TRIM(Purchase_Data!$C$8:$C$138)=TRIM(I930)), 0)))</f>
        <v>160</v>
      </c>
      <c r="M930" s="11">
        <f t="shared" si="14"/>
        <v>1760</v>
      </c>
      <c r="N930" s="11" t="s">
        <v>556</v>
      </c>
      <c r="O930" s="11" t="s">
        <v>20</v>
      </c>
    </row>
    <row r="931" spans="2:15">
      <c r="B931" s="11" t="s">
        <v>1161</v>
      </c>
      <c r="C931" s="11" t="s">
        <v>1091</v>
      </c>
      <c r="D931" s="11" t="s">
        <v>1092</v>
      </c>
      <c r="E931" s="11" t="s">
        <v>325</v>
      </c>
      <c r="F931" s="11" t="s">
        <v>14</v>
      </c>
      <c r="G931" s="11" t="s">
        <v>25</v>
      </c>
      <c r="H931" s="11" t="s">
        <v>369</v>
      </c>
      <c r="I931" s="11" t="s">
        <v>370</v>
      </c>
      <c r="J931" s="11">
        <v>1660</v>
      </c>
      <c r="K931" s="11">
        <v>7</v>
      </c>
      <c r="L931" s="11" cm="1">
        <f t="array" ref="L931">K931*(J931-INDEX(Purchase_Data!$D$8:$D$138, MATCH(1, (TRIM(Purchase_Data!$B$8:$B$138)=TRIM(H931))*(TRIM(Purchase_Data!$C$8:$C$138)=TRIM(I931)), 0)))</f>
        <v>3570</v>
      </c>
      <c r="M931" s="11">
        <f t="shared" si="14"/>
        <v>11620</v>
      </c>
      <c r="N931" s="11" t="s">
        <v>556</v>
      </c>
      <c r="O931" s="11" t="s">
        <v>23</v>
      </c>
    </row>
    <row r="932" spans="2:15">
      <c r="B932" s="11" t="s">
        <v>1162</v>
      </c>
      <c r="C932" s="11" t="s">
        <v>1091</v>
      </c>
      <c r="D932" s="11" t="s">
        <v>1092</v>
      </c>
      <c r="E932" s="11" t="s">
        <v>68</v>
      </c>
      <c r="F932" s="11" t="s">
        <v>32</v>
      </c>
      <c r="G932" s="11" t="s">
        <v>33</v>
      </c>
      <c r="H932" s="11" t="s">
        <v>202</v>
      </c>
      <c r="I932" s="11" t="s">
        <v>172</v>
      </c>
      <c r="J932" s="11">
        <v>1150</v>
      </c>
      <c r="K932" s="11">
        <v>8</v>
      </c>
      <c r="L932" s="11" cm="1">
        <f t="array" ref="L932">K932*(J932-INDEX(Purchase_Data!$D$8:$D$138, MATCH(1, (TRIM(Purchase_Data!$B$8:$B$138)=TRIM(H932))*(TRIM(Purchase_Data!$C$8:$C$138)=TRIM(I932)), 0)))</f>
        <v>2000</v>
      </c>
      <c r="M932" s="11">
        <f t="shared" si="14"/>
        <v>9200</v>
      </c>
      <c r="N932" s="11" t="s">
        <v>556</v>
      </c>
      <c r="O932" s="11" t="s">
        <v>23</v>
      </c>
    </row>
    <row r="933" spans="2:15">
      <c r="B933" s="11" t="s">
        <v>1163</v>
      </c>
      <c r="C933" s="11" t="s">
        <v>1091</v>
      </c>
      <c r="D933" s="11" t="s">
        <v>1092</v>
      </c>
      <c r="E933" s="11" t="s">
        <v>57</v>
      </c>
      <c r="F933" s="11" t="s">
        <v>14</v>
      </c>
      <c r="G933" s="11" t="s">
        <v>44</v>
      </c>
      <c r="H933" s="11" t="s">
        <v>168</v>
      </c>
      <c r="I933" s="11" t="s">
        <v>55</v>
      </c>
      <c r="J933" s="11">
        <v>1990</v>
      </c>
      <c r="K933" s="11">
        <v>6</v>
      </c>
      <c r="L933" s="11" cm="1">
        <f t="array" ref="L933">K933*(J933-INDEX(Purchase_Data!$D$8:$D$138, MATCH(1, (TRIM(Purchase_Data!$B$8:$B$138)=TRIM(H933))*(TRIM(Purchase_Data!$C$8:$C$138)=TRIM(I933)), 0)))</f>
        <v>2520</v>
      </c>
      <c r="M933" s="11">
        <f t="shared" si="14"/>
        <v>11940</v>
      </c>
      <c r="N933" s="11" t="s">
        <v>556</v>
      </c>
      <c r="O933" s="11" t="s">
        <v>42</v>
      </c>
    </row>
    <row r="934" spans="2:15">
      <c r="B934" s="11" t="s">
        <v>1166</v>
      </c>
      <c r="C934" s="11" t="s">
        <v>1164</v>
      </c>
      <c r="D934" s="11" t="s">
        <v>1165</v>
      </c>
      <c r="E934" s="11" t="s">
        <v>403</v>
      </c>
      <c r="F934" s="11" t="s">
        <v>14</v>
      </c>
      <c r="G934" s="11" t="s">
        <v>33</v>
      </c>
      <c r="H934" s="11" t="s">
        <v>65</v>
      </c>
      <c r="I934" s="11" t="s">
        <v>66</v>
      </c>
      <c r="J934" s="11">
        <v>20</v>
      </c>
      <c r="K934" s="11">
        <v>6</v>
      </c>
      <c r="L934" s="11" cm="1">
        <f t="array" ref="L934">K934*(J934-INDEX(Purchase_Data!$D$8:$D$138, MATCH(1, (TRIM(Purchase_Data!$B$8:$B$138)=TRIM(H934))*(TRIM(Purchase_Data!$C$8:$C$138)=TRIM(I934)), 0)))</f>
        <v>42</v>
      </c>
      <c r="M934" s="11">
        <f t="shared" si="14"/>
        <v>120</v>
      </c>
      <c r="N934" s="11" t="s">
        <v>556</v>
      </c>
      <c r="O934" s="11" t="s">
        <v>42</v>
      </c>
    </row>
    <row r="935" spans="2:15">
      <c r="B935" s="11" t="s">
        <v>1167</v>
      </c>
      <c r="C935" s="11" t="s">
        <v>1164</v>
      </c>
      <c r="D935" s="11" t="s">
        <v>1165</v>
      </c>
      <c r="E935" s="11" t="s">
        <v>403</v>
      </c>
      <c r="F935" s="11" t="s">
        <v>14</v>
      </c>
      <c r="G935" s="11" t="s">
        <v>33</v>
      </c>
      <c r="H935" s="11" t="s">
        <v>349</v>
      </c>
      <c r="I935" s="11" t="s">
        <v>172</v>
      </c>
      <c r="J935" s="11">
        <v>360</v>
      </c>
      <c r="K935" s="11">
        <v>7</v>
      </c>
      <c r="L935" s="11" cm="1">
        <f t="array" ref="L935">K935*(J935-INDEX(Purchase_Data!$D$8:$D$138, MATCH(1, (TRIM(Purchase_Data!$B$8:$B$138)=TRIM(H935))*(TRIM(Purchase_Data!$C$8:$C$138)=TRIM(I935)), 0)))</f>
        <v>168</v>
      </c>
      <c r="M935" s="11">
        <f t="shared" si="14"/>
        <v>2520</v>
      </c>
      <c r="N935" s="11" t="s">
        <v>556</v>
      </c>
      <c r="O935" s="11" t="s">
        <v>42</v>
      </c>
    </row>
    <row r="936" spans="2:15">
      <c r="B936" s="11" t="s">
        <v>1168</v>
      </c>
      <c r="C936" s="11" t="s">
        <v>1164</v>
      </c>
      <c r="D936" s="11" t="s">
        <v>1165</v>
      </c>
      <c r="E936" s="11" t="s">
        <v>86</v>
      </c>
      <c r="F936" s="11" t="s">
        <v>14</v>
      </c>
      <c r="G936" s="11" t="s">
        <v>53</v>
      </c>
      <c r="H936" s="11" t="s">
        <v>202</v>
      </c>
      <c r="I936" s="11" t="s">
        <v>50</v>
      </c>
      <c r="J936" s="11">
        <v>2200</v>
      </c>
      <c r="K936" s="11">
        <v>7</v>
      </c>
      <c r="L936" s="11" cm="1">
        <f t="array" ref="L936">K936*(J936-INDEX(Purchase_Data!$D$8:$D$138, MATCH(1, (TRIM(Purchase_Data!$B$8:$B$138)=TRIM(H936))*(TRIM(Purchase_Data!$C$8:$C$138)=TRIM(I936)), 0)))</f>
        <v>1400</v>
      </c>
      <c r="M936" s="11">
        <f t="shared" si="14"/>
        <v>15400</v>
      </c>
      <c r="N936" s="11" t="s">
        <v>556</v>
      </c>
      <c r="O936" s="11" t="s">
        <v>23</v>
      </c>
    </row>
    <row r="937" spans="2:15">
      <c r="B937" s="11" t="s">
        <v>1169</v>
      </c>
      <c r="C937" s="11" t="s">
        <v>1164</v>
      </c>
      <c r="D937" s="11" t="s">
        <v>1165</v>
      </c>
      <c r="E937" s="11" t="s">
        <v>86</v>
      </c>
      <c r="F937" s="11" t="s">
        <v>14</v>
      </c>
      <c r="G937" s="11" t="s">
        <v>53</v>
      </c>
      <c r="H937" s="11" t="s">
        <v>26</v>
      </c>
      <c r="I937" s="11" t="s">
        <v>35</v>
      </c>
      <c r="J937" s="11">
        <v>380</v>
      </c>
      <c r="K937" s="11">
        <v>6</v>
      </c>
      <c r="L937" s="11" cm="1">
        <f t="array" ref="L937">K937*(J937-INDEX(Purchase_Data!$D$8:$D$138, MATCH(1, (TRIM(Purchase_Data!$B$8:$B$138)=TRIM(H937))*(TRIM(Purchase_Data!$C$8:$C$138)=TRIM(I937)), 0)))</f>
        <v>192</v>
      </c>
      <c r="M937" s="11">
        <f t="shared" si="14"/>
        <v>2280</v>
      </c>
      <c r="N937" s="11" t="s">
        <v>556</v>
      </c>
      <c r="O937" s="11" t="s">
        <v>23</v>
      </c>
    </row>
    <row r="938" spans="2:15">
      <c r="B938" s="11" t="s">
        <v>1170</v>
      </c>
      <c r="C938" s="11" t="s">
        <v>1164</v>
      </c>
      <c r="D938" s="11" t="s">
        <v>1165</v>
      </c>
      <c r="E938" s="11" t="s">
        <v>427</v>
      </c>
      <c r="F938" s="11" t="s">
        <v>32</v>
      </c>
      <c r="G938" s="11" t="s">
        <v>53</v>
      </c>
      <c r="H938" s="11" t="s">
        <v>309</v>
      </c>
      <c r="I938" s="11" t="s">
        <v>63</v>
      </c>
      <c r="J938" s="11">
        <v>30</v>
      </c>
      <c r="K938" s="11">
        <v>5</v>
      </c>
      <c r="L938" s="11" cm="1">
        <f t="array" ref="L938">K938*(J938-INDEX(Purchase_Data!$D$8:$D$138, MATCH(1, (TRIM(Purchase_Data!$B$8:$B$138)=TRIM(H938))*(TRIM(Purchase_Data!$C$8:$C$138)=TRIM(I938)), 0)))</f>
        <v>15</v>
      </c>
      <c r="M938" s="11">
        <f t="shared" si="14"/>
        <v>150</v>
      </c>
      <c r="N938" s="11" t="s">
        <v>556</v>
      </c>
      <c r="O938" s="11" t="s">
        <v>42</v>
      </c>
    </row>
    <row r="939" spans="2:15">
      <c r="B939" s="11" t="s">
        <v>1171</v>
      </c>
      <c r="C939" s="11" t="s">
        <v>1164</v>
      </c>
      <c r="D939" s="11" t="s">
        <v>1165</v>
      </c>
      <c r="E939" s="11" t="s">
        <v>117</v>
      </c>
      <c r="F939" s="11" t="s">
        <v>14</v>
      </c>
      <c r="G939" s="11" t="s">
        <v>15</v>
      </c>
      <c r="H939" s="11" t="s">
        <v>128</v>
      </c>
      <c r="I939" s="11" t="s">
        <v>50</v>
      </c>
      <c r="J939" s="11">
        <v>330</v>
      </c>
      <c r="K939" s="11">
        <v>7</v>
      </c>
      <c r="L939" s="11" cm="1">
        <f t="array" ref="L939">K939*(J939-INDEX(Purchase_Data!$D$8:$D$138, MATCH(1, (TRIM(Purchase_Data!$B$8:$B$138)=TRIM(H939))*(TRIM(Purchase_Data!$C$8:$C$138)=TRIM(I939)), 0)))</f>
        <v>210</v>
      </c>
      <c r="M939" s="11">
        <f t="shared" si="14"/>
        <v>2310</v>
      </c>
      <c r="N939" s="11" t="s">
        <v>556</v>
      </c>
      <c r="O939" s="11" t="s">
        <v>20</v>
      </c>
    </row>
    <row r="940" spans="2:15">
      <c r="B940" s="11" t="s">
        <v>1172</v>
      </c>
      <c r="C940" s="11" t="s">
        <v>1164</v>
      </c>
      <c r="D940" s="11" t="s">
        <v>1165</v>
      </c>
      <c r="E940" s="11" t="s">
        <v>183</v>
      </c>
      <c r="F940" s="11" t="s">
        <v>32</v>
      </c>
      <c r="G940" s="11" t="s">
        <v>53</v>
      </c>
      <c r="H940" s="4" t="s">
        <v>21</v>
      </c>
      <c r="I940" s="4" t="s">
        <v>35</v>
      </c>
      <c r="J940" s="11">
        <v>205</v>
      </c>
      <c r="K940" s="11">
        <v>4</v>
      </c>
      <c r="L940" s="11" cm="1">
        <f t="array" ref="L940">K940*(J940-INDEX(Purchase_Data!$D$8:$D$138, MATCH(1, (TRIM(Purchase_Data!$B$8:$B$138)=TRIM(H940))*(TRIM(Purchase_Data!$C$8:$C$138)=TRIM(I940)), 0)))</f>
        <v>108</v>
      </c>
      <c r="M940" s="11">
        <f t="shared" si="14"/>
        <v>820</v>
      </c>
      <c r="N940" s="11" t="s">
        <v>556</v>
      </c>
      <c r="O940" s="4" t="s">
        <v>23</v>
      </c>
    </row>
    <row r="941" spans="2:15">
      <c r="B941" s="11" t="s">
        <v>1173</v>
      </c>
      <c r="C941" s="11" t="s">
        <v>1164</v>
      </c>
      <c r="D941" s="11" t="s">
        <v>1165</v>
      </c>
      <c r="E941" s="11" t="s">
        <v>250</v>
      </c>
      <c r="F941" s="11" t="s">
        <v>14</v>
      </c>
      <c r="G941" s="11" t="s">
        <v>53</v>
      </c>
      <c r="H941" s="11" t="s">
        <v>309</v>
      </c>
      <c r="I941" s="11" t="s">
        <v>63</v>
      </c>
      <c r="J941" s="11">
        <v>30</v>
      </c>
      <c r="K941" s="11">
        <v>4</v>
      </c>
      <c r="L941" s="11" cm="1">
        <f t="array" ref="L941">K941*(J941-INDEX(Purchase_Data!$D$8:$D$138, MATCH(1, (TRIM(Purchase_Data!$B$8:$B$138)=TRIM(H941))*(TRIM(Purchase_Data!$C$8:$C$138)=TRIM(I941)), 0)))</f>
        <v>12</v>
      </c>
      <c r="M941" s="11">
        <f t="shared" si="14"/>
        <v>120</v>
      </c>
      <c r="N941" s="11" t="s">
        <v>556</v>
      </c>
      <c r="O941" s="11" t="s">
        <v>42</v>
      </c>
    </row>
    <row r="942" spans="2:15">
      <c r="B942" s="11" t="s">
        <v>1174</v>
      </c>
      <c r="C942" s="11" t="s">
        <v>1164</v>
      </c>
      <c r="D942" s="11" t="s">
        <v>1165</v>
      </c>
      <c r="E942" s="11" t="s">
        <v>224</v>
      </c>
      <c r="F942" s="11" t="s">
        <v>14</v>
      </c>
      <c r="G942" s="11" t="s">
        <v>44</v>
      </c>
      <c r="H942" s="11" t="s">
        <v>34</v>
      </c>
      <c r="I942" s="11" t="s">
        <v>35</v>
      </c>
      <c r="J942" s="11">
        <v>270</v>
      </c>
      <c r="K942" s="11">
        <v>5</v>
      </c>
      <c r="L942" s="11" cm="1">
        <f t="array" ref="L942">K942*(J942-INDEX(Purchase_Data!$D$8:$D$138, MATCH(1, (TRIM(Purchase_Data!$B$8:$B$138)=TRIM(H942))*(TRIM(Purchase_Data!$C$8:$C$138)=TRIM(I942)), 0)))</f>
        <v>250</v>
      </c>
      <c r="M942" s="11">
        <f t="shared" si="14"/>
        <v>1350</v>
      </c>
      <c r="N942" s="11" t="s">
        <v>556</v>
      </c>
      <c r="O942" s="11" t="s">
        <v>37</v>
      </c>
    </row>
    <row r="943" spans="2:15">
      <c r="B943" s="11" t="s">
        <v>1175</v>
      </c>
      <c r="C943" s="11" t="s">
        <v>1164</v>
      </c>
      <c r="D943" s="11" t="s">
        <v>1165</v>
      </c>
      <c r="E943" s="11" t="s">
        <v>224</v>
      </c>
      <c r="F943" s="11" t="s">
        <v>14</v>
      </c>
      <c r="G943" s="11" t="s">
        <v>44</v>
      </c>
      <c r="H943" s="11" t="s">
        <v>108</v>
      </c>
      <c r="I943" s="11" t="s">
        <v>50</v>
      </c>
      <c r="J943" s="11">
        <v>320</v>
      </c>
      <c r="K943" s="11">
        <v>5</v>
      </c>
      <c r="L943" s="11" cm="1">
        <f t="array" ref="L943">K943*(J943-INDEX(Purchase_Data!$D$8:$D$138, MATCH(1, (TRIM(Purchase_Data!$B$8:$B$138)=TRIM(H943))*(TRIM(Purchase_Data!$C$8:$C$138)=TRIM(I943)), 0)))</f>
        <v>120</v>
      </c>
      <c r="M943" s="11">
        <f t="shared" si="14"/>
        <v>1600</v>
      </c>
      <c r="N943" s="11" t="s">
        <v>556</v>
      </c>
      <c r="O943" s="11" t="s">
        <v>20</v>
      </c>
    </row>
    <row r="944" spans="2:15">
      <c r="B944" s="11" t="s">
        <v>1176</v>
      </c>
      <c r="C944" s="11" t="s">
        <v>1164</v>
      </c>
      <c r="D944" s="11" t="s">
        <v>1165</v>
      </c>
      <c r="E944" s="11" t="s">
        <v>73</v>
      </c>
      <c r="F944" s="11" t="s">
        <v>32</v>
      </c>
      <c r="G944" s="11" t="s">
        <v>25</v>
      </c>
      <c r="H944" s="11" t="s">
        <v>91</v>
      </c>
      <c r="I944" s="11" t="s">
        <v>59</v>
      </c>
      <c r="J944" s="11">
        <v>700</v>
      </c>
      <c r="K944" s="11">
        <v>4</v>
      </c>
      <c r="L944" s="11" cm="1">
        <f t="array" ref="L944">K944*(J944-INDEX(Purchase_Data!$D$8:$D$138, MATCH(1, (TRIM(Purchase_Data!$B$8:$B$138)=TRIM(H944))*(TRIM(Purchase_Data!$C$8:$C$138)=TRIM(I944)), 0)))</f>
        <v>112</v>
      </c>
      <c r="M944" s="11">
        <f t="shared" si="14"/>
        <v>2800</v>
      </c>
      <c r="N944" s="11" t="s">
        <v>556</v>
      </c>
      <c r="O944" s="11" t="s">
        <v>23</v>
      </c>
    </row>
    <row r="945" spans="2:15">
      <c r="B945" s="11" t="s">
        <v>1177</v>
      </c>
      <c r="C945" s="11" t="s">
        <v>1164</v>
      </c>
      <c r="D945" s="11" t="s">
        <v>1165</v>
      </c>
      <c r="E945" s="11" t="s">
        <v>73</v>
      </c>
      <c r="F945" s="11" t="s">
        <v>32</v>
      </c>
      <c r="G945" s="11" t="s">
        <v>25</v>
      </c>
      <c r="H945" s="11" t="s">
        <v>189</v>
      </c>
      <c r="I945" s="11" t="s">
        <v>330</v>
      </c>
      <c r="J945" s="11">
        <v>1850</v>
      </c>
      <c r="K945" s="11">
        <v>6</v>
      </c>
      <c r="L945" s="11" cm="1">
        <f t="array" ref="L945">K945*(J945-INDEX(Purchase_Data!$D$8:$D$138, MATCH(1, (TRIM(Purchase_Data!$B$8:$B$138)=TRIM(H945))*(TRIM(Purchase_Data!$C$8:$C$138)=TRIM(I945)), 0)))</f>
        <v>3630</v>
      </c>
      <c r="M945" s="11">
        <f t="shared" si="14"/>
        <v>11100</v>
      </c>
      <c r="N945" s="11" t="s">
        <v>556</v>
      </c>
      <c r="O945" s="11" t="s">
        <v>23</v>
      </c>
    </row>
    <row r="946" spans="2:15">
      <c r="B946" s="11" t="s">
        <v>1178</v>
      </c>
      <c r="C946" s="11" t="s">
        <v>1164</v>
      </c>
      <c r="D946" s="11" t="s">
        <v>1165</v>
      </c>
      <c r="E946" s="11" t="s">
        <v>478</v>
      </c>
      <c r="F946" s="11" t="s">
        <v>14</v>
      </c>
      <c r="G946" s="11" t="s">
        <v>53</v>
      </c>
      <c r="H946" s="11" t="s">
        <v>62</v>
      </c>
      <c r="I946" s="11" t="s">
        <v>63</v>
      </c>
      <c r="J946" s="11">
        <v>30</v>
      </c>
      <c r="K946" s="11">
        <v>5</v>
      </c>
      <c r="L946" s="11" cm="1">
        <f t="array" ref="L946">K946*(J946-INDEX(Purchase_Data!$D$8:$D$138, MATCH(1, (TRIM(Purchase_Data!$B$8:$B$138)=TRIM(H946))*(TRIM(Purchase_Data!$C$8:$C$138)=TRIM(I946)), 0)))</f>
        <v>25</v>
      </c>
      <c r="M946" s="11">
        <f t="shared" si="14"/>
        <v>150</v>
      </c>
      <c r="N946" s="11" t="s">
        <v>556</v>
      </c>
      <c r="O946" s="11" t="s">
        <v>23</v>
      </c>
    </row>
    <row r="947" spans="2:15">
      <c r="B947" s="11" t="s">
        <v>1179</v>
      </c>
      <c r="C947" s="11" t="s">
        <v>1164</v>
      </c>
      <c r="D947" s="11" t="s">
        <v>1165</v>
      </c>
      <c r="E947" s="11" t="s">
        <v>187</v>
      </c>
      <c r="F947" s="11" t="s">
        <v>14</v>
      </c>
      <c r="G947" s="11" t="s">
        <v>15</v>
      </c>
      <c r="H947" s="11" t="s">
        <v>178</v>
      </c>
      <c r="I947" s="11" t="s">
        <v>238</v>
      </c>
      <c r="J947" s="11">
        <v>1600</v>
      </c>
      <c r="K947" s="11">
        <v>5</v>
      </c>
      <c r="L947" s="11" cm="1">
        <f t="array" ref="L947">K947*(J947-INDEX(Purchase_Data!$D$8:$D$138, MATCH(1, (TRIM(Purchase_Data!$B$8:$B$138)=TRIM(H947))*(TRIM(Purchase_Data!$C$8:$C$138)=TRIM(I947)), 0)))</f>
        <v>3250</v>
      </c>
      <c r="M947" s="11">
        <f t="shared" si="14"/>
        <v>8000</v>
      </c>
      <c r="N947" s="11" t="s">
        <v>556</v>
      </c>
      <c r="O947" s="11" t="s">
        <v>42</v>
      </c>
    </row>
    <row r="948" spans="2:15">
      <c r="B948" s="11" t="s">
        <v>1180</v>
      </c>
      <c r="C948" s="11" t="s">
        <v>1164</v>
      </c>
      <c r="D948" s="11" t="s">
        <v>1165</v>
      </c>
      <c r="E948" s="11" t="s">
        <v>560</v>
      </c>
      <c r="F948" s="11" t="s">
        <v>32</v>
      </c>
      <c r="G948" s="11" t="s">
        <v>25</v>
      </c>
      <c r="H948" s="11" t="s">
        <v>101</v>
      </c>
      <c r="I948" s="11" t="s">
        <v>288</v>
      </c>
      <c r="J948" s="11">
        <v>1050</v>
      </c>
      <c r="K948" s="11">
        <v>5</v>
      </c>
      <c r="L948" s="11" cm="1">
        <f t="array" ref="L948">K948*(J948-INDEX(Purchase_Data!$D$8:$D$138, MATCH(1, (TRIM(Purchase_Data!$B$8:$B$138)=TRIM(H948))*(TRIM(Purchase_Data!$C$8:$C$138)=TRIM(I948)), 0)))</f>
        <v>970</v>
      </c>
      <c r="M948" s="11">
        <f t="shared" si="14"/>
        <v>5250</v>
      </c>
      <c r="N948" s="11" t="s">
        <v>556</v>
      </c>
      <c r="O948" s="11" t="s">
        <v>42</v>
      </c>
    </row>
    <row r="949" spans="2:15">
      <c r="B949" s="11" t="s">
        <v>1181</v>
      </c>
      <c r="C949" s="11" t="s">
        <v>1164</v>
      </c>
      <c r="D949" s="11" t="s">
        <v>1165</v>
      </c>
      <c r="E949" s="11" t="s">
        <v>139</v>
      </c>
      <c r="F949" s="11" t="s">
        <v>32</v>
      </c>
      <c r="G949" s="11" t="s">
        <v>33</v>
      </c>
      <c r="H949" s="11" t="s">
        <v>26</v>
      </c>
      <c r="I949" s="11" t="s">
        <v>27</v>
      </c>
      <c r="J949" s="11">
        <v>730</v>
      </c>
      <c r="K949" s="11">
        <v>6</v>
      </c>
      <c r="L949" s="11" cm="1">
        <f t="array" ref="L949">K949*(J949-INDEX(Purchase_Data!$D$8:$D$138, MATCH(1, (TRIM(Purchase_Data!$B$8:$B$138)=TRIM(H949))*(TRIM(Purchase_Data!$C$8:$C$138)=TRIM(I949)), 0)))</f>
        <v>150</v>
      </c>
      <c r="M949" s="11">
        <f t="shared" si="14"/>
        <v>4380</v>
      </c>
      <c r="N949" s="11" t="s">
        <v>556</v>
      </c>
      <c r="O949" s="11" t="s">
        <v>23</v>
      </c>
    </row>
    <row r="950" spans="2:15">
      <c r="B950" s="11" t="s">
        <v>1182</v>
      </c>
      <c r="C950" s="11" t="s">
        <v>1164</v>
      </c>
      <c r="D950" s="11" t="s">
        <v>1165</v>
      </c>
      <c r="E950" s="11" t="s">
        <v>718</v>
      </c>
      <c r="F950" s="11" t="s">
        <v>32</v>
      </c>
      <c r="G950" s="11" t="s">
        <v>44</v>
      </c>
      <c r="H950" s="11" t="s">
        <v>65</v>
      </c>
      <c r="I950" s="11" t="s">
        <v>66</v>
      </c>
      <c r="J950" s="11">
        <v>20</v>
      </c>
      <c r="K950" s="11">
        <v>6</v>
      </c>
      <c r="L950" s="11" cm="1">
        <f t="array" ref="L950">K950*(J950-INDEX(Purchase_Data!$D$8:$D$138, MATCH(1, (TRIM(Purchase_Data!$B$8:$B$138)=TRIM(H950))*(TRIM(Purchase_Data!$C$8:$C$138)=TRIM(I950)), 0)))</f>
        <v>42</v>
      </c>
      <c r="M950" s="11">
        <f t="shared" si="14"/>
        <v>120</v>
      </c>
      <c r="N950" s="11" t="s">
        <v>556</v>
      </c>
      <c r="O950" s="11" t="s">
        <v>42</v>
      </c>
    </row>
    <row r="951" spans="2:15">
      <c r="B951" s="11" t="s">
        <v>1183</v>
      </c>
      <c r="C951" s="11" t="s">
        <v>1164</v>
      </c>
      <c r="D951" s="11" t="s">
        <v>1165</v>
      </c>
      <c r="E951" s="11" t="s">
        <v>356</v>
      </c>
      <c r="F951" s="11" t="s">
        <v>14</v>
      </c>
      <c r="G951" s="11" t="s">
        <v>53</v>
      </c>
      <c r="H951" s="11" t="s">
        <v>1765</v>
      </c>
      <c r="I951" s="11" t="s">
        <v>35</v>
      </c>
      <c r="J951" s="11">
        <v>220</v>
      </c>
      <c r="K951" s="11">
        <v>6</v>
      </c>
      <c r="L951" s="11" cm="1">
        <f t="array" ref="L951">K951*(J951-INDEX(Purchase_Data!$D$8:$D$138, MATCH(1, (TRIM(Purchase_Data!$B$8:$B$138)=TRIM(H951))*(TRIM(Purchase_Data!$C$8:$C$138)=TRIM(I951)), 0)))</f>
        <v>150</v>
      </c>
      <c r="M951" s="11">
        <f t="shared" si="14"/>
        <v>1320</v>
      </c>
      <c r="N951" s="11" t="s">
        <v>556</v>
      </c>
      <c r="O951" s="11" t="s">
        <v>37</v>
      </c>
    </row>
    <row r="952" spans="2:15">
      <c r="B952" s="11" t="s">
        <v>1184</v>
      </c>
      <c r="C952" s="11" t="s">
        <v>1164</v>
      </c>
      <c r="D952" s="11" t="s">
        <v>1165</v>
      </c>
      <c r="E952" s="11" t="s">
        <v>250</v>
      </c>
      <c r="F952" s="11" t="s">
        <v>14</v>
      </c>
      <c r="G952" s="11" t="s">
        <v>53</v>
      </c>
      <c r="H952" s="11" t="s">
        <v>199</v>
      </c>
      <c r="I952" s="11" t="s">
        <v>27</v>
      </c>
      <c r="J952" s="11">
        <v>760</v>
      </c>
      <c r="K952" s="11">
        <v>7</v>
      </c>
      <c r="L952" s="11" cm="1">
        <f t="array" ref="L952">K952*(J952-INDEX(Purchase_Data!$D$8:$D$138, MATCH(1, (TRIM(Purchase_Data!$B$8:$B$138)=TRIM(H952))*(TRIM(Purchase_Data!$C$8:$C$138)=TRIM(I952)), 0)))</f>
        <v>280</v>
      </c>
      <c r="M952" s="11">
        <f t="shared" si="14"/>
        <v>5320</v>
      </c>
      <c r="N952" s="11" t="s">
        <v>556</v>
      </c>
      <c r="O952" s="11" t="s">
        <v>42</v>
      </c>
    </row>
    <row r="953" spans="2:15">
      <c r="B953" s="11" t="s">
        <v>1185</v>
      </c>
      <c r="C953" s="11" t="s">
        <v>1164</v>
      </c>
      <c r="D953" s="11" t="s">
        <v>1165</v>
      </c>
      <c r="E953" s="11" t="s">
        <v>250</v>
      </c>
      <c r="F953" s="11" t="s">
        <v>14</v>
      </c>
      <c r="G953" s="11" t="s">
        <v>53</v>
      </c>
      <c r="H953" s="11" t="s">
        <v>1765</v>
      </c>
      <c r="I953" s="11" t="s">
        <v>35</v>
      </c>
      <c r="J953" s="11">
        <v>220</v>
      </c>
      <c r="K953" s="11">
        <v>6</v>
      </c>
      <c r="L953" s="11" cm="1">
        <f t="array" ref="L953">K953*(J953-INDEX(Purchase_Data!$D$8:$D$138, MATCH(1, (TRIM(Purchase_Data!$B$8:$B$138)=TRIM(H953))*(TRIM(Purchase_Data!$C$8:$C$138)=TRIM(I953)), 0)))</f>
        <v>150</v>
      </c>
      <c r="M953" s="11">
        <f t="shared" si="14"/>
        <v>1320</v>
      </c>
      <c r="N953" s="11" t="s">
        <v>556</v>
      </c>
      <c r="O953" s="11" t="s">
        <v>37</v>
      </c>
    </row>
    <row r="954" spans="2:15">
      <c r="B954" s="11" t="s">
        <v>1186</v>
      </c>
      <c r="C954" s="11" t="s">
        <v>1164</v>
      </c>
      <c r="D954" s="11" t="s">
        <v>1165</v>
      </c>
      <c r="E954" s="11" t="s">
        <v>197</v>
      </c>
      <c r="F954" s="11" t="s">
        <v>32</v>
      </c>
      <c r="G954" s="11" t="s">
        <v>44</v>
      </c>
      <c r="H954" s="11" t="s">
        <v>26</v>
      </c>
      <c r="I954" s="11" t="s">
        <v>27</v>
      </c>
      <c r="J954" s="11">
        <v>730</v>
      </c>
      <c r="K954" s="11">
        <v>5</v>
      </c>
      <c r="L954" s="11" cm="1">
        <f t="array" ref="L954">K954*(J954-INDEX(Purchase_Data!$D$8:$D$138, MATCH(1, (TRIM(Purchase_Data!$B$8:$B$138)=TRIM(H954))*(TRIM(Purchase_Data!$C$8:$C$138)=TRIM(I954)), 0)))</f>
        <v>125</v>
      </c>
      <c r="M954" s="11">
        <f t="shared" si="14"/>
        <v>3650</v>
      </c>
      <c r="N954" s="11" t="s">
        <v>556</v>
      </c>
      <c r="O954" s="11" t="s">
        <v>23</v>
      </c>
    </row>
    <row r="955" spans="2:15">
      <c r="B955" s="11" t="s">
        <v>1187</v>
      </c>
      <c r="C955" s="11" t="s">
        <v>1164</v>
      </c>
      <c r="D955" s="11" t="s">
        <v>1165</v>
      </c>
      <c r="E955" s="11" t="s">
        <v>197</v>
      </c>
      <c r="F955" s="11" t="s">
        <v>32</v>
      </c>
      <c r="G955" s="11" t="s">
        <v>44</v>
      </c>
      <c r="H955" s="11" t="s">
        <v>228</v>
      </c>
      <c r="I955" s="11" t="s">
        <v>229</v>
      </c>
      <c r="J955" s="11">
        <v>270</v>
      </c>
      <c r="K955" s="11">
        <v>6</v>
      </c>
      <c r="L955" s="11" cm="1">
        <f t="array" ref="L955">K955*(J955-INDEX(Purchase_Data!$D$8:$D$138, MATCH(1, (TRIM(Purchase_Data!$B$8:$B$138)=TRIM(H955))*(TRIM(Purchase_Data!$C$8:$C$138)=TRIM(I955)), 0)))</f>
        <v>132</v>
      </c>
      <c r="M955" s="11">
        <f t="shared" si="14"/>
        <v>1620</v>
      </c>
      <c r="N955" s="11" t="s">
        <v>556</v>
      </c>
      <c r="O955" s="11" t="s">
        <v>42</v>
      </c>
    </row>
    <row r="956" spans="2:15">
      <c r="B956" s="11" t="s">
        <v>1188</v>
      </c>
      <c r="C956" s="11" t="s">
        <v>1164</v>
      </c>
      <c r="D956" s="11" t="s">
        <v>1165</v>
      </c>
      <c r="E956" s="11" t="s">
        <v>701</v>
      </c>
      <c r="F956" s="11" t="s">
        <v>14</v>
      </c>
      <c r="G956" s="11" t="s">
        <v>53</v>
      </c>
      <c r="H956" s="11" t="s">
        <v>71</v>
      </c>
      <c r="I956" s="11" t="s">
        <v>172</v>
      </c>
      <c r="J956" s="11">
        <v>300</v>
      </c>
      <c r="K956" s="11">
        <v>7</v>
      </c>
      <c r="L956" s="11" cm="1">
        <f t="array" ref="L956">K956*(J956-INDEX(Purchase_Data!$D$8:$D$138, MATCH(1, (TRIM(Purchase_Data!$B$8:$B$138)=TRIM(H956))*(TRIM(Purchase_Data!$C$8:$C$138)=TRIM(I956)), 0)))</f>
        <v>350</v>
      </c>
      <c r="M956" s="11">
        <f t="shared" si="14"/>
        <v>2100</v>
      </c>
      <c r="N956" s="11" t="s">
        <v>556</v>
      </c>
      <c r="O956" s="11" t="s">
        <v>20</v>
      </c>
    </row>
    <row r="957" spans="2:15">
      <c r="B957" s="11" t="s">
        <v>1189</v>
      </c>
      <c r="C957" s="11" t="s">
        <v>1164</v>
      </c>
      <c r="D957" s="11" t="s">
        <v>1165</v>
      </c>
      <c r="E957" s="11" t="s">
        <v>220</v>
      </c>
      <c r="F957" s="11" t="s">
        <v>14</v>
      </c>
      <c r="G957" s="11" t="s">
        <v>33</v>
      </c>
      <c r="H957" s="11" t="s">
        <v>111</v>
      </c>
      <c r="I957" s="11" t="s">
        <v>112</v>
      </c>
      <c r="J957" s="11">
        <v>230</v>
      </c>
      <c r="K957" s="11">
        <v>7</v>
      </c>
      <c r="L957" s="11" cm="1">
        <f t="array" ref="L957">K957*(J957-INDEX(Purchase_Data!$D$8:$D$138, MATCH(1, (TRIM(Purchase_Data!$B$8:$B$138)=TRIM(H957))*(TRIM(Purchase_Data!$C$8:$C$138)=TRIM(I957)), 0)))</f>
        <v>140</v>
      </c>
      <c r="M957" s="11">
        <f t="shared" si="14"/>
        <v>1610</v>
      </c>
      <c r="N957" s="11" t="s">
        <v>556</v>
      </c>
      <c r="O957" s="11" t="s">
        <v>23</v>
      </c>
    </row>
    <row r="958" spans="2:15">
      <c r="B958" s="11" t="s">
        <v>1190</v>
      </c>
      <c r="C958" s="11" t="s">
        <v>1164</v>
      </c>
      <c r="D958" s="11" t="s">
        <v>1165</v>
      </c>
      <c r="E958" s="11" t="s">
        <v>233</v>
      </c>
      <c r="F958" s="11" t="s">
        <v>14</v>
      </c>
      <c r="G958" s="11" t="s">
        <v>33</v>
      </c>
      <c r="H958" s="11" t="s">
        <v>58</v>
      </c>
      <c r="I958" s="11" t="s">
        <v>59</v>
      </c>
      <c r="J958" s="11">
        <v>70</v>
      </c>
      <c r="K958" s="11">
        <v>7</v>
      </c>
      <c r="L958" s="11" cm="1">
        <f t="array" ref="L958">K958*(J958-INDEX(Purchase_Data!$D$8:$D$138, MATCH(1, (TRIM(Purchase_Data!$B$8:$B$138)=TRIM(H958))*(TRIM(Purchase_Data!$C$8:$C$138)=TRIM(I958)), 0)))</f>
        <v>42</v>
      </c>
      <c r="M958" s="11">
        <f t="shared" si="14"/>
        <v>490</v>
      </c>
      <c r="N958" s="11" t="s">
        <v>556</v>
      </c>
      <c r="O958" s="11" t="s">
        <v>37</v>
      </c>
    </row>
    <row r="959" spans="2:15">
      <c r="B959" s="11" t="s">
        <v>1191</v>
      </c>
      <c r="C959" s="11" t="s">
        <v>1164</v>
      </c>
      <c r="D959" s="11" t="s">
        <v>1165</v>
      </c>
      <c r="E959" s="11" t="s">
        <v>136</v>
      </c>
      <c r="F959" s="11" t="s">
        <v>14</v>
      </c>
      <c r="G959" s="11" t="s">
        <v>33</v>
      </c>
      <c r="H959" s="11" t="s">
        <v>26</v>
      </c>
      <c r="I959" s="11" t="s">
        <v>27</v>
      </c>
      <c r="J959" s="11">
        <v>730</v>
      </c>
      <c r="K959" s="11">
        <v>7</v>
      </c>
      <c r="L959" s="11" cm="1">
        <f t="array" ref="L959">K959*(J959-INDEX(Purchase_Data!$D$8:$D$138, MATCH(1, (TRIM(Purchase_Data!$B$8:$B$138)=TRIM(H959))*(TRIM(Purchase_Data!$C$8:$C$138)=TRIM(I959)), 0)))</f>
        <v>175</v>
      </c>
      <c r="M959" s="11">
        <f t="shared" si="14"/>
        <v>5110</v>
      </c>
      <c r="N959" s="11" t="s">
        <v>556</v>
      </c>
      <c r="O959" s="11" t="s">
        <v>23</v>
      </c>
    </row>
    <row r="960" spans="2:15">
      <c r="B960" s="11" t="s">
        <v>1192</v>
      </c>
      <c r="C960" s="11" t="s">
        <v>1164</v>
      </c>
      <c r="D960" s="11" t="s">
        <v>1165</v>
      </c>
      <c r="E960" s="11" t="s">
        <v>127</v>
      </c>
      <c r="F960" s="11" t="s">
        <v>32</v>
      </c>
      <c r="G960" s="11" t="s">
        <v>44</v>
      </c>
      <c r="H960" s="11" t="s">
        <v>54</v>
      </c>
      <c r="I960" s="11" t="s">
        <v>55</v>
      </c>
      <c r="J960" s="11">
        <v>350</v>
      </c>
      <c r="K960" s="11">
        <v>6</v>
      </c>
      <c r="L960" s="11" cm="1">
        <f t="array" ref="L960">K960*(J960-INDEX(Purchase_Data!$D$8:$D$138, MATCH(1, (TRIM(Purchase_Data!$B$8:$B$138)=TRIM(H960))*(TRIM(Purchase_Data!$C$8:$C$138)=TRIM(I960)), 0)))</f>
        <v>240</v>
      </c>
      <c r="M960" s="11">
        <f t="shared" si="14"/>
        <v>2100</v>
      </c>
      <c r="N960" s="11" t="s">
        <v>556</v>
      </c>
      <c r="O960" s="11" t="s">
        <v>42</v>
      </c>
    </row>
    <row r="961" spans="2:15">
      <c r="B961" s="11" t="s">
        <v>1193</v>
      </c>
      <c r="C961" s="11" t="s">
        <v>1164</v>
      </c>
      <c r="D961" s="11" t="s">
        <v>1165</v>
      </c>
      <c r="E961" s="11" t="s">
        <v>207</v>
      </c>
      <c r="F961" s="11" t="s">
        <v>32</v>
      </c>
      <c r="G961" s="11" t="s">
        <v>44</v>
      </c>
      <c r="H961" s="11" t="s">
        <v>39</v>
      </c>
      <c r="I961" s="11" t="s">
        <v>40</v>
      </c>
      <c r="J961" s="11">
        <v>30</v>
      </c>
      <c r="K961" s="11">
        <v>8</v>
      </c>
      <c r="L961" s="11" cm="1">
        <f t="array" ref="L961">K961*(J961-INDEX(Purchase_Data!$D$8:$D$138, MATCH(1, (TRIM(Purchase_Data!$B$8:$B$138)=TRIM(H961))*(TRIM(Purchase_Data!$C$8:$C$138)=TRIM(I961)), 0)))</f>
        <v>40</v>
      </c>
      <c r="M961" s="11">
        <f t="shared" si="14"/>
        <v>240</v>
      </c>
      <c r="N961" s="11" t="s">
        <v>556</v>
      </c>
      <c r="O961" s="11" t="s">
        <v>42</v>
      </c>
    </row>
    <row r="962" spans="2:15">
      <c r="B962" s="11" t="s">
        <v>1194</v>
      </c>
      <c r="C962" s="11" t="s">
        <v>1164</v>
      </c>
      <c r="D962" s="11" t="s">
        <v>1165</v>
      </c>
      <c r="E962" s="11" t="s">
        <v>233</v>
      </c>
      <c r="F962" s="11" t="s">
        <v>14</v>
      </c>
      <c r="G962" s="11" t="s">
        <v>33</v>
      </c>
      <c r="H962" s="11" t="s">
        <v>1755</v>
      </c>
      <c r="I962" s="11" t="s">
        <v>149</v>
      </c>
      <c r="J962" s="11">
        <v>230</v>
      </c>
      <c r="K962" s="11">
        <v>6</v>
      </c>
      <c r="L962" s="11" cm="1">
        <f t="array" ref="L962">K962*(J962-INDEX(Purchase_Data!$D$8:$D$138, MATCH(1, (TRIM(Purchase_Data!$B$8:$B$138)=TRIM(H962))*(TRIM(Purchase_Data!$C$8:$C$138)=TRIM(I962)), 0)))</f>
        <v>90</v>
      </c>
      <c r="M962" s="11">
        <f t="shared" si="14"/>
        <v>1380</v>
      </c>
      <c r="N962" s="11" t="s">
        <v>556</v>
      </c>
      <c r="O962" s="11" t="s">
        <v>20</v>
      </c>
    </row>
    <row r="963" spans="2:15">
      <c r="B963" s="11" t="s">
        <v>1195</v>
      </c>
      <c r="C963" s="11" t="s">
        <v>1164</v>
      </c>
      <c r="D963" s="11" t="s">
        <v>1165</v>
      </c>
      <c r="E963" s="11" t="s">
        <v>257</v>
      </c>
      <c r="F963" s="11" t="s">
        <v>32</v>
      </c>
      <c r="G963" s="11" t="s">
        <v>53</v>
      </c>
      <c r="H963" s="11" t="s">
        <v>369</v>
      </c>
      <c r="I963" s="11" t="s">
        <v>370</v>
      </c>
      <c r="J963" s="11">
        <v>1660</v>
      </c>
      <c r="K963" s="11">
        <v>7</v>
      </c>
      <c r="L963" s="11" cm="1">
        <f t="array" ref="L963">K963*(J963-INDEX(Purchase_Data!$D$8:$D$138, MATCH(1, (TRIM(Purchase_Data!$B$8:$B$138)=TRIM(H963))*(TRIM(Purchase_Data!$C$8:$C$138)=TRIM(I963)), 0)))</f>
        <v>3570</v>
      </c>
      <c r="M963" s="11">
        <f t="shared" si="14"/>
        <v>11620</v>
      </c>
      <c r="N963" s="11" t="s">
        <v>556</v>
      </c>
      <c r="O963" s="11" t="s">
        <v>23</v>
      </c>
    </row>
    <row r="964" spans="2:15">
      <c r="B964" s="11" t="s">
        <v>1196</v>
      </c>
      <c r="C964" s="11" t="s">
        <v>1164</v>
      </c>
      <c r="D964" s="11" t="s">
        <v>1165</v>
      </c>
      <c r="E964" s="11" t="s">
        <v>257</v>
      </c>
      <c r="F964" s="11" t="s">
        <v>32</v>
      </c>
      <c r="G964" s="11" t="s">
        <v>53</v>
      </c>
      <c r="H964" s="11" t="s">
        <v>274</v>
      </c>
      <c r="I964" s="11" t="s">
        <v>17</v>
      </c>
      <c r="J964" s="11">
        <v>100</v>
      </c>
      <c r="K964" s="11">
        <v>6</v>
      </c>
      <c r="L964" s="11" cm="1">
        <f t="array" ref="L964">K964*(J964-INDEX(Purchase_Data!$D$8:$D$138, MATCH(1, (TRIM(Purchase_Data!$B$8:$B$138)=TRIM(H964))*(TRIM(Purchase_Data!$C$8:$C$138)=TRIM(I964)), 0)))</f>
        <v>60</v>
      </c>
      <c r="M964" s="11">
        <f t="shared" si="14"/>
        <v>600</v>
      </c>
      <c r="N964" s="11" t="s">
        <v>556</v>
      </c>
      <c r="O964" s="11" t="s">
        <v>42</v>
      </c>
    </row>
    <row r="965" spans="2:15">
      <c r="B965" s="11" t="s">
        <v>1197</v>
      </c>
      <c r="C965" s="11" t="s">
        <v>1164</v>
      </c>
      <c r="D965" s="11" t="s">
        <v>1165</v>
      </c>
      <c r="E965" s="11" t="s">
        <v>117</v>
      </c>
      <c r="F965" s="11" t="s">
        <v>14</v>
      </c>
      <c r="G965" s="11" t="s">
        <v>15</v>
      </c>
      <c r="H965" s="11" t="s">
        <v>34</v>
      </c>
      <c r="I965" s="11" t="s">
        <v>35</v>
      </c>
      <c r="J965" s="11">
        <v>270</v>
      </c>
      <c r="K965" s="11">
        <v>6</v>
      </c>
      <c r="L965" s="11" cm="1">
        <f t="array" ref="L965">K965*(J965-INDEX(Purchase_Data!$D$8:$D$138, MATCH(1, (TRIM(Purchase_Data!$B$8:$B$138)=TRIM(H965))*(TRIM(Purchase_Data!$C$8:$C$138)=TRIM(I965)), 0)))</f>
        <v>300</v>
      </c>
      <c r="M965" s="11">
        <f t="shared" si="14"/>
        <v>1620</v>
      </c>
      <c r="N965" s="11" t="s">
        <v>556</v>
      </c>
      <c r="O965" s="11" t="s">
        <v>37</v>
      </c>
    </row>
    <row r="966" spans="2:15">
      <c r="B966" s="11" t="s">
        <v>1198</v>
      </c>
      <c r="C966" s="11" t="s">
        <v>1164</v>
      </c>
      <c r="D966" s="11" t="s">
        <v>1165</v>
      </c>
      <c r="E966" s="11" t="s">
        <v>117</v>
      </c>
      <c r="F966" s="11" t="s">
        <v>14</v>
      </c>
      <c r="G966" s="11" t="s">
        <v>15</v>
      </c>
      <c r="H966" s="11" t="s">
        <v>128</v>
      </c>
      <c r="I966" s="11" t="s">
        <v>55</v>
      </c>
      <c r="J966" s="11">
        <v>650</v>
      </c>
      <c r="K966" s="11">
        <v>6</v>
      </c>
      <c r="L966" s="11" cm="1">
        <f t="array" ref="L966">K966*(J966-INDEX(Purchase_Data!$D$8:$D$138, MATCH(1, (TRIM(Purchase_Data!$B$8:$B$138)=TRIM(H966))*(TRIM(Purchase_Data!$C$8:$C$138)=TRIM(I966)), 0)))</f>
        <v>300</v>
      </c>
      <c r="M966" s="11">
        <f t="shared" si="14"/>
        <v>3900</v>
      </c>
      <c r="N966" s="11" t="s">
        <v>556</v>
      </c>
      <c r="O966" s="11" t="s">
        <v>20</v>
      </c>
    </row>
    <row r="967" spans="2:15">
      <c r="B967" s="11" t="s">
        <v>1199</v>
      </c>
      <c r="C967" s="11" t="s">
        <v>1164</v>
      </c>
      <c r="D967" s="11" t="s">
        <v>1165</v>
      </c>
      <c r="E967" s="11" t="s">
        <v>414</v>
      </c>
      <c r="F967" s="11" t="s">
        <v>14</v>
      </c>
      <c r="G967" s="11" t="s">
        <v>25</v>
      </c>
      <c r="H967" s="11" t="s">
        <v>58</v>
      </c>
      <c r="I967" s="11" t="s">
        <v>59</v>
      </c>
      <c r="J967" s="11">
        <v>70</v>
      </c>
      <c r="K967" s="11">
        <v>6</v>
      </c>
      <c r="L967" s="11" cm="1">
        <f t="array" ref="L967">K967*(J967-INDEX(Purchase_Data!$D$8:$D$138, MATCH(1, (TRIM(Purchase_Data!$B$8:$B$138)=TRIM(H967))*(TRIM(Purchase_Data!$C$8:$C$138)=TRIM(I967)), 0)))</f>
        <v>36</v>
      </c>
      <c r="M967" s="11">
        <f t="shared" si="14"/>
        <v>420</v>
      </c>
      <c r="N967" s="11" t="s">
        <v>556</v>
      </c>
      <c r="O967" s="11" t="s">
        <v>37</v>
      </c>
    </row>
    <row r="968" spans="2:15">
      <c r="B968" s="11" t="s">
        <v>1200</v>
      </c>
      <c r="C968" s="11" t="s">
        <v>1164</v>
      </c>
      <c r="D968" s="11" t="s">
        <v>1165</v>
      </c>
      <c r="E968" s="11" t="s">
        <v>378</v>
      </c>
      <c r="F968" s="11" t="s">
        <v>14</v>
      </c>
      <c r="G968" s="11" t="s">
        <v>25</v>
      </c>
      <c r="H968" s="11" t="s">
        <v>128</v>
      </c>
      <c r="I968" s="11" t="s">
        <v>50</v>
      </c>
      <c r="J968" s="11">
        <v>330</v>
      </c>
      <c r="K968" s="11">
        <v>5</v>
      </c>
      <c r="L968" s="11" cm="1">
        <f t="array" ref="L968">K968*(J968-INDEX(Purchase_Data!$D$8:$D$138, MATCH(1, (TRIM(Purchase_Data!$B$8:$B$138)=TRIM(H968))*(TRIM(Purchase_Data!$C$8:$C$138)=TRIM(I968)), 0)))</f>
        <v>150</v>
      </c>
      <c r="M968" s="11">
        <f t="shared" si="14"/>
        <v>1650</v>
      </c>
      <c r="N968" s="11" t="s">
        <v>556</v>
      </c>
      <c r="O968" s="11" t="s">
        <v>20</v>
      </c>
    </row>
    <row r="969" spans="2:15">
      <c r="B969" s="11" t="s">
        <v>1201</v>
      </c>
      <c r="C969" s="11" t="s">
        <v>1164</v>
      </c>
      <c r="D969" s="11" t="s">
        <v>1165</v>
      </c>
      <c r="E969" s="11" t="s">
        <v>406</v>
      </c>
      <c r="F969" s="11" t="s">
        <v>14</v>
      </c>
      <c r="G969" s="11" t="s">
        <v>15</v>
      </c>
      <c r="H969" s="11" t="s">
        <v>185</v>
      </c>
      <c r="I969" s="11" t="s">
        <v>17</v>
      </c>
      <c r="J969" s="11">
        <v>50</v>
      </c>
      <c r="K969" s="11">
        <v>6</v>
      </c>
      <c r="L969" s="11" cm="1">
        <f t="array" ref="L969">K969*(J969-INDEX(Purchase_Data!$D$8:$D$138, MATCH(1, (TRIM(Purchase_Data!$B$8:$B$138)=TRIM(H969))*(TRIM(Purchase_Data!$C$8:$C$138)=TRIM(I969)), 0)))</f>
        <v>36</v>
      </c>
      <c r="M969" s="11">
        <f t="shared" ref="M969:M1032" si="15">J969*K969</f>
        <v>300</v>
      </c>
      <c r="N969" s="11" t="s">
        <v>556</v>
      </c>
      <c r="O969" s="11" t="s">
        <v>20</v>
      </c>
    </row>
    <row r="970" spans="2:15">
      <c r="B970" s="11" t="s">
        <v>1202</v>
      </c>
      <c r="C970" s="11" t="s">
        <v>1164</v>
      </c>
      <c r="D970" s="11" t="s">
        <v>1165</v>
      </c>
      <c r="E970" s="11" t="s">
        <v>789</v>
      </c>
      <c r="F970" s="11" t="s">
        <v>32</v>
      </c>
      <c r="G970" s="11" t="s">
        <v>53</v>
      </c>
      <c r="H970" s="11" t="s">
        <v>104</v>
      </c>
      <c r="I970" s="11" t="s">
        <v>50</v>
      </c>
      <c r="J970" s="11">
        <v>930</v>
      </c>
      <c r="K970" s="11">
        <v>5</v>
      </c>
      <c r="L970" s="11" cm="1">
        <f t="array" ref="L970">K970*(J970-INDEX(Purchase_Data!$D$8:$D$138, MATCH(1, (TRIM(Purchase_Data!$B$8:$B$138)=TRIM(H970))*(TRIM(Purchase_Data!$C$8:$C$138)=TRIM(I970)), 0)))</f>
        <v>550</v>
      </c>
      <c r="M970" s="11">
        <f t="shared" si="15"/>
        <v>4650</v>
      </c>
      <c r="N970" s="11" t="s">
        <v>556</v>
      </c>
      <c r="O970" s="11" t="s">
        <v>37</v>
      </c>
    </row>
    <row r="971" spans="2:15">
      <c r="B971" s="11" t="s">
        <v>1203</v>
      </c>
      <c r="C971" s="11" t="s">
        <v>1164</v>
      </c>
      <c r="D971" s="11" t="s">
        <v>1165</v>
      </c>
      <c r="E971" s="11" t="s">
        <v>220</v>
      </c>
      <c r="F971" s="11" t="s">
        <v>14</v>
      </c>
      <c r="G971" s="11" t="s">
        <v>33</v>
      </c>
      <c r="H971" s="11" t="s">
        <v>202</v>
      </c>
      <c r="I971" s="11" t="s">
        <v>172</v>
      </c>
      <c r="J971" s="11">
        <v>1150</v>
      </c>
      <c r="K971" s="11">
        <v>5</v>
      </c>
      <c r="L971" s="11" cm="1">
        <f t="array" ref="L971">K971*(J971-INDEX(Purchase_Data!$D$8:$D$138, MATCH(1, (TRIM(Purchase_Data!$B$8:$B$138)=TRIM(H971))*(TRIM(Purchase_Data!$C$8:$C$138)=TRIM(I971)), 0)))</f>
        <v>1250</v>
      </c>
      <c r="M971" s="11">
        <f t="shared" si="15"/>
        <v>5750</v>
      </c>
      <c r="N971" s="11" t="s">
        <v>556</v>
      </c>
      <c r="O971" s="11" t="s">
        <v>23</v>
      </c>
    </row>
    <row r="972" spans="2:15">
      <c r="B972" s="11" t="s">
        <v>1204</v>
      </c>
      <c r="C972" s="11" t="s">
        <v>1164</v>
      </c>
      <c r="D972" s="11" t="s">
        <v>1165</v>
      </c>
      <c r="E972" s="11" t="s">
        <v>151</v>
      </c>
      <c r="F972" s="11" t="s">
        <v>14</v>
      </c>
      <c r="G972" s="11" t="s">
        <v>25</v>
      </c>
      <c r="H972" s="11" t="s">
        <v>49</v>
      </c>
      <c r="I972" s="11" t="s">
        <v>55</v>
      </c>
      <c r="J972" s="11">
        <v>820</v>
      </c>
      <c r="K972" s="11">
        <v>4</v>
      </c>
      <c r="L972" s="11" cm="1">
        <f t="array" ref="L972">K972*(J972-INDEX(Purchase_Data!$D$8:$D$138, MATCH(1, (TRIM(Purchase_Data!$B$8:$B$138)=TRIM(H972))*(TRIM(Purchase_Data!$C$8:$C$138)=TRIM(I972)), 0)))</f>
        <v>320</v>
      </c>
      <c r="M972" s="11">
        <f t="shared" si="15"/>
        <v>3280</v>
      </c>
      <c r="N972" s="11" t="s">
        <v>556</v>
      </c>
      <c r="O972" s="11" t="s">
        <v>20</v>
      </c>
    </row>
    <row r="973" spans="2:15">
      <c r="B973" s="11" t="s">
        <v>1206</v>
      </c>
      <c r="C973" s="11" t="s">
        <v>1164</v>
      </c>
      <c r="D973" s="11" t="s">
        <v>1165</v>
      </c>
      <c r="E973" s="11" t="s">
        <v>1205</v>
      </c>
      <c r="F973" s="11" t="s">
        <v>14</v>
      </c>
      <c r="G973" s="11" t="s">
        <v>15</v>
      </c>
      <c r="H973" s="11" t="s">
        <v>62</v>
      </c>
      <c r="I973" s="11" t="s">
        <v>63</v>
      </c>
      <c r="J973" s="11">
        <v>30</v>
      </c>
      <c r="K973" s="11">
        <v>5</v>
      </c>
      <c r="L973" s="11" cm="1">
        <f t="array" ref="L973">K973*(J973-INDEX(Purchase_Data!$D$8:$D$138, MATCH(1, (TRIM(Purchase_Data!$B$8:$B$138)=TRIM(H973))*(TRIM(Purchase_Data!$C$8:$C$138)=TRIM(I973)), 0)))</f>
        <v>25</v>
      </c>
      <c r="M973" s="11">
        <f t="shared" si="15"/>
        <v>150</v>
      </c>
      <c r="N973" s="11" t="s">
        <v>556</v>
      </c>
      <c r="O973" s="11" t="s">
        <v>23</v>
      </c>
    </row>
    <row r="974" spans="2:15">
      <c r="B974" s="11" t="s">
        <v>1207</v>
      </c>
      <c r="C974" s="11" t="s">
        <v>1164</v>
      </c>
      <c r="D974" s="11" t="s">
        <v>1165</v>
      </c>
      <c r="E974" s="11" t="s">
        <v>1205</v>
      </c>
      <c r="F974" s="11" t="s">
        <v>14</v>
      </c>
      <c r="G974" s="11" t="s">
        <v>15</v>
      </c>
      <c r="H974" s="11" t="s">
        <v>1755</v>
      </c>
      <c r="I974" s="11" t="s">
        <v>149</v>
      </c>
      <c r="J974" s="11">
        <v>230</v>
      </c>
      <c r="K974" s="11">
        <v>4</v>
      </c>
      <c r="L974" s="11" cm="1">
        <f t="array" ref="L974">K974*(J974-INDEX(Purchase_Data!$D$8:$D$138, MATCH(1, (TRIM(Purchase_Data!$B$8:$B$138)=TRIM(H974))*(TRIM(Purchase_Data!$C$8:$C$138)=TRIM(I974)), 0)))</f>
        <v>60</v>
      </c>
      <c r="M974" s="11">
        <f t="shared" si="15"/>
        <v>920</v>
      </c>
      <c r="N974" s="11" t="s">
        <v>556</v>
      </c>
      <c r="O974" s="11" t="s">
        <v>20</v>
      </c>
    </row>
    <row r="975" spans="2:15">
      <c r="B975" s="11" t="s">
        <v>1208</v>
      </c>
      <c r="C975" s="11" t="s">
        <v>1164</v>
      </c>
      <c r="D975" s="11" t="s">
        <v>1165</v>
      </c>
      <c r="E975" s="11" t="s">
        <v>194</v>
      </c>
      <c r="F975" s="11" t="s">
        <v>14</v>
      </c>
      <c r="G975" s="11" t="s">
        <v>25</v>
      </c>
      <c r="H975" s="11" t="s">
        <v>199</v>
      </c>
      <c r="I975" s="11" t="s">
        <v>35</v>
      </c>
      <c r="J975" s="11">
        <v>410</v>
      </c>
      <c r="K975" s="11">
        <v>6</v>
      </c>
      <c r="L975" s="11" cm="1">
        <f t="array" ref="L975">K975*(J975-INDEX(Purchase_Data!$D$8:$D$138, MATCH(1, (TRIM(Purchase_Data!$B$8:$B$138)=TRIM(H975))*(TRIM(Purchase_Data!$C$8:$C$138)=TRIM(I975)), 0)))</f>
        <v>210</v>
      </c>
      <c r="M975" s="11">
        <f t="shared" si="15"/>
        <v>2460</v>
      </c>
      <c r="N975" s="11" t="s">
        <v>556</v>
      </c>
      <c r="O975" s="11" t="s">
        <v>42</v>
      </c>
    </row>
    <row r="976" spans="2:15">
      <c r="B976" s="11" t="s">
        <v>1209</v>
      </c>
      <c r="C976" s="11" t="s">
        <v>1164</v>
      </c>
      <c r="D976" s="11" t="s">
        <v>1165</v>
      </c>
      <c r="E976" s="11" t="s">
        <v>194</v>
      </c>
      <c r="F976" s="11" t="s">
        <v>14</v>
      </c>
      <c r="G976" s="11" t="s">
        <v>25</v>
      </c>
      <c r="H976" s="11" t="s">
        <v>214</v>
      </c>
      <c r="I976" s="11" t="s">
        <v>59</v>
      </c>
      <c r="J976" s="11">
        <v>150</v>
      </c>
      <c r="K976" s="11">
        <v>4</v>
      </c>
      <c r="L976" s="11" cm="1">
        <f t="array" ref="L976">K976*(J976-INDEX(Purchase_Data!$D$8:$D$138, MATCH(1, (TRIM(Purchase_Data!$B$8:$B$138)=TRIM(H976))*(TRIM(Purchase_Data!$C$8:$C$138)=TRIM(I976)), 0)))</f>
        <v>32</v>
      </c>
      <c r="M976" s="11">
        <f t="shared" si="15"/>
        <v>600</v>
      </c>
      <c r="N976" s="11" t="s">
        <v>556</v>
      </c>
      <c r="O976" s="11" t="s">
        <v>37</v>
      </c>
    </row>
    <row r="977" spans="2:15">
      <c r="B977" s="11" t="s">
        <v>1210</v>
      </c>
      <c r="C977" s="11" t="s">
        <v>1164</v>
      </c>
      <c r="D977" s="11" t="s">
        <v>1165</v>
      </c>
      <c r="E977" s="11" t="s">
        <v>414</v>
      </c>
      <c r="F977" s="11" t="s">
        <v>14</v>
      </c>
      <c r="G977" s="11" t="s">
        <v>25</v>
      </c>
      <c r="H977" s="11" t="s">
        <v>189</v>
      </c>
      <c r="I977" s="11" t="s">
        <v>46</v>
      </c>
      <c r="J977" s="11">
        <v>950</v>
      </c>
      <c r="K977" s="11">
        <v>3</v>
      </c>
      <c r="L977" s="11" cm="1">
        <f t="array" ref="L977">K977*(J977-INDEX(Purchase_Data!$D$8:$D$138, MATCH(1, (TRIM(Purchase_Data!$B$8:$B$138)=TRIM(H977))*(TRIM(Purchase_Data!$C$8:$C$138)=TRIM(I977)), 0)))</f>
        <v>228</v>
      </c>
      <c r="M977" s="11">
        <f t="shared" si="15"/>
        <v>2850</v>
      </c>
      <c r="N977" s="11" t="s">
        <v>556</v>
      </c>
      <c r="O977" s="11" t="s">
        <v>23</v>
      </c>
    </row>
    <row r="978" spans="2:15">
      <c r="B978" s="11" t="s">
        <v>1211</v>
      </c>
      <c r="C978" s="11" t="s">
        <v>1164</v>
      </c>
      <c r="D978" s="11" t="s">
        <v>1165</v>
      </c>
      <c r="E978" s="11" t="s">
        <v>57</v>
      </c>
      <c r="F978" s="11" t="s">
        <v>14</v>
      </c>
      <c r="G978" s="11" t="s">
        <v>44</v>
      </c>
      <c r="H978" s="11" t="s">
        <v>202</v>
      </c>
      <c r="I978" s="11" t="s">
        <v>172</v>
      </c>
      <c r="J978" s="11">
        <v>1150</v>
      </c>
      <c r="K978" s="11">
        <v>5</v>
      </c>
      <c r="L978" s="11" cm="1">
        <f t="array" ref="L978">K978*(J978-INDEX(Purchase_Data!$D$8:$D$138, MATCH(1, (TRIM(Purchase_Data!$B$8:$B$138)=TRIM(H978))*(TRIM(Purchase_Data!$C$8:$C$138)=TRIM(I978)), 0)))</f>
        <v>1250</v>
      </c>
      <c r="M978" s="11">
        <f t="shared" si="15"/>
        <v>5750</v>
      </c>
      <c r="N978" s="11" t="s">
        <v>556</v>
      </c>
      <c r="O978" s="11" t="s">
        <v>23</v>
      </c>
    </row>
    <row r="979" spans="2:15">
      <c r="B979" s="11" t="s">
        <v>1212</v>
      </c>
      <c r="C979" s="11" t="s">
        <v>1164</v>
      </c>
      <c r="D979" s="11" t="s">
        <v>1165</v>
      </c>
      <c r="E979" s="11" t="s">
        <v>79</v>
      </c>
      <c r="F979" s="11" t="s">
        <v>32</v>
      </c>
      <c r="G979" s="11" t="s">
        <v>53</v>
      </c>
      <c r="H979" s="11" t="s">
        <v>178</v>
      </c>
      <c r="I979" s="11" t="s">
        <v>179</v>
      </c>
      <c r="J979" s="11">
        <v>480</v>
      </c>
      <c r="K979" s="11">
        <v>4</v>
      </c>
      <c r="L979" s="11" cm="1">
        <f t="array" ref="L979">K979*(J979-INDEX(Purchase_Data!$D$8:$D$138, MATCH(1, (TRIM(Purchase_Data!$B$8:$B$138)=TRIM(H979))*(TRIM(Purchase_Data!$C$8:$C$138)=TRIM(I979)), 0)))</f>
        <v>120</v>
      </c>
      <c r="M979" s="11">
        <f t="shared" si="15"/>
        <v>1920</v>
      </c>
      <c r="N979" s="11" t="s">
        <v>556</v>
      </c>
      <c r="O979" s="11" t="s">
        <v>42</v>
      </c>
    </row>
    <row r="980" spans="2:15">
      <c r="B980" s="11" t="s">
        <v>1213</v>
      </c>
      <c r="C980" s="11" t="s">
        <v>1164</v>
      </c>
      <c r="D980" s="11" t="s">
        <v>1165</v>
      </c>
      <c r="E980" s="11" t="s">
        <v>414</v>
      </c>
      <c r="F980" s="11" t="s">
        <v>14</v>
      </c>
      <c r="G980" s="11" t="s">
        <v>25</v>
      </c>
      <c r="H980" s="11" t="s">
        <v>189</v>
      </c>
      <c r="I980" s="11" t="s">
        <v>46</v>
      </c>
      <c r="J980" s="11">
        <v>950</v>
      </c>
      <c r="K980" s="11">
        <v>6</v>
      </c>
      <c r="L980" s="11" cm="1">
        <f t="array" ref="L980">K980*(J980-INDEX(Purchase_Data!$D$8:$D$138, MATCH(1, (TRIM(Purchase_Data!$B$8:$B$138)=TRIM(H980))*(TRIM(Purchase_Data!$C$8:$C$138)=TRIM(I980)), 0)))</f>
        <v>456</v>
      </c>
      <c r="M980" s="11">
        <f t="shared" si="15"/>
        <v>5700</v>
      </c>
      <c r="N980" s="11" t="s">
        <v>556</v>
      </c>
      <c r="O980" s="11" t="s">
        <v>23</v>
      </c>
    </row>
    <row r="981" spans="2:15">
      <c r="B981" s="11" t="s">
        <v>1214</v>
      </c>
      <c r="C981" s="11" t="s">
        <v>1164</v>
      </c>
      <c r="D981" s="11" t="s">
        <v>1165</v>
      </c>
      <c r="E981" s="11" t="s">
        <v>24</v>
      </c>
      <c r="F981" s="11" t="s">
        <v>14</v>
      </c>
      <c r="G981" s="11" t="s">
        <v>25</v>
      </c>
      <c r="H981" s="11" t="s">
        <v>214</v>
      </c>
      <c r="I981" s="11" t="s">
        <v>59</v>
      </c>
      <c r="J981" s="11">
        <v>150</v>
      </c>
      <c r="K981" s="11">
        <v>5</v>
      </c>
      <c r="L981" s="11" cm="1">
        <f t="array" ref="L981">K981*(J981-INDEX(Purchase_Data!$D$8:$D$138, MATCH(1, (TRIM(Purchase_Data!$B$8:$B$138)=TRIM(H981))*(TRIM(Purchase_Data!$C$8:$C$138)=TRIM(I981)), 0)))</f>
        <v>40</v>
      </c>
      <c r="M981" s="11">
        <f t="shared" si="15"/>
        <v>750</v>
      </c>
      <c r="N981" s="11" t="s">
        <v>556</v>
      </c>
      <c r="O981" s="11" t="s">
        <v>37</v>
      </c>
    </row>
    <row r="982" spans="2:15">
      <c r="B982" s="11" t="s">
        <v>1215</v>
      </c>
      <c r="C982" s="11" t="s">
        <v>1164</v>
      </c>
      <c r="D982" s="11" t="s">
        <v>1165</v>
      </c>
      <c r="E982" s="11" t="s">
        <v>283</v>
      </c>
      <c r="F982" s="11" t="s">
        <v>14</v>
      </c>
      <c r="G982" s="11" t="s">
        <v>25</v>
      </c>
      <c r="H982" s="11" t="s">
        <v>108</v>
      </c>
      <c r="I982" s="11" t="s">
        <v>17</v>
      </c>
      <c r="J982" s="11">
        <v>70</v>
      </c>
      <c r="K982" s="11">
        <v>5</v>
      </c>
      <c r="L982" s="11" cm="1">
        <f t="array" ref="L982">K982*(J982-INDEX(Purchase_Data!$D$8:$D$138, MATCH(1, (TRIM(Purchase_Data!$B$8:$B$138)=TRIM(H982))*(TRIM(Purchase_Data!$C$8:$C$138)=TRIM(I982)), 0)))</f>
        <v>40</v>
      </c>
      <c r="M982" s="11">
        <f t="shared" si="15"/>
        <v>350</v>
      </c>
      <c r="N982" s="11" t="s">
        <v>556</v>
      </c>
      <c r="O982" s="11" t="s">
        <v>20</v>
      </c>
    </row>
    <row r="983" spans="2:15">
      <c r="B983" s="11" t="s">
        <v>1216</v>
      </c>
      <c r="C983" s="11" t="s">
        <v>1164</v>
      </c>
      <c r="D983" s="11" t="s">
        <v>1165</v>
      </c>
      <c r="E983" s="11" t="s">
        <v>75</v>
      </c>
      <c r="F983" s="11" t="s">
        <v>32</v>
      </c>
      <c r="G983" s="11" t="s">
        <v>44</v>
      </c>
      <c r="H983" s="11" t="s">
        <v>39</v>
      </c>
      <c r="I983" s="11" t="s">
        <v>40</v>
      </c>
      <c r="J983" s="11">
        <v>30</v>
      </c>
      <c r="K983" s="11">
        <v>4</v>
      </c>
      <c r="L983" s="11" cm="1">
        <f t="array" ref="L983">K983*(J983-INDEX(Purchase_Data!$D$8:$D$138, MATCH(1, (TRIM(Purchase_Data!$B$8:$B$138)=TRIM(H983))*(TRIM(Purchase_Data!$C$8:$C$138)=TRIM(I983)), 0)))</f>
        <v>20</v>
      </c>
      <c r="M983" s="11">
        <f t="shared" si="15"/>
        <v>120</v>
      </c>
      <c r="N983" s="11" t="s">
        <v>556</v>
      </c>
      <c r="O983" s="11" t="s">
        <v>42</v>
      </c>
    </row>
    <row r="984" spans="2:15">
      <c r="B984" s="11" t="s">
        <v>1217</v>
      </c>
      <c r="C984" s="11" t="s">
        <v>1164</v>
      </c>
      <c r="D984" s="11" t="s">
        <v>1165</v>
      </c>
      <c r="E984" s="11" t="s">
        <v>48</v>
      </c>
      <c r="F984" s="11" t="s">
        <v>14</v>
      </c>
      <c r="G984" s="11" t="s">
        <v>25</v>
      </c>
      <c r="H984" s="11" t="s">
        <v>435</v>
      </c>
      <c r="I984" s="11" t="s">
        <v>59</v>
      </c>
      <c r="J984" s="11">
        <v>120</v>
      </c>
      <c r="K984" s="11">
        <v>5</v>
      </c>
      <c r="L984" s="11" cm="1">
        <f t="array" ref="L984">K984*(J984-INDEX(Purchase_Data!$D$8:$D$138, MATCH(1, (TRIM(Purchase_Data!$B$8:$B$138)=TRIM(H984))*(TRIM(Purchase_Data!$C$8:$C$138)=TRIM(I984)), 0)))</f>
        <v>50</v>
      </c>
      <c r="M984" s="11">
        <f t="shared" si="15"/>
        <v>600</v>
      </c>
      <c r="N984" s="11" t="s">
        <v>556</v>
      </c>
      <c r="O984" s="11" t="s">
        <v>37</v>
      </c>
    </row>
    <row r="985" spans="2:15">
      <c r="B985" s="11" t="s">
        <v>1218</v>
      </c>
      <c r="C985" s="11" t="s">
        <v>1164</v>
      </c>
      <c r="D985" s="11" t="s">
        <v>1165</v>
      </c>
      <c r="E985" s="11" t="s">
        <v>48</v>
      </c>
      <c r="F985" s="11" t="s">
        <v>14</v>
      </c>
      <c r="G985" s="11" t="s">
        <v>25</v>
      </c>
      <c r="H985" s="11" t="s">
        <v>1755</v>
      </c>
      <c r="I985" s="11" t="s">
        <v>149</v>
      </c>
      <c r="J985" s="11">
        <v>230</v>
      </c>
      <c r="K985" s="11">
        <v>4</v>
      </c>
      <c r="L985" s="11" cm="1">
        <f t="array" ref="L985">K985*(J985-INDEX(Purchase_Data!$D$8:$D$138, MATCH(1, (TRIM(Purchase_Data!$B$8:$B$138)=TRIM(H985))*(TRIM(Purchase_Data!$C$8:$C$138)=TRIM(I985)), 0)))</f>
        <v>60</v>
      </c>
      <c r="M985" s="11">
        <f t="shared" si="15"/>
        <v>920</v>
      </c>
      <c r="N985" s="11" t="s">
        <v>556</v>
      </c>
      <c r="O985" s="11" t="s">
        <v>20</v>
      </c>
    </row>
    <row r="986" spans="2:15">
      <c r="B986" s="11" t="s">
        <v>1219</v>
      </c>
      <c r="C986" s="11" t="s">
        <v>1164</v>
      </c>
      <c r="D986" s="11" t="s">
        <v>1165</v>
      </c>
      <c r="E986" s="11" t="s">
        <v>527</v>
      </c>
      <c r="F986" s="11" t="s">
        <v>32</v>
      </c>
      <c r="G986" s="11" t="s">
        <v>25</v>
      </c>
      <c r="H986" s="11" t="s">
        <v>178</v>
      </c>
      <c r="I986" s="11" t="s">
        <v>229</v>
      </c>
      <c r="J986" s="11">
        <v>1250</v>
      </c>
      <c r="K986" s="11">
        <v>5</v>
      </c>
      <c r="L986" s="11" cm="1">
        <f t="array" ref="L986">K986*(J986-INDEX(Purchase_Data!$D$8:$D$138, MATCH(1, (TRIM(Purchase_Data!$B$8:$B$138)=TRIM(H986))*(TRIM(Purchase_Data!$C$8:$C$138)=TRIM(I986)), 0)))</f>
        <v>1850</v>
      </c>
      <c r="M986" s="11">
        <f t="shared" si="15"/>
        <v>6250</v>
      </c>
      <c r="N986" s="11" t="s">
        <v>556</v>
      </c>
      <c r="O986" s="11" t="s">
        <v>42</v>
      </c>
    </row>
    <row r="987" spans="2:15">
      <c r="B987" s="11" t="s">
        <v>1220</v>
      </c>
      <c r="C987" s="11" t="s">
        <v>1164</v>
      </c>
      <c r="D987" s="11" t="s">
        <v>1165</v>
      </c>
      <c r="E987" s="11" t="s">
        <v>527</v>
      </c>
      <c r="F987" s="11" t="s">
        <v>32</v>
      </c>
      <c r="G987" s="11" t="s">
        <v>25</v>
      </c>
      <c r="H987" s="11" t="s">
        <v>58</v>
      </c>
      <c r="I987" s="11" t="s">
        <v>59</v>
      </c>
      <c r="J987" s="11">
        <v>70</v>
      </c>
      <c r="K987" s="11">
        <v>7</v>
      </c>
      <c r="L987" s="11" cm="1">
        <f t="array" ref="L987">K987*(J987-INDEX(Purchase_Data!$D$8:$D$138, MATCH(1, (TRIM(Purchase_Data!$B$8:$B$138)=TRIM(H987))*(TRIM(Purchase_Data!$C$8:$C$138)=TRIM(I987)), 0)))</f>
        <v>42</v>
      </c>
      <c r="M987" s="11">
        <f t="shared" si="15"/>
        <v>490</v>
      </c>
      <c r="N987" s="11" t="s">
        <v>556</v>
      </c>
      <c r="O987" s="11" t="s">
        <v>37</v>
      </c>
    </row>
    <row r="988" spans="2:15">
      <c r="B988" s="11" t="s">
        <v>1221</v>
      </c>
      <c r="C988" s="11" t="s">
        <v>1164</v>
      </c>
      <c r="D988" s="11" t="s">
        <v>1165</v>
      </c>
      <c r="E988" s="11" t="s">
        <v>427</v>
      </c>
      <c r="F988" s="11" t="s">
        <v>32</v>
      </c>
      <c r="G988" s="11" t="s">
        <v>53</v>
      </c>
      <c r="H988" s="11" t="s">
        <v>34</v>
      </c>
      <c r="I988" s="11" t="s">
        <v>35</v>
      </c>
      <c r="J988" s="11">
        <v>270</v>
      </c>
      <c r="K988" s="11">
        <v>7</v>
      </c>
      <c r="L988" s="11" cm="1">
        <f t="array" ref="L988">K988*(J988-INDEX(Purchase_Data!$D$8:$D$138, MATCH(1, (TRIM(Purchase_Data!$B$8:$B$138)=TRIM(H988))*(TRIM(Purchase_Data!$C$8:$C$138)=TRIM(I988)), 0)))</f>
        <v>350</v>
      </c>
      <c r="M988" s="11">
        <f t="shared" si="15"/>
        <v>1890</v>
      </c>
      <c r="N988" s="11" t="s">
        <v>556</v>
      </c>
      <c r="O988" s="11" t="s">
        <v>37</v>
      </c>
    </row>
    <row r="989" spans="2:15">
      <c r="B989" s="11" t="s">
        <v>1222</v>
      </c>
      <c r="C989" s="11" t="s">
        <v>1164</v>
      </c>
      <c r="D989" s="11" t="s">
        <v>1165</v>
      </c>
      <c r="E989" s="11" t="s">
        <v>151</v>
      </c>
      <c r="F989" s="11" t="s">
        <v>14</v>
      </c>
      <c r="G989" s="11" t="s">
        <v>25</v>
      </c>
      <c r="H989" s="11" t="s">
        <v>131</v>
      </c>
      <c r="I989" s="11" t="s">
        <v>132</v>
      </c>
      <c r="J989" s="11">
        <v>120</v>
      </c>
      <c r="K989" s="11">
        <v>6</v>
      </c>
      <c r="L989" s="11" cm="1">
        <f t="array" ref="L989">K989*(J989-INDEX(Purchase_Data!$D$8:$D$138, MATCH(1, (TRIM(Purchase_Data!$B$8:$B$138)=TRIM(H989))*(TRIM(Purchase_Data!$C$8:$C$138)=TRIM(I989)), 0)))</f>
        <v>120</v>
      </c>
      <c r="M989" s="11">
        <f t="shared" si="15"/>
        <v>720</v>
      </c>
      <c r="N989" s="11" t="s">
        <v>556</v>
      </c>
      <c r="O989" s="11" t="s">
        <v>37</v>
      </c>
    </row>
    <row r="990" spans="2:15">
      <c r="B990" s="11" t="s">
        <v>1223</v>
      </c>
      <c r="C990" s="11" t="s">
        <v>1164</v>
      </c>
      <c r="D990" s="11" t="s">
        <v>1165</v>
      </c>
      <c r="E990" s="11" t="s">
        <v>244</v>
      </c>
      <c r="F990" s="11" t="s">
        <v>32</v>
      </c>
      <c r="G990" s="11" t="s">
        <v>25</v>
      </c>
      <c r="H990" s="11" t="s">
        <v>1755</v>
      </c>
      <c r="I990" s="11" t="s">
        <v>149</v>
      </c>
      <c r="J990" s="11">
        <v>230</v>
      </c>
      <c r="K990" s="11">
        <v>5</v>
      </c>
      <c r="L990" s="11" cm="1">
        <f t="array" ref="L990">K990*(J990-INDEX(Purchase_Data!$D$8:$D$138, MATCH(1, (TRIM(Purchase_Data!$B$8:$B$138)=TRIM(H990))*(TRIM(Purchase_Data!$C$8:$C$138)=TRIM(I990)), 0)))</f>
        <v>75</v>
      </c>
      <c r="M990" s="11">
        <f t="shared" si="15"/>
        <v>1150</v>
      </c>
      <c r="N990" s="11" t="s">
        <v>556</v>
      </c>
      <c r="O990" s="11" t="s">
        <v>20</v>
      </c>
    </row>
    <row r="991" spans="2:15">
      <c r="B991" s="11" t="s">
        <v>1224</v>
      </c>
      <c r="C991" s="11" t="s">
        <v>1164</v>
      </c>
      <c r="D991" s="11" t="s">
        <v>1165</v>
      </c>
      <c r="E991" s="11" t="s">
        <v>378</v>
      </c>
      <c r="F991" s="11" t="s">
        <v>14</v>
      </c>
      <c r="G991" s="11" t="s">
        <v>25</v>
      </c>
      <c r="H991" s="11" t="s">
        <v>49</v>
      </c>
      <c r="I991" s="11" t="s">
        <v>55</v>
      </c>
      <c r="J991" s="11">
        <v>820</v>
      </c>
      <c r="K991" s="11">
        <v>6</v>
      </c>
      <c r="L991" s="11" cm="1">
        <f t="array" ref="L991">K991*(J991-INDEX(Purchase_Data!$D$8:$D$138, MATCH(1, (TRIM(Purchase_Data!$B$8:$B$138)=TRIM(H991))*(TRIM(Purchase_Data!$C$8:$C$138)=TRIM(I991)), 0)))</f>
        <v>480</v>
      </c>
      <c r="M991" s="11">
        <f t="shared" si="15"/>
        <v>4920</v>
      </c>
      <c r="N991" s="11" t="s">
        <v>556</v>
      </c>
      <c r="O991" s="11" t="s">
        <v>20</v>
      </c>
    </row>
    <row r="992" spans="2:15">
      <c r="B992" s="11" t="s">
        <v>1225</v>
      </c>
      <c r="C992" s="11" t="s">
        <v>1164</v>
      </c>
      <c r="D992" s="11" t="s">
        <v>1165</v>
      </c>
      <c r="E992" s="11" t="s">
        <v>79</v>
      </c>
      <c r="F992" s="11" t="s">
        <v>32</v>
      </c>
      <c r="G992" s="11" t="s">
        <v>53</v>
      </c>
      <c r="H992" s="11" t="s">
        <v>62</v>
      </c>
      <c r="I992" s="11" t="s">
        <v>63</v>
      </c>
      <c r="J992" s="11">
        <v>30</v>
      </c>
      <c r="K992" s="11">
        <v>6</v>
      </c>
      <c r="L992" s="11" cm="1">
        <f t="array" ref="L992">K992*(J992-INDEX(Purchase_Data!$D$8:$D$138, MATCH(1, (TRIM(Purchase_Data!$B$8:$B$138)=TRIM(H992))*(TRIM(Purchase_Data!$C$8:$C$138)=TRIM(I992)), 0)))</f>
        <v>30</v>
      </c>
      <c r="M992" s="11">
        <f t="shared" si="15"/>
        <v>180</v>
      </c>
      <c r="N992" s="11" t="s">
        <v>556</v>
      </c>
      <c r="O992" s="11" t="s">
        <v>23</v>
      </c>
    </row>
    <row r="993" spans="2:15">
      <c r="B993" s="11" t="s">
        <v>1226</v>
      </c>
      <c r="C993" s="11" t="s">
        <v>1164</v>
      </c>
      <c r="D993" s="11" t="s">
        <v>1165</v>
      </c>
      <c r="E993" s="11" t="s">
        <v>13</v>
      </c>
      <c r="F993" s="11" t="s">
        <v>14</v>
      </c>
      <c r="G993" s="11" t="s">
        <v>15</v>
      </c>
      <c r="H993" s="11" t="s">
        <v>76</v>
      </c>
      <c r="I993" s="11" t="s">
        <v>77</v>
      </c>
      <c r="J993" s="11">
        <v>2300</v>
      </c>
      <c r="K993" s="11">
        <v>5</v>
      </c>
      <c r="L993" s="11" cm="1">
        <f t="array" ref="L993">K993*(J993-INDEX(Purchase_Data!$D$8:$D$138, MATCH(1, (TRIM(Purchase_Data!$B$8:$B$138)=TRIM(H993))*(TRIM(Purchase_Data!$C$8:$C$138)=TRIM(I993)), 0)))</f>
        <v>5050</v>
      </c>
      <c r="M993" s="11">
        <f t="shared" si="15"/>
        <v>11500</v>
      </c>
      <c r="N993" s="11" t="s">
        <v>556</v>
      </c>
      <c r="O993" s="11" t="s">
        <v>23</v>
      </c>
    </row>
    <row r="994" spans="2:15">
      <c r="B994" s="11" t="s">
        <v>1227</v>
      </c>
      <c r="C994" s="11" t="s">
        <v>1164</v>
      </c>
      <c r="D994" s="11" t="s">
        <v>1165</v>
      </c>
      <c r="E994" s="11" t="s">
        <v>187</v>
      </c>
      <c r="F994" s="11" t="s">
        <v>14</v>
      </c>
      <c r="G994" s="11" t="s">
        <v>15</v>
      </c>
      <c r="H994" s="11" t="s">
        <v>26</v>
      </c>
      <c r="I994" s="11" t="s">
        <v>35</v>
      </c>
      <c r="J994" s="11">
        <v>380</v>
      </c>
      <c r="K994" s="11">
        <v>7</v>
      </c>
      <c r="L994" s="11" cm="1">
        <f t="array" ref="L994">K994*(J994-INDEX(Purchase_Data!$D$8:$D$138, MATCH(1, (TRIM(Purchase_Data!$B$8:$B$138)=TRIM(H994))*(TRIM(Purchase_Data!$C$8:$C$138)=TRIM(I994)), 0)))</f>
        <v>224</v>
      </c>
      <c r="M994" s="11">
        <f t="shared" si="15"/>
        <v>2660</v>
      </c>
      <c r="N994" s="11" t="s">
        <v>556</v>
      </c>
      <c r="O994" s="11" t="s">
        <v>23</v>
      </c>
    </row>
    <row r="995" spans="2:15">
      <c r="B995" s="11" t="s">
        <v>1228</v>
      </c>
      <c r="C995" s="11" t="s">
        <v>1164</v>
      </c>
      <c r="D995" s="11" t="s">
        <v>1165</v>
      </c>
      <c r="E995" s="11" t="s">
        <v>378</v>
      </c>
      <c r="F995" s="11" t="s">
        <v>14</v>
      </c>
      <c r="G995" s="11" t="s">
        <v>25</v>
      </c>
      <c r="H995" s="11" t="s">
        <v>1755</v>
      </c>
      <c r="I995" s="11" t="s">
        <v>149</v>
      </c>
      <c r="J995" s="11">
        <v>230</v>
      </c>
      <c r="K995" s="11">
        <v>6</v>
      </c>
      <c r="L995" s="11" cm="1">
        <f t="array" ref="L995">K995*(J995-INDEX(Purchase_Data!$D$8:$D$138, MATCH(1, (TRIM(Purchase_Data!$B$8:$B$138)=TRIM(H995))*(TRIM(Purchase_Data!$C$8:$C$138)=TRIM(I995)), 0)))</f>
        <v>90</v>
      </c>
      <c r="M995" s="11">
        <f t="shared" si="15"/>
        <v>1380</v>
      </c>
      <c r="N995" s="11" t="s">
        <v>556</v>
      </c>
      <c r="O995" s="11" t="s">
        <v>20</v>
      </c>
    </row>
    <row r="996" spans="2:15">
      <c r="B996" s="11" t="s">
        <v>1229</v>
      </c>
      <c r="C996" s="11" t="s">
        <v>1164</v>
      </c>
      <c r="D996" s="11" t="s">
        <v>1165</v>
      </c>
      <c r="E996" s="11" t="s">
        <v>43</v>
      </c>
      <c r="F996" s="11" t="s">
        <v>32</v>
      </c>
      <c r="G996" s="11" t="s">
        <v>44</v>
      </c>
      <c r="H996" s="11" t="s">
        <v>45</v>
      </c>
      <c r="I996" s="11" t="s">
        <v>46</v>
      </c>
      <c r="J996" s="11">
        <v>410</v>
      </c>
      <c r="K996" s="11">
        <v>5</v>
      </c>
      <c r="L996" s="11" cm="1">
        <f t="array" ref="L996">K996*(J996-INDEX(Purchase_Data!$D$8:$D$138, MATCH(1, (TRIM(Purchase_Data!$B$8:$B$138)=TRIM(H996))*(TRIM(Purchase_Data!$C$8:$C$138)=TRIM(I996)), 0)))</f>
        <v>660</v>
      </c>
      <c r="M996" s="11">
        <f t="shared" si="15"/>
        <v>2050</v>
      </c>
      <c r="N996" s="11" t="s">
        <v>556</v>
      </c>
      <c r="O996" s="11" t="s">
        <v>37</v>
      </c>
    </row>
    <row r="997" spans="2:15">
      <c r="B997" s="11" t="s">
        <v>1230</v>
      </c>
      <c r="C997" s="11" t="s">
        <v>1164</v>
      </c>
      <c r="D997" s="11" t="s">
        <v>1165</v>
      </c>
      <c r="E997" s="11" t="s">
        <v>43</v>
      </c>
      <c r="F997" s="11" t="s">
        <v>32</v>
      </c>
      <c r="G997" s="11" t="s">
        <v>44</v>
      </c>
      <c r="H997" s="11" t="s">
        <v>65</v>
      </c>
      <c r="I997" s="11" t="s">
        <v>66</v>
      </c>
      <c r="J997" s="11">
        <v>20</v>
      </c>
      <c r="K997" s="11">
        <v>5</v>
      </c>
      <c r="L997" s="11" cm="1">
        <f t="array" ref="L997">K997*(J997-INDEX(Purchase_Data!$D$8:$D$138, MATCH(1, (TRIM(Purchase_Data!$B$8:$B$138)=TRIM(H997))*(TRIM(Purchase_Data!$C$8:$C$138)=TRIM(I997)), 0)))</f>
        <v>35</v>
      </c>
      <c r="M997" s="11">
        <f t="shared" si="15"/>
        <v>100</v>
      </c>
      <c r="N997" s="11" t="s">
        <v>556</v>
      </c>
      <c r="O997" s="11" t="s">
        <v>42</v>
      </c>
    </row>
    <row r="998" spans="2:15">
      <c r="B998" s="11" t="s">
        <v>1231</v>
      </c>
      <c r="C998" s="11" t="s">
        <v>1164</v>
      </c>
      <c r="D998" s="11" t="s">
        <v>1165</v>
      </c>
      <c r="E998" s="11" t="s">
        <v>367</v>
      </c>
      <c r="F998" s="11" t="s">
        <v>32</v>
      </c>
      <c r="G998" s="11" t="s">
        <v>53</v>
      </c>
      <c r="H998" s="4" t="s">
        <v>21</v>
      </c>
      <c r="I998" s="4" t="s">
        <v>35</v>
      </c>
      <c r="J998" s="11">
        <v>205</v>
      </c>
      <c r="K998" s="11">
        <v>5</v>
      </c>
      <c r="L998" s="11" cm="1">
        <f t="array" ref="L998">K998*(J998-INDEX(Purchase_Data!$D$8:$D$138, MATCH(1, (TRIM(Purchase_Data!$B$8:$B$138)=TRIM(H998))*(TRIM(Purchase_Data!$C$8:$C$138)=TRIM(I998)), 0)))</f>
        <v>135</v>
      </c>
      <c r="M998" s="11">
        <f t="shared" si="15"/>
        <v>1025</v>
      </c>
      <c r="N998" s="11" t="s">
        <v>556</v>
      </c>
      <c r="O998" s="4" t="s">
        <v>23</v>
      </c>
    </row>
    <row r="999" spans="2:15">
      <c r="B999" s="11" t="s">
        <v>1232</v>
      </c>
      <c r="C999" s="11" t="s">
        <v>1164</v>
      </c>
      <c r="D999" s="11" t="s">
        <v>1165</v>
      </c>
      <c r="E999" s="11" t="s">
        <v>367</v>
      </c>
      <c r="F999" s="11" t="s">
        <v>32</v>
      </c>
      <c r="G999" s="11" t="s">
        <v>53</v>
      </c>
      <c r="H999" s="11" t="s">
        <v>264</v>
      </c>
      <c r="I999" s="11" t="s">
        <v>229</v>
      </c>
      <c r="J999" s="11">
        <v>850</v>
      </c>
      <c r="K999" s="11">
        <v>3</v>
      </c>
      <c r="L999" s="11" cm="1">
        <f t="array" ref="L999">K999*(J999-INDEX(Purchase_Data!$D$8:$D$138, MATCH(1, (TRIM(Purchase_Data!$B$8:$B$138)=TRIM(H999))*(TRIM(Purchase_Data!$C$8:$C$138)=TRIM(I999)), 0)))</f>
        <v>90</v>
      </c>
      <c r="M999" s="11">
        <f t="shared" si="15"/>
        <v>2550</v>
      </c>
      <c r="N999" s="11" t="s">
        <v>556</v>
      </c>
      <c r="O999" s="11" t="s">
        <v>42</v>
      </c>
    </row>
    <row r="1000" spans="2:15">
      <c r="B1000" s="11" t="s">
        <v>1233</v>
      </c>
      <c r="C1000" s="11" t="s">
        <v>1164</v>
      </c>
      <c r="D1000" s="11" t="s">
        <v>1165</v>
      </c>
      <c r="E1000" s="11" t="s">
        <v>205</v>
      </c>
      <c r="F1000" s="11" t="s">
        <v>14</v>
      </c>
      <c r="G1000" s="11" t="s">
        <v>44</v>
      </c>
      <c r="H1000" s="11" t="s">
        <v>62</v>
      </c>
      <c r="I1000" s="11" t="s">
        <v>63</v>
      </c>
      <c r="J1000" s="11">
        <v>30</v>
      </c>
      <c r="K1000" s="11">
        <v>4</v>
      </c>
      <c r="L1000" s="11" cm="1">
        <f t="array" ref="L1000">K1000*(J1000-INDEX(Purchase_Data!$D$8:$D$138, MATCH(1, (TRIM(Purchase_Data!$B$8:$B$138)=TRIM(H1000))*(TRIM(Purchase_Data!$C$8:$C$138)=TRIM(I1000)), 0)))</f>
        <v>20</v>
      </c>
      <c r="M1000" s="11">
        <f t="shared" si="15"/>
        <v>120</v>
      </c>
      <c r="N1000" s="11" t="s">
        <v>556</v>
      </c>
      <c r="O1000" s="11" t="s">
        <v>23</v>
      </c>
    </row>
    <row r="1001" spans="2:15">
      <c r="B1001" s="11" t="s">
        <v>1234</v>
      </c>
      <c r="C1001" s="11" t="s">
        <v>1164</v>
      </c>
      <c r="D1001" s="11" t="s">
        <v>1165</v>
      </c>
      <c r="E1001" s="11" t="s">
        <v>81</v>
      </c>
      <c r="F1001" s="11" t="s">
        <v>14</v>
      </c>
      <c r="G1001" s="11" t="s">
        <v>53</v>
      </c>
      <c r="H1001" s="11" t="s">
        <v>123</v>
      </c>
      <c r="I1001" s="11" t="s">
        <v>27</v>
      </c>
      <c r="J1001" s="11">
        <v>1220</v>
      </c>
      <c r="K1001" s="11">
        <v>4</v>
      </c>
      <c r="L1001" s="11" cm="1">
        <f t="array" ref="L1001">K1001*(J1001-INDEX(Purchase_Data!$D$8:$D$138, MATCH(1, (TRIM(Purchase_Data!$B$8:$B$138)=TRIM(H1001))*(TRIM(Purchase_Data!$C$8:$C$138)=TRIM(I1001)), 0)))</f>
        <v>80</v>
      </c>
      <c r="M1001" s="11">
        <f t="shared" si="15"/>
        <v>4880</v>
      </c>
      <c r="N1001" s="11" t="s">
        <v>556</v>
      </c>
      <c r="O1001" s="11" t="s">
        <v>23</v>
      </c>
    </row>
    <row r="1002" spans="2:15">
      <c r="B1002" s="11" t="s">
        <v>1235</v>
      </c>
      <c r="C1002" s="11" t="s">
        <v>1164</v>
      </c>
      <c r="D1002" s="11" t="s">
        <v>1165</v>
      </c>
      <c r="E1002" s="11" t="s">
        <v>170</v>
      </c>
      <c r="F1002" s="11" t="s">
        <v>14</v>
      </c>
      <c r="G1002" s="11" t="s">
        <v>33</v>
      </c>
      <c r="H1002" s="11" t="s">
        <v>1756</v>
      </c>
      <c r="I1002" s="11" t="s">
        <v>55</v>
      </c>
      <c r="J1002" s="11">
        <v>1230</v>
      </c>
      <c r="K1002" s="11">
        <v>3</v>
      </c>
      <c r="L1002" s="11" cm="1">
        <f t="array" ref="L1002">K1002*(J1002-INDEX(Purchase_Data!$D$8:$D$138, MATCH(1, (TRIM(Purchase_Data!$B$8:$B$138)=TRIM(H1002))*(TRIM(Purchase_Data!$C$8:$C$138)=TRIM(I1002)), 0)))</f>
        <v>330</v>
      </c>
      <c r="M1002" s="11">
        <f t="shared" si="15"/>
        <v>3690</v>
      </c>
      <c r="N1002" s="11" t="s">
        <v>556</v>
      </c>
      <c r="O1002" s="11" t="s">
        <v>20</v>
      </c>
    </row>
    <row r="1003" spans="2:15">
      <c r="B1003" s="11" t="s">
        <v>1236</v>
      </c>
      <c r="C1003" s="11" t="s">
        <v>1164</v>
      </c>
      <c r="D1003" s="11" t="s">
        <v>1165</v>
      </c>
      <c r="E1003" s="11" t="s">
        <v>120</v>
      </c>
      <c r="F1003" s="11" t="s">
        <v>32</v>
      </c>
      <c r="G1003" s="11" t="s">
        <v>53</v>
      </c>
      <c r="H1003" s="11" t="s">
        <v>29</v>
      </c>
      <c r="I1003" s="11" t="s">
        <v>46</v>
      </c>
      <c r="J1003" s="11">
        <v>890</v>
      </c>
      <c r="K1003" s="11">
        <v>4</v>
      </c>
      <c r="L1003" s="11" cm="1">
        <f t="array" ref="L1003">K1003*(J1003-INDEX(Purchase_Data!$D$8:$D$138, MATCH(1, (TRIM(Purchase_Data!$B$8:$B$138)=TRIM(H1003))*(TRIM(Purchase_Data!$C$8:$C$138)=TRIM(I1003)), 0)))</f>
        <v>192</v>
      </c>
      <c r="M1003" s="11">
        <f t="shared" si="15"/>
        <v>3560</v>
      </c>
      <c r="N1003" s="11" t="s">
        <v>556</v>
      </c>
      <c r="O1003" s="11" t="s">
        <v>20</v>
      </c>
    </row>
    <row r="1004" spans="2:15">
      <c r="B1004" s="11" t="s">
        <v>1237</v>
      </c>
      <c r="C1004" s="11" t="s">
        <v>1164</v>
      </c>
      <c r="D1004" s="11" t="s">
        <v>1165</v>
      </c>
      <c r="E1004" s="11" t="s">
        <v>209</v>
      </c>
      <c r="F1004" s="11" t="s">
        <v>14</v>
      </c>
      <c r="G1004" s="11" t="s">
        <v>53</v>
      </c>
      <c r="H1004" s="11" t="s">
        <v>49</v>
      </c>
      <c r="I1004" s="11" t="s">
        <v>17</v>
      </c>
      <c r="J1004" s="11">
        <v>100</v>
      </c>
      <c r="K1004" s="11">
        <v>5</v>
      </c>
      <c r="L1004" s="11" cm="1">
        <f t="array" ref="L1004">K1004*(J1004-INDEX(Purchase_Data!$D$8:$D$138, MATCH(1, (TRIM(Purchase_Data!$B$8:$B$138)=TRIM(H1004))*(TRIM(Purchase_Data!$C$8:$C$138)=TRIM(I1004)), 0)))</f>
        <v>40</v>
      </c>
      <c r="M1004" s="11">
        <f t="shared" si="15"/>
        <v>500</v>
      </c>
      <c r="N1004" s="11" t="s">
        <v>556</v>
      </c>
      <c r="O1004" s="11" t="s">
        <v>20</v>
      </c>
    </row>
    <row r="1005" spans="2:15">
      <c r="B1005" s="11" t="s">
        <v>1238</v>
      </c>
      <c r="C1005" s="11" t="s">
        <v>1164</v>
      </c>
      <c r="D1005" s="11" t="s">
        <v>1165</v>
      </c>
      <c r="E1005" s="11" t="s">
        <v>48</v>
      </c>
      <c r="F1005" s="11" t="s">
        <v>14</v>
      </c>
      <c r="G1005" s="11" t="s">
        <v>25</v>
      </c>
      <c r="H1005" s="11" t="s">
        <v>49</v>
      </c>
      <c r="I1005" s="11" t="s">
        <v>50</v>
      </c>
      <c r="J1005" s="11">
        <v>420</v>
      </c>
      <c r="K1005" s="11">
        <v>4</v>
      </c>
      <c r="L1005" s="11" cm="1">
        <f t="array" ref="L1005">K1005*(J1005-INDEX(Purchase_Data!$D$8:$D$138, MATCH(1, (TRIM(Purchase_Data!$B$8:$B$138)=TRIM(H1005))*(TRIM(Purchase_Data!$C$8:$C$138)=TRIM(I1005)), 0)))</f>
        <v>160</v>
      </c>
      <c r="M1005" s="11">
        <f t="shared" si="15"/>
        <v>1680</v>
      </c>
      <c r="N1005" s="11" t="s">
        <v>556</v>
      </c>
      <c r="O1005" s="11" t="s">
        <v>20</v>
      </c>
    </row>
    <row r="1006" spans="2:15">
      <c r="B1006" s="11" t="s">
        <v>1239</v>
      </c>
      <c r="C1006" s="11" t="s">
        <v>1164</v>
      </c>
      <c r="D1006" s="11" t="s">
        <v>1165</v>
      </c>
      <c r="E1006" s="11" t="s">
        <v>478</v>
      </c>
      <c r="F1006" s="11" t="s">
        <v>14</v>
      </c>
      <c r="G1006" s="11" t="s">
        <v>53</v>
      </c>
      <c r="H1006" s="11" t="s">
        <v>39</v>
      </c>
      <c r="I1006" s="11" t="s">
        <v>40</v>
      </c>
      <c r="J1006" s="11">
        <v>30</v>
      </c>
      <c r="K1006" s="11">
        <v>4</v>
      </c>
      <c r="L1006" s="11" cm="1">
        <f t="array" ref="L1006">K1006*(J1006-INDEX(Purchase_Data!$D$8:$D$138, MATCH(1, (TRIM(Purchase_Data!$B$8:$B$138)=TRIM(H1006))*(TRIM(Purchase_Data!$C$8:$C$138)=TRIM(I1006)), 0)))</f>
        <v>20</v>
      </c>
      <c r="M1006" s="11">
        <f t="shared" si="15"/>
        <v>120</v>
      </c>
      <c r="N1006" s="11" t="s">
        <v>556</v>
      </c>
      <c r="O1006" s="11" t="s">
        <v>42</v>
      </c>
    </row>
    <row r="1007" spans="2:15">
      <c r="B1007" s="11" t="s">
        <v>1242</v>
      </c>
      <c r="C1007" s="11" t="s">
        <v>1240</v>
      </c>
      <c r="D1007" s="11" t="s">
        <v>1241</v>
      </c>
      <c r="E1007" s="11" t="s">
        <v>216</v>
      </c>
      <c r="F1007" s="11" t="s">
        <v>14</v>
      </c>
      <c r="G1007" s="11" t="s">
        <v>15</v>
      </c>
      <c r="H1007" s="11" t="s">
        <v>16</v>
      </c>
      <c r="I1007" s="11" t="s">
        <v>17</v>
      </c>
      <c r="J1007" s="11">
        <v>130</v>
      </c>
      <c r="K1007" s="11">
        <v>4</v>
      </c>
      <c r="L1007" s="11" cm="1">
        <f t="array" ref="L1007">K1007*(J1007-INDEX(Purchase_Data!$D$8:$D$138, MATCH(1, (TRIM(Purchase_Data!$B$8:$B$138)=TRIM(H1007))*(TRIM(Purchase_Data!$C$8:$C$138)=TRIM(I1007)), 0)))</f>
        <v>80</v>
      </c>
      <c r="M1007" s="11">
        <f t="shared" si="15"/>
        <v>520</v>
      </c>
      <c r="N1007" s="11" t="s">
        <v>556</v>
      </c>
      <c r="O1007" s="11" t="s">
        <v>20</v>
      </c>
    </row>
    <row r="1008" spans="2:15">
      <c r="B1008" s="11" t="s">
        <v>1243</v>
      </c>
      <c r="C1008" s="11" t="s">
        <v>1240</v>
      </c>
      <c r="D1008" s="11" t="s">
        <v>1241</v>
      </c>
      <c r="E1008" s="11" t="s">
        <v>216</v>
      </c>
      <c r="F1008" s="11" t="s">
        <v>14</v>
      </c>
      <c r="G1008" s="11" t="s">
        <v>15</v>
      </c>
      <c r="H1008" s="11" t="s">
        <v>71</v>
      </c>
      <c r="I1008" s="11" t="s">
        <v>17</v>
      </c>
      <c r="J1008" s="11">
        <v>130</v>
      </c>
      <c r="K1008" s="11">
        <v>5</v>
      </c>
      <c r="L1008" s="11" cm="1">
        <f t="array" ref="L1008">K1008*(J1008-INDEX(Purchase_Data!$D$8:$D$138, MATCH(1, (TRIM(Purchase_Data!$B$8:$B$138)=TRIM(H1008))*(TRIM(Purchase_Data!$C$8:$C$138)=TRIM(I1008)), 0)))</f>
        <v>100</v>
      </c>
      <c r="M1008" s="11">
        <f t="shared" si="15"/>
        <v>650</v>
      </c>
      <c r="N1008" s="11" t="s">
        <v>556</v>
      </c>
      <c r="O1008" s="11" t="s">
        <v>20</v>
      </c>
    </row>
    <row r="1009" spans="2:15">
      <c r="B1009" s="11" t="s">
        <v>1244</v>
      </c>
      <c r="C1009" s="11" t="s">
        <v>1240</v>
      </c>
      <c r="D1009" s="11" t="s">
        <v>1241</v>
      </c>
      <c r="E1009" s="11" t="s">
        <v>414</v>
      </c>
      <c r="F1009" s="11" t="s">
        <v>14</v>
      </c>
      <c r="G1009" s="11" t="s">
        <v>25</v>
      </c>
      <c r="H1009" s="11" t="s">
        <v>309</v>
      </c>
      <c r="I1009" s="11" t="s">
        <v>63</v>
      </c>
      <c r="J1009" s="11">
        <v>30</v>
      </c>
      <c r="K1009" s="11">
        <v>5</v>
      </c>
      <c r="L1009" s="11" cm="1">
        <f t="array" ref="L1009">K1009*(J1009-INDEX(Purchase_Data!$D$8:$D$138, MATCH(1, (TRIM(Purchase_Data!$B$8:$B$138)=TRIM(H1009))*(TRIM(Purchase_Data!$C$8:$C$138)=TRIM(I1009)), 0)))</f>
        <v>15</v>
      </c>
      <c r="M1009" s="11">
        <f t="shared" si="15"/>
        <v>150</v>
      </c>
      <c r="N1009" s="11" t="s">
        <v>556</v>
      </c>
      <c r="O1009" s="11" t="s">
        <v>42</v>
      </c>
    </row>
    <row r="1010" spans="2:15">
      <c r="B1010" s="11" t="s">
        <v>1245</v>
      </c>
      <c r="C1010" s="11" t="s">
        <v>1240</v>
      </c>
      <c r="D1010" s="11" t="s">
        <v>1241</v>
      </c>
      <c r="E1010" s="11" t="s">
        <v>414</v>
      </c>
      <c r="F1010" s="11" t="s">
        <v>14</v>
      </c>
      <c r="G1010" s="11" t="s">
        <v>25</v>
      </c>
      <c r="H1010" s="11" t="s">
        <v>69</v>
      </c>
      <c r="I1010" s="11" t="s">
        <v>63</v>
      </c>
      <c r="J1010" s="11">
        <v>100</v>
      </c>
      <c r="K1010" s="11">
        <v>5</v>
      </c>
      <c r="L1010" s="11" cm="1">
        <f t="array" ref="L1010">K1010*(J1010-INDEX(Purchase_Data!$D$8:$D$138, MATCH(1, (TRIM(Purchase_Data!$B$8:$B$138)=TRIM(H1010))*(TRIM(Purchase_Data!$C$8:$C$138)=TRIM(I1010)), 0)))</f>
        <v>60</v>
      </c>
      <c r="M1010" s="11">
        <f t="shared" si="15"/>
        <v>500</v>
      </c>
      <c r="N1010" s="11" t="s">
        <v>556</v>
      </c>
      <c r="O1010" s="11" t="s">
        <v>42</v>
      </c>
    </row>
    <row r="1011" spans="2:15">
      <c r="B1011" s="11" t="s">
        <v>1246</v>
      </c>
      <c r="C1011" s="11" t="s">
        <v>1240</v>
      </c>
      <c r="D1011" s="11" t="s">
        <v>1241</v>
      </c>
      <c r="E1011" s="11" t="s">
        <v>224</v>
      </c>
      <c r="F1011" s="11" t="s">
        <v>14</v>
      </c>
      <c r="G1011" s="11" t="s">
        <v>44</v>
      </c>
      <c r="H1011" s="11" t="s">
        <v>341</v>
      </c>
      <c r="I1011" s="11" t="s">
        <v>46</v>
      </c>
      <c r="J1011" s="11">
        <v>1050</v>
      </c>
      <c r="K1011" s="11">
        <v>4</v>
      </c>
      <c r="L1011" s="11" cm="1">
        <f t="array" ref="L1011">K1011*(J1011-INDEX(Purchase_Data!$D$8:$D$138, MATCH(1, (TRIM(Purchase_Data!$B$8:$B$138)=TRIM(H1011))*(TRIM(Purchase_Data!$C$8:$C$138)=TRIM(I1011)), 0)))</f>
        <v>680</v>
      </c>
      <c r="M1011" s="11">
        <f t="shared" si="15"/>
        <v>4200</v>
      </c>
      <c r="N1011" s="11" t="s">
        <v>556</v>
      </c>
      <c r="O1011" s="11" t="s">
        <v>23</v>
      </c>
    </row>
    <row r="1012" spans="2:15">
      <c r="B1012" s="11" t="s">
        <v>1247</v>
      </c>
      <c r="C1012" s="11" t="s">
        <v>1240</v>
      </c>
      <c r="D1012" s="11" t="s">
        <v>1241</v>
      </c>
      <c r="E1012" s="11" t="s">
        <v>926</v>
      </c>
      <c r="F1012" s="11" t="s">
        <v>14</v>
      </c>
      <c r="G1012" s="11" t="s">
        <v>53</v>
      </c>
      <c r="H1012" s="11" t="s">
        <v>111</v>
      </c>
      <c r="I1012" s="11" t="s">
        <v>112</v>
      </c>
      <c r="J1012" s="11">
        <v>230</v>
      </c>
      <c r="K1012" s="11">
        <v>5</v>
      </c>
      <c r="L1012" s="11" cm="1">
        <f t="array" ref="L1012">K1012*(J1012-INDEX(Purchase_Data!$D$8:$D$138, MATCH(1, (TRIM(Purchase_Data!$B$8:$B$138)=TRIM(H1012))*(TRIM(Purchase_Data!$C$8:$C$138)=TRIM(I1012)), 0)))</f>
        <v>100</v>
      </c>
      <c r="M1012" s="11">
        <f t="shared" si="15"/>
        <v>1150</v>
      </c>
      <c r="N1012" s="11" t="s">
        <v>556</v>
      </c>
      <c r="O1012" s="11" t="s">
        <v>23</v>
      </c>
    </row>
    <row r="1013" spans="2:15">
      <c r="B1013" s="11" t="s">
        <v>1248</v>
      </c>
      <c r="C1013" s="11" t="s">
        <v>1240</v>
      </c>
      <c r="D1013" s="11" t="s">
        <v>1241</v>
      </c>
      <c r="E1013" s="11" t="s">
        <v>207</v>
      </c>
      <c r="F1013" s="11" t="s">
        <v>32</v>
      </c>
      <c r="G1013" s="11" t="s">
        <v>44</v>
      </c>
      <c r="H1013" s="11" t="s">
        <v>71</v>
      </c>
      <c r="I1013" s="11" t="s">
        <v>17</v>
      </c>
      <c r="J1013" s="11">
        <v>130</v>
      </c>
      <c r="K1013" s="11">
        <v>5</v>
      </c>
      <c r="L1013" s="11" cm="1">
        <f t="array" ref="L1013">K1013*(J1013-INDEX(Purchase_Data!$D$8:$D$138, MATCH(1, (TRIM(Purchase_Data!$B$8:$B$138)=TRIM(H1013))*(TRIM(Purchase_Data!$C$8:$C$138)=TRIM(I1013)), 0)))</f>
        <v>100</v>
      </c>
      <c r="M1013" s="11">
        <f t="shared" si="15"/>
        <v>650</v>
      </c>
      <c r="N1013" s="11" t="s">
        <v>556</v>
      </c>
      <c r="O1013" s="11" t="s">
        <v>20</v>
      </c>
    </row>
    <row r="1014" spans="2:15">
      <c r="B1014" s="11" t="s">
        <v>1249</v>
      </c>
      <c r="C1014" s="11" t="s">
        <v>1240</v>
      </c>
      <c r="D1014" s="11" t="s">
        <v>1241</v>
      </c>
      <c r="E1014" s="11" t="s">
        <v>38</v>
      </c>
      <c r="F1014" s="11" t="s">
        <v>32</v>
      </c>
      <c r="G1014" s="11" t="s">
        <v>15</v>
      </c>
      <c r="H1014" s="11" t="s">
        <v>65</v>
      </c>
      <c r="I1014" s="11" t="s">
        <v>66</v>
      </c>
      <c r="J1014" s="11">
        <v>20</v>
      </c>
      <c r="K1014" s="11">
        <v>6</v>
      </c>
      <c r="L1014" s="11" cm="1">
        <f t="array" ref="L1014">K1014*(J1014-INDEX(Purchase_Data!$D$8:$D$138, MATCH(1, (TRIM(Purchase_Data!$B$8:$B$138)=TRIM(H1014))*(TRIM(Purchase_Data!$C$8:$C$138)=TRIM(I1014)), 0)))</f>
        <v>42</v>
      </c>
      <c r="M1014" s="11">
        <f t="shared" si="15"/>
        <v>120</v>
      </c>
      <c r="N1014" s="11" t="s">
        <v>556</v>
      </c>
      <c r="O1014" s="11" t="s">
        <v>42</v>
      </c>
    </row>
    <row r="1015" spans="2:15">
      <c r="B1015" s="11" t="s">
        <v>1250</v>
      </c>
      <c r="C1015" s="11" t="s">
        <v>1240</v>
      </c>
      <c r="D1015" s="11" t="s">
        <v>1241</v>
      </c>
      <c r="E1015" s="11" t="s">
        <v>156</v>
      </c>
      <c r="F1015" s="11" t="s">
        <v>32</v>
      </c>
      <c r="G1015" s="11" t="s">
        <v>25</v>
      </c>
      <c r="H1015" s="11" t="s">
        <v>123</v>
      </c>
      <c r="I1015" s="11" t="s">
        <v>137</v>
      </c>
      <c r="J1015" s="11">
        <v>330</v>
      </c>
      <c r="K1015" s="11">
        <v>6</v>
      </c>
      <c r="L1015" s="11" cm="1">
        <f t="array" ref="L1015">K1015*(J1015-INDEX(Purchase_Data!$D$8:$D$138, MATCH(1, (TRIM(Purchase_Data!$B$8:$B$138)=TRIM(H1015))*(TRIM(Purchase_Data!$C$8:$C$138)=TRIM(I1015)), 0)))</f>
        <v>228</v>
      </c>
      <c r="M1015" s="11">
        <f t="shared" si="15"/>
        <v>1980</v>
      </c>
      <c r="N1015" s="11" t="s">
        <v>556</v>
      </c>
      <c r="O1015" s="11" t="s">
        <v>23</v>
      </c>
    </row>
    <row r="1016" spans="2:15">
      <c r="B1016" s="11" t="s">
        <v>1251</v>
      </c>
      <c r="C1016" s="11" t="s">
        <v>1240</v>
      </c>
      <c r="D1016" s="11" t="s">
        <v>1241</v>
      </c>
      <c r="E1016" s="11" t="s">
        <v>81</v>
      </c>
      <c r="F1016" s="11" t="s">
        <v>14</v>
      </c>
      <c r="G1016" s="11" t="s">
        <v>53</v>
      </c>
      <c r="H1016" s="11" t="s">
        <v>71</v>
      </c>
      <c r="I1016" s="11" t="s">
        <v>149</v>
      </c>
      <c r="J1016" s="11">
        <v>75</v>
      </c>
      <c r="K1016" s="11">
        <v>7</v>
      </c>
      <c r="L1016" s="11" cm="1">
        <f t="array" ref="L1016">K1016*(J1016-INDEX(Purchase_Data!$D$8:$D$138, MATCH(1, (TRIM(Purchase_Data!$B$8:$B$138)=TRIM(H1016))*(TRIM(Purchase_Data!$C$8:$C$138)=TRIM(I1016)), 0)))</f>
        <v>35</v>
      </c>
      <c r="M1016" s="11">
        <f t="shared" si="15"/>
        <v>525</v>
      </c>
      <c r="N1016" s="11" t="s">
        <v>556</v>
      </c>
      <c r="O1016" s="11" t="s">
        <v>20</v>
      </c>
    </row>
    <row r="1017" spans="2:15">
      <c r="B1017" s="11" t="s">
        <v>1252</v>
      </c>
      <c r="C1017" s="11" t="s">
        <v>1240</v>
      </c>
      <c r="D1017" s="11" t="s">
        <v>1241</v>
      </c>
      <c r="E1017" s="11" t="s">
        <v>257</v>
      </c>
      <c r="F1017" s="11" t="s">
        <v>32</v>
      </c>
      <c r="G1017" s="11" t="s">
        <v>53</v>
      </c>
      <c r="H1017" s="11" t="s">
        <v>58</v>
      </c>
      <c r="I1017" s="11" t="s">
        <v>59</v>
      </c>
      <c r="J1017" s="11">
        <v>70</v>
      </c>
      <c r="K1017" s="11">
        <v>5</v>
      </c>
      <c r="L1017" s="11" cm="1">
        <f t="array" ref="L1017">K1017*(J1017-INDEX(Purchase_Data!$D$8:$D$138, MATCH(1, (TRIM(Purchase_Data!$B$8:$B$138)=TRIM(H1017))*(TRIM(Purchase_Data!$C$8:$C$138)=TRIM(I1017)), 0)))</f>
        <v>30</v>
      </c>
      <c r="M1017" s="11">
        <f t="shared" si="15"/>
        <v>350</v>
      </c>
      <c r="N1017" s="11" t="s">
        <v>556</v>
      </c>
      <c r="O1017" s="11" t="s">
        <v>37</v>
      </c>
    </row>
    <row r="1018" spans="2:15">
      <c r="B1018" s="11" t="s">
        <v>1253</v>
      </c>
      <c r="C1018" s="11" t="s">
        <v>1240</v>
      </c>
      <c r="D1018" s="11" t="s">
        <v>1241</v>
      </c>
      <c r="E1018" s="11" t="s">
        <v>156</v>
      </c>
      <c r="F1018" s="11" t="s">
        <v>32</v>
      </c>
      <c r="G1018" s="11" t="s">
        <v>25</v>
      </c>
      <c r="H1018" s="11" t="s">
        <v>128</v>
      </c>
      <c r="I1018" s="11" t="s">
        <v>172</v>
      </c>
      <c r="J1018" s="11">
        <v>170</v>
      </c>
      <c r="K1018" s="11">
        <v>7</v>
      </c>
      <c r="L1018" s="11" cm="1">
        <f t="array" ref="L1018">K1018*(J1018-INDEX(Purchase_Data!$D$8:$D$138, MATCH(1, (TRIM(Purchase_Data!$B$8:$B$138)=TRIM(H1018))*(TRIM(Purchase_Data!$C$8:$C$138)=TRIM(I1018)), 0)))</f>
        <v>105</v>
      </c>
      <c r="M1018" s="11">
        <f t="shared" si="15"/>
        <v>1190</v>
      </c>
      <c r="N1018" s="11" t="s">
        <v>556</v>
      </c>
      <c r="O1018" s="11" t="s">
        <v>20</v>
      </c>
    </row>
    <row r="1019" spans="2:15">
      <c r="B1019" s="11" t="s">
        <v>1254</v>
      </c>
      <c r="C1019" s="11" t="s">
        <v>1240</v>
      </c>
      <c r="D1019" s="11" t="s">
        <v>1241</v>
      </c>
      <c r="E1019" s="11" t="s">
        <v>213</v>
      </c>
      <c r="F1019" s="11" t="s">
        <v>32</v>
      </c>
      <c r="G1019" s="11" t="s">
        <v>33</v>
      </c>
      <c r="H1019" s="11" t="s">
        <v>131</v>
      </c>
      <c r="I1019" s="11" t="s">
        <v>132</v>
      </c>
      <c r="J1019" s="11">
        <v>120</v>
      </c>
      <c r="K1019" s="11">
        <v>6</v>
      </c>
      <c r="L1019" s="11" cm="1">
        <f t="array" ref="L1019">K1019*(J1019-INDEX(Purchase_Data!$D$8:$D$138, MATCH(1, (TRIM(Purchase_Data!$B$8:$B$138)=TRIM(H1019))*(TRIM(Purchase_Data!$C$8:$C$138)=TRIM(I1019)), 0)))</f>
        <v>120</v>
      </c>
      <c r="M1019" s="11">
        <f t="shared" si="15"/>
        <v>720</v>
      </c>
      <c r="N1019" s="11" t="s">
        <v>556</v>
      </c>
      <c r="O1019" s="11" t="s">
        <v>37</v>
      </c>
    </row>
    <row r="1020" spans="2:15">
      <c r="B1020" s="11" t="s">
        <v>1255</v>
      </c>
      <c r="C1020" s="11" t="s">
        <v>1240</v>
      </c>
      <c r="D1020" s="11" t="s">
        <v>1241</v>
      </c>
      <c r="E1020" s="11" t="s">
        <v>213</v>
      </c>
      <c r="F1020" s="11" t="s">
        <v>32</v>
      </c>
      <c r="G1020" s="11" t="s">
        <v>33</v>
      </c>
      <c r="H1020" s="11" t="s">
        <v>39</v>
      </c>
      <c r="I1020" s="11" t="s">
        <v>40</v>
      </c>
      <c r="J1020" s="11">
        <v>30</v>
      </c>
      <c r="K1020" s="11">
        <v>7</v>
      </c>
      <c r="L1020" s="11" cm="1">
        <f t="array" ref="L1020">K1020*(J1020-INDEX(Purchase_Data!$D$8:$D$138, MATCH(1, (TRIM(Purchase_Data!$B$8:$B$138)=TRIM(H1020))*(TRIM(Purchase_Data!$C$8:$C$138)=TRIM(I1020)), 0)))</f>
        <v>35</v>
      </c>
      <c r="M1020" s="11">
        <f t="shared" si="15"/>
        <v>210</v>
      </c>
      <c r="N1020" s="11" t="s">
        <v>556</v>
      </c>
      <c r="O1020" s="11" t="s">
        <v>42</v>
      </c>
    </row>
    <row r="1021" spans="2:15">
      <c r="B1021" s="11" t="s">
        <v>1256</v>
      </c>
      <c r="C1021" s="11" t="s">
        <v>1240</v>
      </c>
      <c r="D1021" s="11" t="s">
        <v>1241</v>
      </c>
      <c r="E1021" s="11" t="s">
        <v>156</v>
      </c>
      <c r="F1021" s="11" t="s">
        <v>32</v>
      </c>
      <c r="G1021" s="11" t="s">
        <v>25</v>
      </c>
      <c r="H1021" s="11" t="s">
        <v>349</v>
      </c>
      <c r="I1021" s="11" t="s">
        <v>17</v>
      </c>
      <c r="J1021" s="11">
        <v>75</v>
      </c>
      <c r="K1021" s="11">
        <v>5</v>
      </c>
      <c r="L1021" s="11" cm="1">
        <f t="array" ref="L1021">K1021*(J1021-INDEX(Purchase_Data!$D$8:$D$138, MATCH(1, (TRIM(Purchase_Data!$B$8:$B$138)=TRIM(H1021))*(TRIM(Purchase_Data!$C$8:$C$138)=TRIM(I1021)), 0)))</f>
        <v>25</v>
      </c>
      <c r="M1021" s="11">
        <f t="shared" si="15"/>
        <v>375</v>
      </c>
      <c r="N1021" s="11" t="s">
        <v>556</v>
      </c>
      <c r="O1021" s="11" t="s">
        <v>42</v>
      </c>
    </row>
    <row r="1022" spans="2:15">
      <c r="B1022" s="11" t="s">
        <v>1257</v>
      </c>
      <c r="C1022" s="11" t="s">
        <v>1240</v>
      </c>
      <c r="D1022" s="11" t="s">
        <v>1241</v>
      </c>
      <c r="E1022" s="11" t="s">
        <v>156</v>
      </c>
      <c r="F1022" s="11" t="s">
        <v>32</v>
      </c>
      <c r="G1022" s="11" t="s">
        <v>25</v>
      </c>
      <c r="H1022" s="11" t="s">
        <v>162</v>
      </c>
      <c r="I1022" s="11" t="s">
        <v>50</v>
      </c>
      <c r="J1022" s="11">
        <v>270</v>
      </c>
      <c r="K1022" s="11">
        <v>7</v>
      </c>
      <c r="L1022" s="11" cm="1">
        <f t="array" ref="L1022">K1022*(J1022-INDEX(Purchase_Data!$D$8:$D$138, MATCH(1, (TRIM(Purchase_Data!$B$8:$B$138)=TRIM(H1022))*(TRIM(Purchase_Data!$C$8:$C$138)=TRIM(I1022)), 0)))</f>
        <v>406</v>
      </c>
      <c r="M1022" s="11">
        <f t="shared" si="15"/>
        <v>1890</v>
      </c>
      <c r="N1022" s="11" t="s">
        <v>556</v>
      </c>
      <c r="O1022" s="11" t="s">
        <v>23</v>
      </c>
    </row>
    <row r="1023" spans="2:15">
      <c r="B1023" s="11" t="s">
        <v>1258</v>
      </c>
      <c r="C1023" s="11" t="s">
        <v>1240</v>
      </c>
      <c r="D1023" s="11" t="s">
        <v>1241</v>
      </c>
      <c r="E1023" s="11" t="s">
        <v>197</v>
      </c>
      <c r="F1023" s="11" t="s">
        <v>32</v>
      </c>
      <c r="G1023" s="11" t="s">
        <v>44</v>
      </c>
      <c r="H1023" s="11" t="s">
        <v>26</v>
      </c>
      <c r="I1023" s="11" t="s">
        <v>59</v>
      </c>
      <c r="J1023" s="11">
        <v>80</v>
      </c>
      <c r="K1023" s="11">
        <v>6</v>
      </c>
      <c r="L1023" s="11" cm="1">
        <f t="array" ref="L1023">K1023*(J1023-INDEX(Purchase_Data!$D$8:$D$138, MATCH(1, (TRIM(Purchase_Data!$B$8:$B$138)=TRIM(H1023))*(TRIM(Purchase_Data!$C$8:$C$138)=TRIM(I1023)), 0)))</f>
        <v>24</v>
      </c>
      <c r="M1023" s="11">
        <f t="shared" si="15"/>
        <v>480</v>
      </c>
      <c r="N1023" s="11" t="s">
        <v>556</v>
      </c>
      <c r="O1023" s="11" t="s">
        <v>23</v>
      </c>
    </row>
    <row r="1024" spans="2:15">
      <c r="B1024" s="11" t="s">
        <v>1259</v>
      </c>
      <c r="C1024" s="11" t="s">
        <v>1240</v>
      </c>
      <c r="D1024" s="11" t="s">
        <v>1241</v>
      </c>
      <c r="E1024" s="11" t="s">
        <v>211</v>
      </c>
      <c r="F1024" s="11" t="s">
        <v>32</v>
      </c>
      <c r="G1024" s="11" t="s">
        <v>25</v>
      </c>
      <c r="H1024" s="11" t="s">
        <v>16</v>
      </c>
      <c r="I1024" s="11" t="s">
        <v>172</v>
      </c>
      <c r="J1024" s="11">
        <v>290</v>
      </c>
      <c r="K1024" s="11">
        <v>5</v>
      </c>
      <c r="L1024" s="11" cm="1">
        <f t="array" ref="L1024">K1024*(J1024-INDEX(Purchase_Data!$D$8:$D$138, MATCH(1, (TRIM(Purchase_Data!$B$8:$B$138)=TRIM(H1024))*(TRIM(Purchase_Data!$C$8:$C$138)=TRIM(I1024)), 0)))</f>
        <v>125</v>
      </c>
      <c r="M1024" s="11">
        <f t="shared" si="15"/>
        <v>1450</v>
      </c>
      <c r="N1024" s="11" t="s">
        <v>556</v>
      </c>
      <c r="O1024" s="11" t="s">
        <v>20</v>
      </c>
    </row>
    <row r="1025" spans="2:15">
      <c r="B1025" s="11" t="s">
        <v>1260</v>
      </c>
      <c r="C1025" s="11" t="s">
        <v>1240</v>
      </c>
      <c r="D1025" s="11" t="s">
        <v>1241</v>
      </c>
      <c r="E1025" s="11" t="s">
        <v>24</v>
      </c>
      <c r="F1025" s="11" t="s">
        <v>14</v>
      </c>
      <c r="G1025" s="11" t="s">
        <v>25</v>
      </c>
      <c r="H1025" s="11" t="s">
        <v>121</v>
      </c>
      <c r="I1025" s="11" t="s">
        <v>55</v>
      </c>
      <c r="J1025" s="11">
        <v>750</v>
      </c>
      <c r="K1025" s="11">
        <v>5</v>
      </c>
      <c r="L1025" s="11" cm="1">
        <f t="array" ref="L1025">K1025*(J1025-INDEX(Purchase_Data!$D$8:$D$138, MATCH(1, (TRIM(Purchase_Data!$B$8:$B$138)=TRIM(H1025))*(TRIM(Purchase_Data!$C$8:$C$138)=TRIM(I1025)), 0)))</f>
        <v>190</v>
      </c>
      <c r="M1025" s="11">
        <f t="shared" si="15"/>
        <v>3750</v>
      </c>
      <c r="N1025" s="11" t="s">
        <v>556</v>
      </c>
      <c r="O1025" s="11" t="s">
        <v>42</v>
      </c>
    </row>
    <row r="1026" spans="2:15">
      <c r="B1026" s="11" t="s">
        <v>1261</v>
      </c>
      <c r="C1026" s="11" t="s">
        <v>1240</v>
      </c>
      <c r="D1026" s="11" t="s">
        <v>1241</v>
      </c>
      <c r="E1026" s="11" t="s">
        <v>233</v>
      </c>
      <c r="F1026" s="11" t="s">
        <v>14</v>
      </c>
      <c r="G1026" s="11" t="s">
        <v>33</v>
      </c>
      <c r="H1026" s="11" t="s">
        <v>369</v>
      </c>
      <c r="I1026" s="11" t="s">
        <v>372</v>
      </c>
      <c r="J1026" s="11">
        <v>440</v>
      </c>
      <c r="K1026" s="11">
        <v>5</v>
      </c>
      <c r="L1026" s="11" cm="1">
        <f t="array" ref="L1026">K1026*(J1026-INDEX(Purchase_Data!$D$8:$D$138, MATCH(1, (TRIM(Purchase_Data!$B$8:$B$138)=TRIM(H1026))*(TRIM(Purchase_Data!$C$8:$C$138)=TRIM(I1026)), 0)))</f>
        <v>75</v>
      </c>
      <c r="M1026" s="11">
        <f t="shared" si="15"/>
        <v>2200</v>
      </c>
      <c r="N1026" s="11" t="s">
        <v>556</v>
      </c>
      <c r="O1026" s="11" t="s">
        <v>23</v>
      </c>
    </row>
    <row r="1027" spans="2:15">
      <c r="B1027" s="11" t="s">
        <v>1262</v>
      </c>
      <c r="C1027" s="11" t="s">
        <v>1240</v>
      </c>
      <c r="D1027" s="11" t="s">
        <v>1241</v>
      </c>
      <c r="E1027" s="11" t="s">
        <v>276</v>
      </c>
      <c r="F1027" s="11" t="s">
        <v>32</v>
      </c>
      <c r="G1027" s="11" t="s">
        <v>44</v>
      </c>
      <c r="H1027" s="11" t="s">
        <v>185</v>
      </c>
      <c r="I1027" s="11" t="s">
        <v>172</v>
      </c>
      <c r="J1027" s="11">
        <v>120</v>
      </c>
      <c r="K1027" s="11">
        <v>5</v>
      </c>
      <c r="L1027" s="11" cm="1">
        <f t="array" ref="L1027">K1027*(J1027-INDEX(Purchase_Data!$D$8:$D$138, MATCH(1, (TRIM(Purchase_Data!$B$8:$B$138)=TRIM(H1027))*(TRIM(Purchase_Data!$C$8:$C$138)=TRIM(I1027)), 0)))</f>
        <v>40</v>
      </c>
      <c r="M1027" s="11">
        <f t="shared" si="15"/>
        <v>600</v>
      </c>
      <c r="N1027" s="11" t="s">
        <v>556</v>
      </c>
      <c r="O1027" s="11" t="s">
        <v>20</v>
      </c>
    </row>
    <row r="1028" spans="2:15">
      <c r="B1028" s="11" t="s">
        <v>1263</v>
      </c>
      <c r="C1028" s="11" t="s">
        <v>1240</v>
      </c>
      <c r="D1028" s="11" t="s">
        <v>1241</v>
      </c>
      <c r="E1028" s="11" t="s">
        <v>332</v>
      </c>
      <c r="F1028" s="11" t="s">
        <v>32</v>
      </c>
      <c r="G1028" s="11" t="s">
        <v>25</v>
      </c>
      <c r="H1028" s="11" t="s">
        <v>1756</v>
      </c>
      <c r="I1028" s="11" t="s">
        <v>55</v>
      </c>
      <c r="J1028" s="11">
        <v>1230</v>
      </c>
      <c r="K1028" s="11">
        <v>5</v>
      </c>
      <c r="L1028" s="11" cm="1">
        <f t="array" ref="L1028">K1028*(J1028-INDEX(Purchase_Data!$D$8:$D$138, MATCH(1, (TRIM(Purchase_Data!$B$8:$B$138)=TRIM(H1028))*(TRIM(Purchase_Data!$C$8:$C$138)=TRIM(I1028)), 0)))</f>
        <v>550</v>
      </c>
      <c r="M1028" s="11">
        <f t="shared" si="15"/>
        <v>6150</v>
      </c>
      <c r="N1028" s="11" t="s">
        <v>556</v>
      </c>
      <c r="O1028" s="11" t="s">
        <v>20</v>
      </c>
    </row>
    <row r="1029" spans="2:15">
      <c r="B1029" s="11" t="s">
        <v>1264</v>
      </c>
      <c r="C1029" s="11" t="s">
        <v>1240</v>
      </c>
      <c r="D1029" s="11" t="s">
        <v>1241</v>
      </c>
      <c r="E1029" s="11" t="s">
        <v>332</v>
      </c>
      <c r="F1029" s="11" t="s">
        <v>32</v>
      </c>
      <c r="G1029" s="11" t="s">
        <v>25</v>
      </c>
      <c r="H1029" s="11" t="s">
        <v>1004</v>
      </c>
      <c r="I1029" s="11" t="s">
        <v>229</v>
      </c>
      <c r="J1029" s="11">
        <v>220</v>
      </c>
      <c r="K1029" s="11">
        <v>4</v>
      </c>
      <c r="L1029" s="11" cm="1">
        <f t="array" ref="L1029">K1029*(J1029-INDEX(Purchase_Data!$D$8:$D$138, MATCH(1, (TRIM(Purchase_Data!$B$8:$B$138)=TRIM(H1029))*(TRIM(Purchase_Data!$C$8:$C$138)=TRIM(I1029)), 0)))</f>
        <v>100</v>
      </c>
      <c r="M1029" s="11">
        <f t="shared" si="15"/>
        <v>880</v>
      </c>
      <c r="N1029" s="11" t="s">
        <v>556</v>
      </c>
      <c r="O1029" s="11" t="s">
        <v>42</v>
      </c>
    </row>
    <row r="1030" spans="2:15">
      <c r="B1030" s="11" t="s">
        <v>1265</v>
      </c>
      <c r="C1030" s="11" t="s">
        <v>1240</v>
      </c>
      <c r="D1030" s="11" t="s">
        <v>1241</v>
      </c>
      <c r="E1030" s="11" t="s">
        <v>246</v>
      </c>
      <c r="F1030" s="11" t="s">
        <v>32</v>
      </c>
      <c r="G1030" s="11" t="s">
        <v>53</v>
      </c>
      <c r="H1030" s="11" t="s">
        <v>1004</v>
      </c>
      <c r="I1030" s="11" t="s">
        <v>17</v>
      </c>
      <c r="J1030" s="11">
        <v>800</v>
      </c>
      <c r="K1030" s="11">
        <v>4</v>
      </c>
      <c r="L1030" s="11" cm="1">
        <f t="array" ref="L1030">K1030*(J1030-INDEX(Purchase_Data!$D$8:$D$138, MATCH(1, (TRIM(Purchase_Data!$B$8:$B$138)=TRIM(H1030))*(TRIM(Purchase_Data!$C$8:$C$138)=TRIM(I1030)), 0)))</f>
        <v>200</v>
      </c>
      <c r="M1030" s="11">
        <f t="shared" si="15"/>
        <v>3200</v>
      </c>
      <c r="N1030" s="11" t="s">
        <v>556</v>
      </c>
      <c r="O1030" s="11" t="s">
        <v>42</v>
      </c>
    </row>
    <row r="1031" spans="2:15">
      <c r="B1031" s="11" t="s">
        <v>1266</v>
      </c>
      <c r="C1031" s="11" t="s">
        <v>1240</v>
      </c>
      <c r="D1031" s="11" t="s">
        <v>1241</v>
      </c>
      <c r="E1031" s="11" t="s">
        <v>246</v>
      </c>
      <c r="F1031" s="11" t="s">
        <v>32</v>
      </c>
      <c r="G1031" s="11" t="s">
        <v>53</v>
      </c>
      <c r="H1031" s="11" t="s">
        <v>202</v>
      </c>
      <c r="I1031" s="11" t="s">
        <v>17</v>
      </c>
      <c r="J1031" s="11">
        <v>450</v>
      </c>
      <c r="K1031" s="11">
        <v>6</v>
      </c>
      <c r="L1031" s="11" cm="1">
        <f t="array" ref="L1031">K1031*(J1031-INDEX(Purchase_Data!$D$8:$D$138, MATCH(1, (TRIM(Purchase_Data!$B$8:$B$138)=TRIM(H1031))*(TRIM(Purchase_Data!$C$8:$C$138)=TRIM(I1031)), 0)))</f>
        <v>300</v>
      </c>
      <c r="M1031" s="11">
        <f t="shared" si="15"/>
        <v>2700</v>
      </c>
      <c r="N1031" s="11" t="s">
        <v>556</v>
      </c>
      <c r="O1031" s="11" t="s">
        <v>23</v>
      </c>
    </row>
    <row r="1032" spans="2:15">
      <c r="B1032" s="11" t="s">
        <v>1267</v>
      </c>
      <c r="C1032" s="11" t="s">
        <v>1240</v>
      </c>
      <c r="D1032" s="11" t="s">
        <v>1241</v>
      </c>
      <c r="E1032" s="11" t="s">
        <v>86</v>
      </c>
      <c r="F1032" s="11" t="s">
        <v>14</v>
      </c>
      <c r="G1032" s="11" t="s">
        <v>53</v>
      </c>
      <c r="H1032" s="11" t="s">
        <v>111</v>
      </c>
      <c r="I1032" s="11" t="s">
        <v>112</v>
      </c>
      <c r="J1032" s="11">
        <v>230</v>
      </c>
      <c r="K1032" s="11">
        <v>5</v>
      </c>
      <c r="L1032" s="11" cm="1">
        <f t="array" ref="L1032">K1032*(J1032-INDEX(Purchase_Data!$D$8:$D$138, MATCH(1, (TRIM(Purchase_Data!$B$8:$B$138)=TRIM(H1032))*(TRIM(Purchase_Data!$C$8:$C$138)=TRIM(I1032)), 0)))</f>
        <v>100</v>
      </c>
      <c r="M1032" s="11">
        <f t="shared" si="15"/>
        <v>1150</v>
      </c>
      <c r="N1032" s="11" t="s">
        <v>556</v>
      </c>
      <c r="O1032" s="11" t="s">
        <v>23</v>
      </c>
    </row>
    <row r="1033" spans="2:15">
      <c r="B1033" s="11" t="s">
        <v>1268</v>
      </c>
      <c r="C1033" s="11" t="s">
        <v>1240</v>
      </c>
      <c r="D1033" s="11" t="s">
        <v>1241</v>
      </c>
      <c r="E1033" s="11" t="s">
        <v>170</v>
      </c>
      <c r="F1033" s="11" t="s">
        <v>14</v>
      </c>
      <c r="G1033" s="11" t="s">
        <v>33</v>
      </c>
      <c r="H1033" s="11" t="s">
        <v>123</v>
      </c>
      <c r="I1033" s="11" t="s">
        <v>59</v>
      </c>
      <c r="J1033" s="11">
        <v>130</v>
      </c>
      <c r="K1033" s="11">
        <v>4</v>
      </c>
      <c r="L1033" s="11" cm="1">
        <f t="array" ref="L1033">K1033*(J1033-INDEX(Purchase_Data!$D$8:$D$138, MATCH(1, (TRIM(Purchase_Data!$B$8:$B$138)=TRIM(H1033))*(TRIM(Purchase_Data!$C$8:$C$138)=TRIM(I1033)), 0)))</f>
        <v>48</v>
      </c>
      <c r="M1033" s="11">
        <f t="shared" ref="M1033:M1096" si="16">J1033*K1033</f>
        <v>520</v>
      </c>
      <c r="N1033" s="11" t="s">
        <v>556</v>
      </c>
      <c r="O1033" s="11" t="s">
        <v>23</v>
      </c>
    </row>
    <row r="1034" spans="2:15">
      <c r="B1034" s="11" t="s">
        <v>1269</v>
      </c>
      <c r="C1034" s="11" t="s">
        <v>1240</v>
      </c>
      <c r="D1034" s="11" t="s">
        <v>1241</v>
      </c>
      <c r="E1034" s="11" t="s">
        <v>576</v>
      </c>
      <c r="F1034" s="11" t="s">
        <v>14</v>
      </c>
      <c r="G1034" s="11" t="s">
        <v>33</v>
      </c>
      <c r="H1034" s="11" t="s">
        <v>26</v>
      </c>
      <c r="I1034" s="11" t="s">
        <v>59</v>
      </c>
      <c r="J1034" s="11">
        <v>80</v>
      </c>
      <c r="K1034" s="11">
        <v>4</v>
      </c>
      <c r="L1034" s="11" cm="1">
        <f t="array" ref="L1034">K1034*(J1034-INDEX(Purchase_Data!$D$8:$D$138, MATCH(1, (TRIM(Purchase_Data!$B$8:$B$138)=TRIM(H1034))*(TRIM(Purchase_Data!$C$8:$C$138)=TRIM(I1034)), 0)))</f>
        <v>16</v>
      </c>
      <c r="M1034" s="11">
        <f t="shared" si="16"/>
        <v>320</v>
      </c>
      <c r="N1034" s="11" t="s">
        <v>556</v>
      </c>
      <c r="O1034" s="11" t="s">
        <v>23</v>
      </c>
    </row>
    <row r="1035" spans="2:15">
      <c r="B1035" s="11" t="s">
        <v>1270</v>
      </c>
      <c r="C1035" s="11" t="s">
        <v>1240</v>
      </c>
      <c r="D1035" s="11" t="s">
        <v>1241</v>
      </c>
      <c r="E1035" s="11" t="s">
        <v>197</v>
      </c>
      <c r="F1035" s="11" t="s">
        <v>32</v>
      </c>
      <c r="G1035" s="11" t="s">
        <v>44</v>
      </c>
      <c r="H1035" s="11" t="s">
        <v>98</v>
      </c>
      <c r="I1035" s="11" t="s">
        <v>172</v>
      </c>
      <c r="J1035" s="11">
        <v>340</v>
      </c>
      <c r="K1035" s="11">
        <v>4</v>
      </c>
      <c r="L1035" s="11" cm="1">
        <f t="array" ref="L1035">K1035*(J1035-INDEX(Purchase_Data!$D$8:$D$138, MATCH(1, (TRIM(Purchase_Data!$B$8:$B$138)=TRIM(H1035))*(TRIM(Purchase_Data!$C$8:$C$138)=TRIM(I1035)), 0)))</f>
        <v>80</v>
      </c>
      <c r="M1035" s="11">
        <f t="shared" si="16"/>
        <v>1360</v>
      </c>
      <c r="N1035" s="11" t="s">
        <v>556</v>
      </c>
      <c r="O1035" s="11" t="s">
        <v>20</v>
      </c>
    </row>
    <row r="1036" spans="2:15">
      <c r="B1036" s="11" t="s">
        <v>1271</v>
      </c>
      <c r="C1036" s="11" t="s">
        <v>1240</v>
      </c>
      <c r="D1036" s="11" t="s">
        <v>1241</v>
      </c>
      <c r="E1036" s="11" t="s">
        <v>216</v>
      </c>
      <c r="F1036" s="11" t="s">
        <v>14</v>
      </c>
      <c r="G1036" s="11" t="s">
        <v>15</v>
      </c>
      <c r="H1036" s="11" t="s">
        <v>26</v>
      </c>
      <c r="I1036" s="11" t="s">
        <v>27</v>
      </c>
      <c r="J1036" s="11">
        <v>730</v>
      </c>
      <c r="K1036" s="11">
        <v>5</v>
      </c>
      <c r="L1036" s="11" cm="1">
        <f t="array" ref="L1036">K1036*(J1036-INDEX(Purchase_Data!$D$8:$D$138, MATCH(1, (TRIM(Purchase_Data!$B$8:$B$138)=TRIM(H1036))*(TRIM(Purchase_Data!$C$8:$C$138)=TRIM(I1036)), 0)))</f>
        <v>125</v>
      </c>
      <c r="M1036" s="11">
        <f t="shared" si="16"/>
        <v>3650</v>
      </c>
      <c r="N1036" s="11" t="s">
        <v>556</v>
      </c>
      <c r="O1036" s="11" t="s">
        <v>23</v>
      </c>
    </row>
    <row r="1037" spans="2:15">
      <c r="B1037" s="11" t="s">
        <v>1272</v>
      </c>
      <c r="C1037" s="11" t="s">
        <v>1240</v>
      </c>
      <c r="D1037" s="11" t="s">
        <v>1241</v>
      </c>
      <c r="E1037" s="11" t="s">
        <v>31</v>
      </c>
      <c r="F1037" s="11" t="s">
        <v>32</v>
      </c>
      <c r="G1037" s="11" t="s">
        <v>33</v>
      </c>
      <c r="H1037" s="11" t="s">
        <v>58</v>
      </c>
      <c r="I1037" s="11" t="s">
        <v>59</v>
      </c>
      <c r="J1037" s="11">
        <v>70</v>
      </c>
      <c r="K1037" s="11">
        <v>3</v>
      </c>
      <c r="L1037" s="11" cm="1">
        <f t="array" ref="L1037">K1037*(J1037-INDEX(Purchase_Data!$D$8:$D$138, MATCH(1, (TRIM(Purchase_Data!$B$8:$B$138)=TRIM(H1037))*(TRIM(Purchase_Data!$C$8:$C$138)=TRIM(I1037)), 0)))</f>
        <v>18</v>
      </c>
      <c r="M1037" s="11">
        <f t="shared" si="16"/>
        <v>210</v>
      </c>
      <c r="N1037" s="11" t="s">
        <v>556</v>
      </c>
      <c r="O1037" s="11" t="s">
        <v>37</v>
      </c>
    </row>
    <row r="1038" spans="2:15">
      <c r="B1038" s="11" t="s">
        <v>1273</v>
      </c>
      <c r="C1038" s="11" t="s">
        <v>1240</v>
      </c>
      <c r="D1038" s="11" t="s">
        <v>1241</v>
      </c>
      <c r="E1038" s="11" t="s">
        <v>86</v>
      </c>
      <c r="F1038" s="11" t="s">
        <v>14</v>
      </c>
      <c r="G1038" s="11" t="s">
        <v>53</v>
      </c>
      <c r="H1038" s="11" t="s">
        <v>178</v>
      </c>
      <c r="I1038" s="11" t="s">
        <v>179</v>
      </c>
      <c r="J1038" s="11">
        <v>480</v>
      </c>
      <c r="K1038" s="11">
        <v>4</v>
      </c>
      <c r="L1038" s="11" cm="1">
        <f t="array" ref="L1038">K1038*(J1038-INDEX(Purchase_Data!$D$8:$D$138, MATCH(1, (TRIM(Purchase_Data!$B$8:$B$138)=TRIM(H1038))*(TRIM(Purchase_Data!$C$8:$C$138)=TRIM(I1038)), 0)))</f>
        <v>120</v>
      </c>
      <c r="M1038" s="11">
        <f t="shared" si="16"/>
        <v>1920</v>
      </c>
      <c r="N1038" s="11" t="s">
        <v>556</v>
      </c>
      <c r="O1038" s="11" t="s">
        <v>42</v>
      </c>
    </row>
    <row r="1039" spans="2:15">
      <c r="B1039" s="11" t="s">
        <v>1274</v>
      </c>
      <c r="C1039" s="11" t="s">
        <v>1240</v>
      </c>
      <c r="D1039" s="11" t="s">
        <v>1241</v>
      </c>
      <c r="E1039" s="11" t="s">
        <v>213</v>
      </c>
      <c r="F1039" s="11" t="s">
        <v>32</v>
      </c>
      <c r="G1039" s="11" t="s">
        <v>33</v>
      </c>
      <c r="H1039" s="11" t="s">
        <v>162</v>
      </c>
      <c r="I1039" s="11" t="s">
        <v>55</v>
      </c>
      <c r="J1039" s="11">
        <v>550</v>
      </c>
      <c r="K1039" s="11">
        <v>3</v>
      </c>
      <c r="L1039" s="11" cm="1">
        <f t="array" ref="L1039">K1039*(J1039-INDEX(Purchase_Data!$D$8:$D$138, MATCH(1, (TRIM(Purchase_Data!$B$8:$B$138)=TRIM(H1039))*(TRIM(Purchase_Data!$C$8:$C$138)=TRIM(I1039)), 0)))</f>
        <v>150</v>
      </c>
      <c r="M1039" s="11">
        <f t="shared" si="16"/>
        <v>1650</v>
      </c>
      <c r="N1039" s="11" t="s">
        <v>556</v>
      </c>
      <c r="O1039" s="11" t="s">
        <v>23</v>
      </c>
    </row>
    <row r="1040" spans="2:15">
      <c r="B1040" s="11" t="s">
        <v>1275</v>
      </c>
      <c r="C1040" s="11" t="s">
        <v>1240</v>
      </c>
      <c r="D1040" s="11" t="s">
        <v>1241</v>
      </c>
      <c r="E1040" s="11" t="s">
        <v>117</v>
      </c>
      <c r="F1040" s="11" t="s">
        <v>14</v>
      </c>
      <c r="G1040" s="11" t="s">
        <v>15</v>
      </c>
      <c r="H1040" s="11" t="s">
        <v>1756</v>
      </c>
      <c r="I1040" s="11" t="s">
        <v>17</v>
      </c>
      <c r="J1040" s="11">
        <v>125</v>
      </c>
      <c r="K1040" s="11">
        <v>5</v>
      </c>
      <c r="L1040" s="11" cm="1">
        <f t="array" ref="L1040">K1040*(J1040-INDEX(Purchase_Data!$D$8:$D$138, MATCH(1, (TRIM(Purchase_Data!$B$8:$B$138)=TRIM(H1040))*(TRIM(Purchase_Data!$C$8:$C$138)=TRIM(I1040)), 0)))</f>
        <v>40</v>
      </c>
      <c r="M1040" s="11">
        <f t="shared" si="16"/>
        <v>625</v>
      </c>
      <c r="N1040" s="11" t="s">
        <v>556</v>
      </c>
      <c r="O1040" s="11" t="s">
        <v>20</v>
      </c>
    </row>
    <row r="1041" spans="2:15">
      <c r="B1041" s="11" t="s">
        <v>1276</v>
      </c>
      <c r="C1041" s="11" t="s">
        <v>1240</v>
      </c>
      <c r="D1041" s="11" t="s">
        <v>1241</v>
      </c>
      <c r="E1041" s="11" t="s">
        <v>117</v>
      </c>
      <c r="F1041" s="11" t="s">
        <v>14</v>
      </c>
      <c r="G1041" s="11" t="s">
        <v>15</v>
      </c>
      <c r="H1041" s="11" t="s">
        <v>349</v>
      </c>
      <c r="I1041" s="11" t="s">
        <v>172</v>
      </c>
      <c r="J1041" s="11">
        <v>360</v>
      </c>
      <c r="K1041" s="11">
        <v>5</v>
      </c>
      <c r="L1041" s="11" cm="1">
        <f t="array" ref="L1041">K1041*(J1041-INDEX(Purchase_Data!$D$8:$D$138, MATCH(1, (TRIM(Purchase_Data!$B$8:$B$138)=TRIM(H1041))*(TRIM(Purchase_Data!$C$8:$C$138)=TRIM(I1041)), 0)))</f>
        <v>120</v>
      </c>
      <c r="M1041" s="11">
        <f t="shared" si="16"/>
        <v>1800</v>
      </c>
      <c r="N1041" s="11" t="s">
        <v>556</v>
      </c>
      <c r="O1041" s="11" t="s">
        <v>42</v>
      </c>
    </row>
    <row r="1042" spans="2:15">
      <c r="B1042" s="11" t="s">
        <v>1277</v>
      </c>
      <c r="C1042" s="11" t="s">
        <v>1240</v>
      </c>
      <c r="D1042" s="11" t="s">
        <v>1241</v>
      </c>
      <c r="E1042" s="11" t="s">
        <v>237</v>
      </c>
      <c r="F1042" s="11" t="s">
        <v>14</v>
      </c>
      <c r="G1042" s="11" t="s">
        <v>15</v>
      </c>
      <c r="H1042" s="11" t="s">
        <v>1751</v>
      </c>
      <c r="I1042" s="11" t="s">
        <v>27</v>
      </c>
      <c r="J1042" s="11">
        <v>200</v>
      </c>
      <c r="K1042" s="11">
        <v>5</v>
      </c>
      <c r="L1042" s="11" cm="1">
        <f t="array" ref="L1042">K1042*(J1042-INDEX(Purchase_Data!$D$8:$D$138, MATCH(1, (TRIM(Purchase_Data!$B$8:$B$138)=TRIM(H1042))*(TRIM(Purchase_Data!$C$8:$C$138)=TRIM(I1042)), 0)))</f>
        <v>110</v>
      </c>
      <c r="M1042" s="11">
        <f t="shared" si="16"/>
        <v>1000</v>
      </c>
      <c r="N1042" s="11" t="s">
        <v>556</v>
      </c>
      <c r="O1042" s="11" t="s">
        <v>42</v>
      </c>
    </row>
    <row r="1043" spans="2:15">
      <c r="B1043" s="11" t="s">
        <v>1278</v>
      </c>
      <c r="C1043" s="11" t="s">
        <v>1240</v>
      </c>
      <c r="D1043" s="11" t="s">
        <v>1241</v>
      </c>
      <c r="E1043" s="11" t="s">
        <v>237</v>
      </c>
      <c r="F1043" s="11" t="s">
        <v>14</v>
      </c>
      <c r="G1043" s="11" t="s">
        <v>15</v>
      </c>
      <c r="H1043" s="11" t="s">
        <v>349</v>
      </c>
      <c r="I1043" s="11" t="s">
        <v>55</v>
      </c>
      <c r="J1043" s="11">
        <v>910</v>
      </c>
      <c r="K1043" s="11">
        <v>7</v>
      </c>
      <c r="L1043" s="11" cm="1">
        <f t="array" ref="L1043">K1043*(J1043-INDEX(Purchase_Data!$D$8:$D$138, MATCH(1, (TRIM(Purchase_Data!$B$8:$B$138)=TRIM(H1043))*(TRIM(Purchase_Data!$C$8:$C$138)=TRIM(I1043)), 0)))</f>
        <v>315</v>
      </c>
      <c r="M1043" s="11">
        <f t="shared" si="16"/>
        <v>6370</v>
      </c>
      <c r="N1043" s="11" t="s">
        <v>556</v>
      </c>
      <c r="O1043" s="11" t="s">
        <v>42</v>
      </c>
    </row>
    <row r="1044" spans="2:15">
      <c r="B1044" s="11" t="s">
        <v>1279</v>
      </c>
      <c r="C1044" s="11" t="s">
        <v>1240</v>
      </c>
      <c r="D1044" s="11" t="s">
        <v>1241</v>
      </c>
      <c r="E1044" s="11" t="s">
        <v>194</v>
      </c>
      <c r="F1044" s="11" t="s">
        <v>14</v>
      </c>
      <c r="G1044" s="11" t="s">
        <v>25</v>
      </c>
      <c r="H1044" s="11" t="s">
        <v>91</v>
      </c>
      <c r="I1044" s="11" t="s">
        <v>59</v>
      </c>
      <c r="J1044" s="11">
        <v>700</v>
      </c>
      <c r="K1044" s="11">
        <v>5</v>
      </c>
      <c r="L1044" s="11" cm="1">
        <f t="array" ref="L1044">K1044*(J1044-INDEX(Purchase_Data!$D$8:$D$138, MATCH(1, (TRIM(Purchase_Data!$B$8:$B$138)=TRIM(H1044))*(TRIM(Purchase_Data!$C$8:$C$138)=TRIM(I1044)), 0)))</f>
        <v>140</v>
      </c>
      <c r="M1044" s="11">
        <f t="shared" si="16"/>
        <v>3500</v>
      </c>
      <c r="N1044" s="11" t="s">
        <v>556</v>
      </c>
      <c r="O1044" s="11" t="s">
        <v>23</v>
      </c>
    </row>
    <row r="1045" spans="2:15">
      <c r="B1045" s="11" t="s">
        <v>1280</v>
      </c>
      <c r="C1045" s="11" t="s">
        <v>1240</v>
      </c>
      <c r="D1045" s="11" t="s">
        <v>1241</v>
      </c>
      <c r="E1045" s="11" t="s">
        <v>134</v>
      </c>
      <c r="F1045" s="11" t="s">
        <v>32</v>
      </c>
      <c r="G1045" s="11" t="s">
        <v>44</v>
      </c>
      <c r="H1045" s="13" t="s">
        <v>1765</v>
      </c>
      <c r="I1045" s="13" t="s">
        <v>35</v>
      </c>
      <c r="J1045" s="14">
        <v>220</v>
      </c>
      <c r="K1045" s="11">
        <v>5</v>
      </c>
      <c r="L1045" s="11" cm="1">
        <f t="array" ref="L1045">K1045*(J1045-INDEX(Purchase_Data!$D$8:$D$138, MATCH(1, (TRIM(Purchase_Data!$B$8:$B$138)=TRIM(H1045))*(TRIM(Purchase_Data!$C$8:$C$138)=TRIM(I1045)), 0)))</f>
        <v>125</v>
      </c>
      <c r="M1045" s="11">
        <f t="shared" si="16"/>
        <v>1100</v>
      </c>
      <c r="N1045" s="11" t="s">
        <v>556</v>
      </c>
      <c r="O1045" s="4" t="s">
        <v>37</v>
      </c>
    </row>
    <row r="1046" spans="2:15">
      <c r="B1046" s="11" t="s">
        <v>1281</v>
      </c>
      <c r="C1046" s="11" t="s">
        <v>1240</v>
      </c>
      <c r="D1046" s="11" t="s">
        <v>1241</v>
      </c>
      <c r="E1046" s="11" t="s">
        <v>158</v>
      </c>
      <c r="F1046" s="11" t="s">
        <v>32</v>
      </c>
      <c r="G1046" s="11" t="s">
        <v>44</v>
      </c>
      <c r="H1046" s="11" t="s">
        <v>26</v>
      </c>
      <c r="I1046" s="11" t="s">
        <v>27</v>
      </c>
      <c r="J1046" s="11">
        <v>730</v>
      </c>
      <c r="K1046" s="11">
        <v>6</v>
      </c>
      <c r="L1046" s="11" cm="1">
        <f t="array" ref="L1046">K1046*(J1046-INDEX(Purchase_Data!$D$8:$D$138, MATCH(1, (TRIM(Purchase_Data!$B$8:$B$138)=TRIM(H1046))*(TRIM(Purchase_Data!$C$8:$C$138)=TRIM(I1046)), 0)))</f>
        <v>150</v>
      </c>
      <c r="M1046" s="11">
        <f t="shared" si="16"/>
        <v>4380</v>
      </c>
      <c r="N1046" s="11" t="s">
        <v>556</v>
      </c>
      <c r="O1046" s="11" t="s">
        <v>23</v>
      </c>
    </row>
    <row r="1047" spans="2:15">
      <c r="B1047" s="11" t="s">
        <v>1282</v>
      </c>
      <c r="C1047" s="11" t="s">
        <v>1240</v>
      </c>
      <c r="D1047" s="11" t="s">
        <v>1241</v>
      </c>
      <c r="E1047" s="11" t="s">
        <v>403</v>
      </c>
      <c r="F1047" s="11" t="s">
        <v>14</v>
      </c>
      <c r="G1047" s="11" t="s">
        <v>33</v>
      </c>
      <c r="H1047" s="11" t="s">
        <v>1765</v>
      </c>
      <c r="I1047" s="11" t="s">
        <v>35</v>
      </c>
      <c r="J1047" s="11">
        <v>220</v>
      </c>
      <c r="K1047" s="11">
        <v>7</v>
      </c>
      <c r="L1047" s="11" cm="1">
        <f t="array" ref="L1047">K1047*(J1047-INDEX(Purchase_Data!$D$8:$D$138, MATCH(1, (TRIM(Purchase_Data!$B$8:$B$138)=TRIM(H1047))*(TRIM(Purchase_Data!$C$8:$C$138)=TRIM(I1047)), 0)))</f>
        <v>175</v>
      </c>
      <c r="M1047" s="11">
        <f t="shared" si="16"/>
        <v>1540</v>
      </c>
      <c r="N1047" s="11" t="s">
        <v>556</v>
      </c>
      <c r="O1047" s="11" t="s">
        <v>37</v>
      </c>
    </row>
    <row r="1048" spans="2:15">
      <c r="B1048" s="11" t="s">
        <v>1283</v>
      </c>
      <c r="C1048" s="11" t="s">
        <v>1240</v>
      </c>
      <c r="D1048" s="11" t="s">
        <v>1241</v>
      </c>
      <c r="E1048" s="11" t="s">
        <v>158</v>
      </c>
      <c r="F1048" s="11" t="s">
        <v>32</v>
      </c>
      <c r="G1048" s="11" t="s">
        <v>44</v>
      </c>
      <c r="H1048" s="11" t="s">
        <v>1765</v>
      </c>
      <c r="I1048" s="11" t="s">
        <v>35</v>
      </c>
      <c r="J1048" s="11">
        <v>220</v>
      </c>
      <c r="K1048" s="11">
        <v>8</v>
      </c>
      <c r="L1048" s="11" cm="1">
        <f t="array" ref="L1048">K1048*(J1048-INDEX(Purchase_Data!$D$8:$D$138, MATCH(1, (TRIM(Purchase_Data!$B$8:$B$138)=TRIM(H1048))*(TRIM(Purchase_Data!$C$8:$C$138)=TRIM(I1048)), 0)))</f>
        <v>200</v>
      </c>
      <c r="M1048" s="11">
        <f t="shared" si="16"/>
        <v>1760</v>
      </c>
      <c r="N1048" s="11" t="s">
        <v>556</v>
      </c>
      <c r="O1048" s="11" t="s">
        <v>37</v>
      </c>
    </row>
    <row r="1049" spans="2:15">
      <c r="B1049" s="11" t="s">
        <v>1284</v>
      </c>
      <c r="C1049" s="11" t="s">
        <v>1240</v>
      </c>
      <c r="D1049" s="11" t="s">
        <v>1241</v>
      </c>
      <c r="E1049" s="11" t="s">
        <v>158</v>
      </c>
      <c r="F1049" s="11" t="s">
        <v>32</v>
      </c>
      <c r="G1049" s="11" t="s">
        <v>44</v>
      </c>
      <c r="H1049" s="11" t="s">
        <v>65</v>
      </c>
      <c r="I1049" s="11" t="s">
        <v>66</v>
      </c>
      <c r="J1049" s="11">
        <v>20</v>
      </c>
      <c r="K1049" s="11">
        <v>6</v>
      </c>
      <c r="L1049" s="11" cm="1">
        <f t="array" ref="L1049">K1049*(J1049-INDEX(Purchase_Data!$D$8:$D$138, MATCH(1, (TRIM(Purchase_Data!$B$8:$B$138)=TRIM(H1049))*(TRIM(Purchase_Data!$C$8:$C$138)=TRIM(I1049)), 0)))</f>
        <v>42</v>
      </c>
      <c r="M1049" s="11">
        <f t="shared" si="16"/>
        <v>120</v>
      </c>
      <c r="N1049" s="11" t="s">
        <v>556</v>
      </c>
      <c r="O1049" s="11" t="s">
        <v>42</v>
      </c>
    </row>
    <row r="1050" spans="2:15">
      <c r="B1050" s="11" t="s">
        <v>1285</v>
      </c>
      <c r="C1050" s="11" t="s">
        <v>1240</v>
      </c>
      <c r="D1050" s="11" t="s">
        <v>1241</v>
      </c>
      <c r="E1050" s="11" t="s">
        <v>299</v>
      </c>
      <c r="F1050" s="11" t="s">
        <v>32</v>
      </c>
      <c r="G1050" s="11" t="s">
        <v>53</v>
      </c>
      <c r="H1050" s="11" t="s">
        <v>91</v>
      </c>
      <c r="I1050" s="11" t="s">
        <v>59</v>
      </c>
      <c r="J1050" s="11">
        <v>700</v>
      </c>
      <c r="K1050" s="11">
        <v>7</v>
      </c>
      <c r="L1050" s="11" cm="1">
        <f t="array" ref="L1050">K1050*(J1050-INDEX(Purchase_Data!$D$8:$D$138, MATCH(1, (TRIM(Purchase_Data!$B$8:$B$138)=TRIM(H1050))*(TRIM(Purchase_Data!$C$8:$C$138)=TRIM(I1050)), 0)))</f>
        <v>196</v>
      </c>
      <c r="M1050" s="11">
        <f t="shared" si="16"/>
        <v>4900</v>
      </c>
      <c r="N1050" s="11" t="s">
        <v>556</v>
      </c>
      <c r="O1050" s="11" t="s">
        <v>23</v>
      </c>
    </row>
    <row r="1051" spans="2:15">
      <c r="B1051" s="11" t="s">
        <v>1286</v>
      </c>
      <c r="C1051" s="11" t="s">
        <v>1240</v>
      </c>
      <c r="D1051" s="11" t="s">
        <v>1241</v>
      </c>
      <c r="E1051" s="11" t="s">
        <v>299</v>
      </c>
      <c r="F1051" s="11" t="s">
        <v>32</v>
      </c>
      <c r="G1051" s="11" t="s">
        <v>53</v>
      </c>
      <c r="H1051" s="11" t="s">
        <v>62</v>
      </c>
      <c r="I1051" s="11" t="s">
        <v>63</v>
      </c>
      <c r="J1051" s="11">
        <v>30</v>
      </c>
      <c r="K1051" s="11">
        <v>6</v>
      </c>
      <c r="L1051" s="11" cm="1">
        <f t="array" ref="L1051">K1051*(J1051-INDEX(Purchase_Data!$D$8:$D$138, MATCH(1, (TRIM(Purchase_Data!$B$8:$B$138)=TRIM(H1051))*(TRIM(Purchase_Data!$C$8:$C$138)=TRIM(I1051)), 0)))</f>
        <v>30</v>
      </c>
      <c r="M1051" s="11">
        <f t="shared" si="16"/>
        <v>180</v>
      </c>
      <c r="N1051" s="11" t="s">
        <v>556</v>
      </c>
      <c r="O1051" s="11" t="s">
        <v>23</v>
      </c>
    </row>
    <row r="1052" spans="2:15">
      <c r="B1052" s="11" t="s">
        <v>1287</v>
      </c>
      <c r="C1052" s="11" t="s">
        <v>1240</v>
      </c>
      <c r="D1052" s="11" t="s">
        <v>1241</v>
      </c>
      <c r="E1052" s="11" t="s">
        <v>576</v>
      </c>
      <c r="F1052" s="11" t="s">
        <v>14</v>
      </c>
      <c r="G1052" s="11" t="s">
        <v>33</v>
      </c>
      <c r="H1052" s="11" t="s">
        <v>26</v>
      </c>
      <c r="I1052" s="11" t="s">
        <v>137</v>
      </c>
      <c r="J1052" s="11">
        <v>200</v>
      </c>
      <c r="K1052" s="11">
        <v>6</v>
      </c>
      <c r="L1052" s="11" cm="1">
        <f t="array" ref="L1052">K1052*(J1052-INDEX(Purchase_Data!$D$8:$D$138, MATCH(1, (TRIM(Purchase_Data!$B$8:$B$138)=TRIM(H1052))*(TRIM(Purchase_Data!$C$8:$C$138)=TRIM(I1052)), 0)))</f>
        <v>312</v>
      </c>
      <c r="M1052" s="11">
        <f t="shared" si="16"/>
        <v>1200</v>
      </c>
      <c r="N1052" s="11" t="s">
        <v>556</v>
      </c>
      <c r="O1052" s="11" t="s">
        <v>23</v>
      </c>
    </row>
    <row r="1053" spans="2:15">
      <c r="B1053" s="11" t="s">
        <v>1288</v>
      </c>
      <c r="C1053" s="11" t="s">
        <v>1240</v>
      </c>
      <c r="D1053" s="11" t="s">
        <v>1241</v>
      </c>
      <c r="E1053" s="11" t="s">
        <v>201</v>
      </c>
      <c r="F1053" s="11" t="s">
        <v>14</v>
      </c>
      <c r="G1053" s="11" t="s">
        <v>53</v>
      </c>
      <c r="H1053" s="13" t="s">
        <v>1765</v>
      </c>
      <c r="I1053" s="13" t="s">
        <v>35</v>
      </c>
      <c r="J1053" s="14">
        <v>220</v>
      </c>
      <c r="K1053" s="11">
        <v>7</v>
      </c>
      <c r="L1053" s="11" cm="1">
        <f t="array" ref="L1053">K1053*(J1053-INDEX(Purchase_Data!$D$8:$D$138, MATCH(1, (TRIM(Purchase_Data!$B$8:$B$138)=TRIM(H1053))*(TRIM(Purchase_Data!$C$8:$C$138)=TRIM(I1053)), 0)))</f>
        <v>175</v>
      </c>
      <c r="M1053" s="11">
        <f t="shared" si="16"/>
        <v>1540</v>
      </c>
      <c r="N1053" s="11" t="s">
        <v>556</v>
      </c>
      <c r="O1053" s="4" t="s">
        <v>37</v>
      </c>
    </row>
    <row r="1054" spans="2:15">
      <c r="B1054" s="11" t="s">
        <v>1289</v>
      </c>
      <c r="C1054" s="11" t="s">
        <v>1240</v>
      </c>
      <c r="D1054" s="11" t="s">
        <v>1241</v>
      </c>
      <c r="E1054" s="11" t="s">
        <v>136</v>
      </c>
      <c r="F1054" s="11" t="s">
        <v>14</v>
      </c>
      <c r="G1054" s="11" t="s">
        <v>33</v>
      </c>
      <c r="H1054" s="11" t="s">
        <v>341</v>
      </c>
      <c r="I1054" s="11" t="s">
        <v>46</v>
      </c>
      <c r="J1054" s="11">
        <v>1050</v>
      </c>
      <c r="K1054" s="11">
        <v>7</v>
      </c>
      <c r="L1054" s="11" cm="1">
        <f t="array" ref="L1054">K1054*(J1054-INDEX(Purchase_Data!$D$8:$D$138, MATCH(1, (TRIM(Purchase_Data!$B$8:$B$138)=TRIM(H1054))*(TRIM(Purchase_Data!$C$8:$C$138)=TRIM(I1054)), 0)))</f>
        <v>1190</v>
      </c>
      <c r="M1054" s="11">
        <f t="shared" si="16"/>
        <v>7350</v>
      </c>
      <c r="N1054" s="11" t="s">
        <v>556</v>
      </c>
      <c r="O1054" s="11" t="s">
        <v>23</v>
      </c>
    </row>
    <row r="1055" spans="2:15">
      <c r="B1055" s="11" t="s">
        <v>1290</v>
      </c>
      <c r="C1055" s="11" t="s">
        <v>1240</v>
      </c>
      <c r="D1055" s="11" t="s">
        <v>1241</v>
      </c>
      <c r="E1055" s="11" t="s">
        <v>222</v>
      </c>
      <c r="F1055" s="11" t="s">
        <v>14</v>
      </c>
      <c r="G1055" s="11" t="s">
        <v>33</v>
      </c>
      <c r="H1055" s="11" t="s">
        <v>189</v>
      </c>
      <c r="I1055" s="11" t="s">
        <v>330</v>
      </c>
      <c r="J1055" s="11">
        <v>1850</v>
      </c>
      <c r="K1055" s="11">
        <v>5</v>
      </c>
      <c r="L1055" s="11" cm="1">
        <f t="array" ref="L1055">K1055*(J1055-INDEX(Purchase_Data!$D$8:$D$138, MATCH(1, (TRIM(Purchase_Data!$B$8:$B$138)=TRIM(H1055))*(TRIM(Purchase_Data!$C$8:$C$138)=TRIM(I1055)), 0)))</f>
        <v>3025</v>
      </c>
      <c r="M1055" s="11">
        <f t="shared" si="16"/>
        <v>9250</v>
      </c>
      <c r="N1055" s="11" t="s">
        <v>556</v>
      </c>
      <c r="O1055" s="11" t="s">
        <v>23</v>
      </c>
    </row>
    <row r="1056" spans="2:15">
      <c r="B1056" s="11" t="s">
        <v>1291</v>
      </c>
      <c r="C1056" s="11" t="s">
        <v>1240</v>
      </c>
      <c r="D1056" s="11" t="s">
        <v>1241</v>
      </c>
      <c r="E1056" s="11" t="s">
        <v>560</v>
      </c>
      <c r="F1056" s="11" t="s">
        <v>32</v>
      </c>
      <c r="G1056" s="11" t="s">
        <v>25</v>
      </c>
      <c r="H1056" s="11" t="s">
        <v>234</v>
      </c>
      <c r="I1056" s="11" t="s">
        <v>235</v>
      </c>
      <c r="J1056" s="11">
        <v>420</v>
      </c>
      <c r="K1056" s="11">
        <v>7</v>
      </c>
      <c r="L1056" s="11" cm="1">
        <f t="array" ref="L1056">K1056*(J1056-INDEX(Purchase_Data!$D$8:$D$138, MATCH(1, (TRIM(Purchase_Data!$B$8:$B$138)=TRIM(H1056))*(TRIM(Purchase_Data!$C$8:$C$138)=TRIM(I1056)), 0)))</f>
        <v>350</v>
      </c>
      <c r="M1056" s="11">
        <f t="shared" si="16"/>
        <v>2940</v>
      </c>
      <c r="N1056" s="11" t="s">
        <v>556</v>
      </c>
      <c r="O1056" s="11" t="s">
        <v>37</v>
      </c>
    </row>
    <row r="1057" spans="2:15">
      <c r="B1057" s="11" t="s">
        <v>1292</v>
      </c>
      <c r="C1057" s="11" t="s">
        <v>1240</v>
      </c>
      <c r="D1057" s="11" t="s">
        <v>1241</v>
      </c>
      <c r="E1057" s="11" t="s">
        <v>73</v>
      </c>
      <c r="F1057" s="11" t="s">
        <v>32</v>
      </c>
      <c r="G1057" s="11" t="s">
        <v>25</v>
      </c>
      <c r="H1057" s="11" t="s">
        <v>131</v>
      </c>
      <c r="I1057" s="11" t="s">
        <v>132</v>
      </c>
      <c r="J1057" s="11">
        <v>120</v>
      </c>
      <c r="K1057" s="11">
        <v>7</v>
      </c>
      <c r="L1057" s="11" cm="1">
        <f t="array" ref="L1057">K1057*(J1057-INDEX(Purchase_Data!$D$8:$D$138, MATCH(1, (TRIM(Purchase_Data!$B$8:$B$138)=TRIM(H1057))*(TRIM(Purchase_Data!$C$8:$C$138)=TRIM(I1057)), 0)))</f>
        <v>140</v>
      </c>
      <c r="M1057" s="11">
        <f t="shared" si="16"/>
        <v>840</v>
      </c>
      <c r="N1057" s="11" t="s">
        <v>556</v>
      </c>
      <c r="O1057" s="11" t="s">
        <v>37</v>
      </c>
    </row>
    <row r="1058" spans="2:15">
      <c r="B1058" s="11" t="s">
        <v>1293</v>
      </c>
      <c r="C1058" s="11" t="s">
        <v>1240</v>
      </c>
      <c r="D1058" s="11" t="s">
        <v>1241</v>
      </c>
      <c r="E1058" s="11" t="s">
        <v>259</v>
      </c>
      <c r="F1058" s="11" t="s">
        <v>32</v>
      </c>
      <c r="G1058" s="11" t="s">
        <v>25</v>
      </c>
      <c r="H1058" s="11" t="s">
        <v>178</v>
      </c>
      <c r="I1058" s="11" t="s">
        <v>241</v>
      </c>
      <c r="J1058" s="11">
        <v>950</v>
      </c>
      <c r="K1058" s="11">
        <v>5</v>
      </c>
      <c r="L1058" s="11" cm="1">
        <f t="array" ref="L1058">K1058*(J1058-INDEX(Purchase_Data!$D$8:$D$138, MATCH(1, (TRIM(Purchase_Data!$B$8:$B$138)=TRIM(H1058))*(TRIM(Purchase_Data!$C$8:$C$138)=TRIM(I1058)), 0)))</f>
        <v>140</v>
      </c>
      <c r="M1058" s="11">
        <f t="shared" si="16"/>
        <v>4750</v>
      </c>
      <c r="N1058" s="11" t="s">
        <v>556</v>
      </c>
      <c r="O1058" s="11" t="s">
        <v>42</v>
      </c>
    </row>
    <row r="1059" spans="2:15">
      <c r="B1059" s="11" t="s">
        <v>1294</v>
      </c>
      <c r="C1059" s="11" t="s">
        <v>1240</v>
      </c>
      <c r="D1059" s="11" t="s">
        <v>1241</v>
      </c>
      <c r="E1059" s="11" t="s">
        <v>1205</v>
      </c>
      <c r="F1059" s="11" t="s">
        <v>14</v>
      </c>
      <c r="G1059" s="11" t="s">
        <v>15</v>
      </c>
      <c r="H1059" s="11" t="s">
        <v>45</v>
      </c>
      <c r="I1059" s="11" t="s">
        <v>55</v>
      </c>
      <c r="J1059" s="11">
        <v>2015</v>
      </c>
      <c r="K1059" s="11">
        <v>6</v>
      </c>
      <c r="L1059" s="11" cm="1">
        <f t="array" ref="L1059">K1059*(J1059-INDEX(Purchase_Data!$D$8:$D$138, MATCH(1, (TRIM(Purchase_Data!$B$8:$B$138)=TRIM(H1059))*(TRIM(Purchase_Data!$C$8:$C$138)=TRIM(I1059)), 0)))</f>
        <v>1650</v>
      </c>
      <c r="M1059" s="11">
        <f t="shared" si="16"/>
        <v>12090</v>
      </c>
      <c r="N1059" s="11" t="s">
        <v>556</v>
      </c>
      <c r="O1059" s="11" t="s">
        <v>37</v>
      </c>
    </row>
    <row r="1060" spans="2:15">
      <c r="B1060" s="11" t="s">
        <v>1295</v>
      </c>
      <c r="C1060" s="11" t="s">
        <v>1240</v>
      </c>
      <c r="D1060" s="11" t="s">
        <v>1241</v>
      </c>
      <c r="E1060" s="11" t="s">
        <v>332</v>
      </c>
      <c r="F1060" s="11" t="s">
        <v>32</v>
      </c>
      <c r="G1060" s="11" t="s">
        <v>25</v>
      </c>
      <c r="H1060" s="11" t="s">
        <v>264</v>
      </c>
      <c r="I1060" s="11" t="s">
        <v>149</v>
      </c>
      <c r="J1060" s="11">
        <v>1640</v>
      </c>
      <c r="K1060" s="11">
        <v>5</v>
      </c>
      <c r="L1060" s="11" cm="1">
        <f t="array" ref="L1060">K1060*(J1060-INDEX(Purchase_Data!$D$8:$D$138, MATCH(1, (TRIM(Purchase_Data!$B$8:$B$138)=TRIM(H1060))*(TRIM(Purchase_Data!$C$8:$C$138)=TRIM(I1060)), 0)))</f>
        <v>850</v>
      </c>
      <c r="M1060" s="11">
        <f t="shared" si="16"/>
        <v>8200</v>
      </c>
      <c r="N1060" s="11" t="s">
        <v>556</v>
      </c>
      <c r="O1060" s="11" t="s">
        <v>42</v>
      </c>
    </row>
    <row r="1061" spans="2:15">
      <c r="B1061" s="11" t="s">
        <v>1296</v>
      </c>
      <c r="C1061" s="11" t="s">
        <v>1240</v>
      </c>
      <c r="D1061" s="11" t="s">
        <v>1241</v>
      </c>
      <c r="E1061" s="11" t="s">
        <v>332</v>
      </c>
      <c r="F1061" s="11" t="s">
        <v>32</v>
      </c>
      <c r="G1061" s="11" t="s">
        <v>25</v>
      </c>
      <c r="H1061" s="11" t="s">
        <v>185</v>
      </c>
      <c r="I1061" s="11" t="s">
        <v>55</v>
      </c>
      <c r="J1061" s="11">
        <v>450</v>
      </c>
      <c r="K1061" s="11">
        <v>5</v>
      </c>
      <c r="L1061" s="11" cm="1">
        <f t="array" ref="L1061">K1061*(J1061-INDEX(Purchase_Data!$D$8:$D$138, MATCH(1, (TRIM(Purchase_Data!$B$8:$B$138)=TRIM(H1061))*(TRIM(Purchase_Data!$C$8:$C$138)=TRIM(I1061)), 0)))</f>
        <v>110</v>
      </c>
      <c r="M1061" s="11">
        <f t="shared" si="16"/>
        <v>2250</v>
      </c>
      <c r="N1061" s="11" t="s">
        <v>556</v>
      </c>
      <c r="O1061" s="11" t="s">
        <v>20</v>
      </c>
    </row>
    <row r="1062" spans="2:15">
      <c r="B1062" s="11" t="s">
        <v>1297</v>
      </c>
      <c r="C1062" s="11" t="s">
        <v>1240</v>
      </c>
      <c r="D1062" s="11" t="s">
        <v>1241</v>
      </c>
      <c r="E1062" s="11" t="s">
        <v>351</v>
      </c>
      <c r="F1062" s="11" t="s">
        <v>32</v>
      </c>
      <c r="G1062" s="11" t="s">
        <v>15</v>
      </c>
      <c r="H1062" s="11" t="s">
        <v>202</v>
      </c>
      <c r="I1062" s="11" t="s">
        <v>17</v>
      </c>
      <c r="J1062" s="11">
        <v>450</v>
      </c>
      <c r="K1062" s="11">
        <v>4</v>
      </c>
      <c r="L1062" s="11" cm="1">
        <f t="array" ref="L1062">K1062*(J1062-INDEX(Purchase_Data!$D$8:$D$138, MATCH(1, (TRIM(Purchase_Data!$B$8:$B$138)=TRIM(H1062))*(TRIM(Purchase_Data!$C$8:$C$138)=TRIM(I1062)), 0)))</f>
        <v>200</v>
      </c>
      <c r="M1062" s="11">
        <f t="shared" si="16"/>
        <v>1800</v>
      </c>
      <c r="N1062" s="11" t="s">
        <v>556</v>
      </c>
      <c r="O1062" s="11" t="s">
        <v>23</v>
      </c>
    </row>
    <row r="1063" spans="2:15">
      <c r="B1063" s="11" t="s">
        <v>1298</v>
      </c>
      <c r="C1063" s="11" t="s">
        <v>1240</v>
      </c>
      <c r="D1063" s="11" t="s">
        <v>1241</v>
      </c>
      <c r="E1063" s="11" t="s">
        <v>351</v>
      </c>
      <c r="F1063" s="11" t="s">
        <v>32</v>
      </c>
      <c r="G1063" s="11" t="s">
        <v>15</v>
      </c>
      <c r="H1063" s="11" t="s">
        <v>108</v>
      </c>
      <c r="I1063" s="11" t="s">
        <v>17</v>
      </c>
      <c r="J1063" s="11">
        <v>70</v>
      </c>
      <c r="K1063" s="11">
        <v>4</v>
      </c>
      <c r="L1063" s="11" cm="1">
        <f t="array" ref="L1063">K1063*(J1063-INDEX(Purchase_Data!$D$8:$D$138, MATCH(1, (TRIM(Purchase_Data!$B$8:$B$138)=TRIM(H1063))*(TRIM(Purchase_Data!$C$8:$C$138)=TRIM(I1063)), 0)))</f>
        <v>32</v>
      </c>
      <c r="M1063" s="11">
        <f t="shared" si="16"/>
        <v>280</v>
      </c>
      <c r="N1063" s="11" t="s">
        <v>556</v>
      </c>
      <c r="O1063" s="11" t="s">
        <v>20</v>
      </c>
    </row>
    <row r="1064" spans="2:15">
      <c r="B1064" s="11" t="s">
        <v>1299</v>
      </c>
      <c r="C1064" s="11" t="s">
        <v>1240</v>
      </c>
      <c r="D1064" s="11" t="s">
        <v>1241</v>
      </c>
      <c r="E1064" s="11" t="s">
        <v>391</v>
      </c>
      <c r="F1064" s="11" t="s">
        <v>14</v>
      </c>
      <c r="G1064" s="11" t="s">
        <v>53</v>
      </c>
      <c r="H1064" s="11" t="s">
        <v>189</v>
      </c>
      <c r="I1064" s="11" t="s">
        <v>330</v>
      </c>
      <c r="J1064" s="11">
        <v>1850</v>
      </c>
      <c r="K1064" s="11">
        <v>5</v>
      </c>
      <c r="L1064" s="11" cm="1">
        <f t="array" ref="L1064">K1064*(J1064-INDEX(Purchase_Data!$D$8:$D$138, MATCH(1, (TRIM(Purchase_Data!$B$8:$B$138)=TRIM(H1064))*(TRIM(Purchase_Data!$C$8:$C$138)=TRIM(I1064)), 0)))</f>
        <v>3025</v>
      </c>
      <c r="M1064" s="11">
        <f t="shared" si="16"/>
        <v>9250</v>
      </c>
      <c r="N1064" s="11" t="s">
        <v>556</v>
      </c>
      <c r="O1064" s="11" t="s">
        <v>23</v>
      </c>
    </row>
    <row r="1065" spans="2:15">
      <c r="B1065" s="11" t="s">
        <v>1300</v>
      </c>
      <c r="C1065" s="11" t="s">
        <v>1240</v>
      </c>
      <c r="D1065" s="11" t="s">
        <v>1241</v>
      </c>
      <c r="E1065" s="11" t="s">
        <v>110</v>
      </c>
      <c r="F1065" s="11" t="s">
        <v>14</v>
      </c>
      <c r="G1065" s="11" t="s">
        <v>25</v>
      </c>
      <c r="H1065" s="11" t="s">
        <v>84</v>
      </c>
      <c r="I1065" s="11" t="s">
        <v>172</v>
      </c>
      <c r="J1065" s="11">
        <v>150</v>
      </c>
      <c r="K1065" s="11">
        <v>6</v>
      </c>
      <c r="L1065" s="11" cm="1">
        <f t="array" ref="L1065">K1065*(J1065-INDEX(Purchase_Data!$D$8:$D$138, MATCH(1, (TRIM(Purchase_Data!$B$8:$B$138)=TRIM(H1065))*(TRIM(Purchase_Data!$C$8:$C$138)=TRIM(I1065)), 0)))</f>
        <v>84</v>
      </c>
      <c r="M1065" s="11">
        <f t="shared" si="16"/>
        <v>900</v>
      </c>
      <c r="N1065" s="11" t="s">
        <v>556</v>
      </c>
      <c r="O1065" s="11" t="s">
        <v>23</v>
      </c>
    </row>
    <row r="1066" spans="2:15">
      <c r="B1066" s="11" t="s">
        <v>1301</v>
      </c>
      <c r="C1066" s="11" t="s">
        <v>1240</v>
      </c>
      <c r="D1066" s="11" t="s">
        <v>1241</v>
      </c>
      <c r="E1066" s="11" t="s">
        <v>73</v>
      </c>
      <c r="F1066" s="11" t="s">
        <v>32</v>
      </c>
      <c r="G1066" s="11" t="s">
        <v>25</v>
      </c>
      <c r="H1066" s="11" t="s">
        <v>234</v>
      </c>
      <c r="I1066" s="11" t="s">
        <v>235</v>
      </c>
      <c r="J1066" s="11">
        <v>420</v>
      </c>
      <c r="K1066" s="11">
        <v>5</v>
      </c>
      <c r="L1066" s="11" cm="1">
        <f t="array" ref="L1066">K1066*(J1066-INDEX(Purchase_Data!$D$8:$D$138, MATCH(1, (TRIM(Purchase_Data!$B$8:$B$138)=TRIM(H1066))*(TRIM(Purchase_Data!$C$8:$C$138)=TRIM(I1066)), 0)))</f>
        <v>250</v>
      </c>
      <c r="M1066" s="11">
        <f t="shared" si="16"/>
        <v>2100</v>
      </c>
      <c r="N1066" s="11" t="s">
        <v>556</v>
      </c>
      <c r="O1066" s="11" t="s">
        <v>37</v>
      </c>
    </row>
    <row r="1067" spans="2:15">
      <c r="B1067" s="11" t="s">
        <v>1302</v>
      </c>
      <c r="C1067" s="11" t="s">
        <v>1240</v>
      </c>
      <c r="D1067" s="11" t="s">
        <v>1241</v>
      </c>
      <c r="E1067" s="11" t="s">
        <v>789</v>
      </c>
      <c r="F1067" s="11" t="s">
        <v>32</v>
      </c>
      <c r="G1067" s="11" t="s">
        <v>53</v>
      </c>
      <c r="H1067" s="11" t="s">
        <v>341</v>
      </c>
      <c r="I1067" s="11" t="s">
        <v>46</v>
      </c>
      <c r="J1067" s="11">
        <v>1050</v>
      </c>
      <c r="K1067" s="11">
        <v>5</v>
      </c>
      <c r="L1067" s="11" cm="1">
        <f t="array" ref="L1067">K1067*(J1067-INDEX(Purchase_Data!$D$8:$D$138, MATCH(1, (TRIM(Purchase_Data!$B$8:$B$138)=TRIM(H1067))*(TRIM(Purchase_Data!$C$8:$C$138)=TRIM(I1067)), 0)))</f>
        <v>850</v>
      </c>
      <c r="M1067" s="11">
        <f t="shared" si="16"/>
        <v>5250</v>
      </c>
      <c r="N1067" s="11" t="s">
        <v>556</v>
      </c>
      <c r="O1067" s="11" t="s">
        <v>23</v>
      </c>
    </row>
    <row r="1068" spans="2:15">
      <c r="B1068" s="11" t="s">
        <v>1303</v>
      </c>
      <c r="C1068" s="11" t="s">
        <v>1240</v>
      </c>
      <c r="D1068" s="11" t="s">
        <v>1241</v>
      </c>
      <c r="E1068" s="11" t="s">
        <v>1205</v>
      </c>
      <c r="F1068" s="11" t="s">
        <v>14</v>
      </c>
      <c r="G1068" s="11" t="s">
        <v>15</v>
      </c>
      <c r="H1068" s="11" t="s">
        <v>76</v>
      </c>
      <c r="I1068" s="11" t="s">
        <v>77</v>
      </c>
      <c r="J1068" s="11">
        <v>2300</v>
      </c>
      <c r="K1068" s="11">
        <v>6</v>
      </c>
      <c r="L1068" s="11" cm="1">
        <f t="array" ref="L1068">K1068*(J1068-INDEX(Purchase_Data!$D$8:$D$138, MATCH(1, (TRIM(Purchase_Data!$B$8:$B$138)=TRIM(H1068))*(TRIM(Purchase_Data!$C$8:$C$138)=TRIM(I1068)), 0)))</f>
        <v>6060</v>
      </c>
      <c r="M1068" s="11">
        <f t="shared" si="16"/>
        <v>13800</v>
      </c>
      <c r="N1068" s="11" t="s">
        <v>556</v>
      </c>
      <c r="O1068" s="11" t="s">
        <v>23</v>
      </c>
    </row>
    <row r="1069" spans="2:15">
      <c r="B1069" s="11" t="s">
        <v>1304</v>
      </c>
      <c r="C1069" s="11" t="s">
        <v>1240</v>
      </c>
      <c r="D1069" s="11" t="s">
        <v>1241</v>
      </c>
      <c r="E1069" s="11" t="s">
        <v>325</v>
      </c>
      <c r="F1069" s="11" t="s">
        <v>14</v>
      </c>
      <c r="G1069" s="11" t="s">
        <v>25</v>
      </c>
      <c r="H1069" s="11" t="s">
        <v>45</v>
      </c>
      <c r="I1069" s="11" t="s">
        <v>55</v>
      </c>
      <c r="J1069" s="11">
        <v>2015</v>
      </c>
      <c r="K1069" s="11">
        <v>3</v>
      </c>
      <c r="L1069" s="11" cm="1">
        <f t="array" ref="L1069">K1069*(J1069-INDEX(Purchase_Data!$D$8:$D$138, MATCH(1, (TRIM(Purchase_Data!$B$8:$B$138)=TRIM(H1069))*(TRIM(Purchase_Data!$C$8:$C$138)=TRIM(I1069)), 0)))</f>
        <v>825</v>
      </c>
      <c r="M1069" s="11">
        <f t="shared" si="16"/>
        <v>6045</v>
      </c>
      <c r="N1069" s="11" t="s">
        <v>556</v>
      </c>
      <c r="O1069" s="11" t="s">
        <v>37</v>
      </c>
    </row>
    <row r="1070" spans="2:15">
      <c r="B1070" s="11" t="s">
        <v>1305</v>
      </c>
      <c r="C1070" s="11" t="s">
        <v>1240</v>
      </c>
      <c r="D1070" s="11" t="s">
        <v>1241</v>
      </c>
      <c r="E1070" s="11" t="s">
        <v>325</v>
      </c>
      <c r="F1070" s="11" t="s">
        <v>14</v>
      </c>
      <c r="G1070" s="11" t="s">
        <v>25</v>
      </c>
      <c r="H1070" s="11" t="s">
        <v>26</v>
      </c>
      <c r="I1070" s="11" t="s">
        <v>137</v>
      </c>
      <c r="J1070" s="11">
        <v>200</v>
      </c>
      <c r="K1070" s="11">
        <v>6</v>
      </c>
      <c r="L1070" s="11" cm="1">
        <f t="array" ref="L1070">K1070*(J1070-INDEX(Purchase_Data!$D$8:$D$138, MATCH(1, (TRIM(Purchase_Data!$B$8:$B$138)=TRIM(H1070))*(TRIM(Purchase_Data!$C$8:$C$138)=TRIM(I1070)), 0)))</f>
        <v>312</v>
      </c>
      <c r="M1070" s="11">
        <f t="shared" si="16"/>
        <v>1200</v>
      </c>
      <c r="N1070" s="11" t="s">
        <v>556</v>
      </c>
      <c r="O1070" s="11" t="s">
        <v>23</v>
      </c>
    </row>
    <row r="1071" spans="2:15">
      <c r="B1071" s="11" t="s">
        <v>1306</v>
      </c>
      <c r="C1071" s="11" t="s">
        <v>1240</v>
      </c>
      <c r="D1071" s="11" t="s">
        <v>1241</v>
      </c>
      <c r="E1071" s="11" t="s">
        <v>125</v>
      </c>
      <c r="F1071" s="11" t="s">
        <v>14</v>
      </c>
      <c r="G1071" s="11" t="s">
        <v>53</v>
      </c>
      <c r="H1071" s="11" t="s">
        <v>168</v>
      </c>
      <c r="I1071" s="11" t="s">
        <v>55</v>
      </c>
      <c r="J1071" s="11">
        <v>1990</v>
      </c>
      <c r="K1071" s="11">
        <v>4</v>
      </c>
      <c r="L1071" s="11" cm="1">
        <f t="array" ref="L1071">K1071*(J1071-INDEX(Purchase_Data!$D$8:$D$138, MATCH(1, (TRIM(Purchase_Data!$B$8:$B$138)=TRIM(H1071))*(TRIM(Purchase_Data!$C$8:$C$138)=TRIM(I1071)), 0)))</f>
        <v>1680</v>
      </c>
      <c r="M1071" s="11">
        <f t="shared" si="16"/>
        <v>7960</v>
      </c>
      <c r="N1071" s="11" t="s">
        <v>556</v>
      </c>
      <c r="O1071" s="11" t="s">
        <v>42</v>
      </c>
    </row>
    <row r="1072" spans="2:15">
      <c r="B1072" s="11" t="s">
        <v>1307</v>
      </c>
      <c r="C1072" s="11" t="s">
        <v>1240</v>
      </c>
      <c r="D1072" s="11" t="s">
        <v>1241</v>
      </c>
      <c r="E1072" s="11" t="s">
        <v>125</v>
      </c>
      <c r="F1072" s="11" t="s">
        <v>14</v>
      </c>
      <c r="G1072" s="11" t="s">
        <v>53</v>
      </c>
      <c r="H1072" s="11" t="s">
        <v>39</v>
      </c>
      <c r="I1072" s="11" t="s">
        <v>59</v>
      </c>
      <c r="J1072" s="11">
        <v>120</v>
      </c>
      <c r="K1072" s="11">
        <v>6</v>
      </c>
      <c r="L1072" s="11" cm="1">
        <f t="array" ref="L1072">K1072*(J1072-INDEX(Purchase_Data!$D$8:$D$138, MATCH(1, (TRIM(Purchase_Data!$B$8:$B$138)=TRIM(H1072))*(TRIM(Purchase_Data!$C$8:$C$138)=TRIM(I1072)), 0)))</f>
        <v>36</v>
      </c>
      <c r="M1072" s="11">
        <f t="shared" si="16"/>
        <v>720</v>
      </c>
      <c r="N1072" s="11" t="s">
        <v>556</v>
      </c>
      <c r="O1072" s="11" t="s">
        <v>42</v>
      </c>
    </row>
    <row r="1073" spans="2:15">
      <c r="B1073" s="11" t="s">
        <v>1308</v>
      </c>
      <c r="C1073" s="11" t="s">
        <v>1240</v>
      </c>
      <c r="D1073" s="11" t="s">
        <v>1241</v>
      </c>
      <c r="E1073" s="11" t="s">
        <v>75</v>
      </c>
      <c r="F1073" s="11" t="s">
        <v>32</v>
      </c>
      <c r="G1073" s="11" t="s">
        <v>44</v>
      </c>
      <c r="H1073" s="11" t="s">
        <v>76</v>
      </c>
      <c r="I1073" s="11" t="s">
        <v>77</v>
      </c>
      <c r="J1073" s="11">
        <v>2300</v>
      </c>
      <c r="K1073" s="11">
        <v>5</v>
      </c>
      <c r="L1073" s="11" cm="1">
        <f t="array" ref="L1073">K1073*(J1073-INDEX(Purchase_Data!$D$8:$D$138, MATCH(1, (TRIM(Purchase_Data!$B$8:$B$138)=TRIM(H1073))*(TRIM(Purchase_Data!$C$8:$C$138)=TRIM(I1073)), 0)))</f>
        <v>5050</v>
      </c>
      <c r="M1073" s="11">
        <f t="shared" si="16"/>
        <v>11500</v>
      </c>
      <c r="N1073" s="11" t="s">
        <v>556</v>
      </c>
      <c r="O1073" s="11" t="s">
        <v>23</v>
      </c>
    </row>
    <row r="1074" spans="2:15">
      <c r="B1074" s="11" t="s">
        <v>1309</v>
      </c>
      <c r="C1074" s="11" t="s">
        <v>1240</v>
      </c>
      <c r="D1074" s="11" t="s">
        <v>1241</v>
      </c>
      <c r="E1074" s="11" t="s">
        <v>493</v>
      </c>
      <c r="F1074" s="11" t="s">
        <v>14</v>
      </c>
      <c r="G1074" s="11" t="s">
        <v>15</v>
      </c>
      <c r="H1074" s="11" t="s">
        <v>104</v>
      </c>
      <c r="I1074" s="11" t="s">
        <v>172</v>
      </c>
      <c r="J1074" s="11">
        <v>500</v>
      </c>
      <c r="K1074" s="11">
        <v>5</v>
      </c>
      <c r="L1074" s="11" cm="1">
        <f t="array" ref="L1074">K1074*(J1074-INDEX(Purchase_Data!$D$8:$D$138, MATCH(1, (TRIM(Purchase_Data!$B$8:$B$138)=TRIM(H1074))*(TRIM(Purchase_Data!$C$8:$C$138)=TRIM(I1074)), 0)))</f>
        <v>550</v>
      </c>
      <c r="M1074" s="11">
        <f t="shared" si="16"/>
        <v>2500</v>
      </c>
      <c r="N1074" s="11" t="s">
        <v>556</v>
      </c>
      <c r="O1074" s="11" t="s">
        <v>37</v>
      </c>
    </row>
    <row r="1075" spans="2:15">
      <c r="B1075" s="11" t="s">
        <v>1310</v>
      </c>
      <c r="C1075" s="11" t="s">
        <v>1240</v>
      </c>
      <c r="D1075" s="11" t="s">
        <v>1241</v>
      </c>
      <c r="E1075" s="11" t="s">
        <v>97</v>
      </c>
      <c r="F1075" s="11" t="s">
        <v>14</v>
      </c>
      <c r="G1075" s="11" t="s">
        <v>44</v>
      </c>
      <c r="H1075" s="11" t="s">
        <v>1765</v>
      </c>
      <c r="I1075" s="11" t="s">
        <v>35</v>
      </c>
      <c r="J1075" s="11">
        <v>220</v>
      </c>
      <c r="K1075" s="11">
        <v>7</v>
      </c>
      <c r="L1075" s="11" cm="1">
        <f t="array" ref="L1075">K1075*(J1075-INDEX(Purchase_Data!$D$8:$D$138, MATCH(1, (TRIM(Purchase_Data!$B$8:$B$138)=TRIM(H1075))*(TRIM(Purchase_Data!$C$8:$C$138)=TRIM(I1075)), 0)))</f>
        <v>175</v>
      </c>
      <c r="M1075" s="11">
        <f t="shared" si="16"/>
        <v>1540</v>
      </c>
      <c r="N1075" s="11" t="s">
        <v>556</v>
      </c>
      <c r="O1075" s="11" t="s">
        <v>37</v>
      </c>
    </row>
    <row r="1076" spans="2:15">
      <c r="B1076" s="11" t="s">
        <v>1311</v>
      </c>
      <c r="C1076" s="11" t="s">
        <v>1240</v>
      </c>
      <c r="D1076" s="11" t="s">
        <v>1241</v>
      </c>
      <c r="E1076" s="11" t="s">
        <v>351</v>
      </c>
      <c r="F1076" s="11" t="s">
        <v>32</v>
      </c>
      <c r="G1076" s="11" t="s">
        <v>15</v>
      </c>
      <c r="H1076" s="11" t="s">
        <v>71</v>
      </c>
      <c r="I1076" s="11" t="s">
        <v>55</v>
      </c>
      <c r="J1076" s="11">
        <v>1100</v>
      </c>
      <c r="K1076" s="11">
        <v>7</v>
      </c>
      <c r="L1076" s="11" cm="1">
        <f t="array" ref="L1076">K1076*(J1076-INDEX(Purchase_Data!$D$8:$D$138, MATCH(1, (TRIM(Purchase_Data!$B$8:$B$138)=TRIM(H1076))*(TRIM(Purchase_Data!$C$8:$C$138)=TRIM(I1076)), 0)))</f>
        <v>1120</v>
      </c>
      <c r="M1076" s="11">
        <f t="shared" si="16"/>
        <v>7700</v>
      </c>
      <c r="N1076" s="11" t="s">
        <v>556</v>
      </c>
      <c r="O1076" s="11" t="s">
        <v>20</v>
      </c>
    </row>
    <row r="1077" spans="2:15">
      <c r="B1077" s="11" t="s">
        <v>1312</v>
      </c>
      <c r="C1077" s="11" t="s">
        <v>1240</v>
      </c>
      <c r="D1077" s="11" t="s">
        <v>1241</v>
      </c>
      <c r="E1077" s="11" t="s">
        <v>75</v>
      </c>
      <c r="F1077" s="11" t="s">
        <v>32</v>
      </c>
      <c r="G1077" s="11" t="s">
        <v>44</v>
      </c>
      <c r="H1077" s="11" t="s">
        <v>128</v>
      </c>
      <c r="I1077" s="11" t="s">
        <v>172</v>
      </c>
      <c r="J1077" s="11">
        <v>170</v>
      </c>
      <c r="K1077" s="11">
        <v>7</v>
      </c>
      <c r="L1077" s="11" cm="1">
        <f t="array" ref="L1077">K1077*(J1077-INDEX(Purchase_Data!$D$8:$D$138, MATCH(1, (TRIM(Purchase_Data!$B$8:$B$138)=TRIM(H1077))*(TRIM(Purchase_Data!$C$8:$C$138)=TRIM(I1077)), 0)))</f>
        <v>105</v>
      </c>
      <c r="M1077" s="11">
        <f t="shared" si="16"/>
        <v>1190</v>
      </c>
      <c r="N1077" s="11" t="s">
        <v>556</v>
      </c>
      <c r="O1077" s="11" t="s">
        <v>20</v>
      </c>
    </row>
    <row r="1078" spans="2:15">
      <c r="B1078" s="11" t="s">
        <v>1313</v>
      </c>
      <c r="C1078" s="11" t="s">
        <v>1240</v>
      </c>
      <c r="D1078" s="11" t="s">
        <v>1241</v>
      </c>
      <c r="E1078" s="11" t="s">
        <v>61</v>
      </c>
      <c r="F1078" s="11" t="s">
        <v>32</v>
      </c>
      <c r="G1078" s="11" t="s">
        <v>25</v>
      </c>
      <c r="H1078" s="13" t="s">
        <v>1765</v>
      </c>
      <c r="I1078" s="13" t="s">
        <v>35</v>
      </c>
      <c r="J1078" s="14">
        <v>220</v>
      </c>
      <c r="K1078" s="11">
        <v>7</v>
      </c>
      <c r="L1078" s="11" cm="1">
        <f t="array" ref="L1078">K1078*(J1078-INDEX(Purchase_Data!$D$8:$D$138, MATCH(1, (TRIM(Purchase_Data!$B$8:$B$138)=TRIM(H1078))*(TRIM(Purchase_Data!$C$8:$C$138)=TRIM(I1078)), 0)))</f>
        <v>175</v>
      </c>
      <c r="M1078" s="11">
        <f t="shared" si="16"/>
        <v>1540</v>
      </c>
      <c r="N1078" s="11" t="s">
        <v>556</v>
      </c>
      <c r="O1078" s="4" t="s">
        <v>37</v>
      </c>
    </row>
    <row r="1079" spans="2:15">
      <c r="B1079" s="11" t="s">
        <v>1314</v>
      </c>
      <c r="C1079" s="11" t="s">
        <v>1240</v>
      </c>
      <c r="D1079" s="11" t="s">
        <v>1241</v>
      </c>
      <c r="E1079" s="11" t="s">
        <v>216</v>
      </c>
      <c r="F1079" s="11" t="s">
        <v>14</v>
      </c>
      <c r="G1079" s="11" t="s">
        <v>15</v>
      </c>
      <c r="H1079" s="4" t="s">
        <v>21</v>
      </c>
      <c r="I1079" s="4" t="s">
        <v>35</v>
      </c>
      <c r="J1079" s="11">
        <v>205</v>
      </c>
      <c r="K1079" s="11">
        <v>8</v>
      </c>
      <c r="L1079" s="11" cm="1">
        <f t="array" ref="L1079">K1079*(J1079-INDEX(Purchase_Data!$D$8:$D$138, MATCH(1, (TRIM(Purchase_Data!$B$8:$B$138)=TRIM(H1079))*(TRIM(Purchase_Data!$C$8:$C$138)=TRIM(I1079)), 0)))</f>
        <v>216</v>
      </c>
      <c r="M1079" s="11">
        <f t="shared" si="16"/>
        <v>1640</v>
      </c>
      <c r="N1079" s="11" t="s">
        <v>556</v>
      </c>
      <c r="O1079" s="4" t="s">
        <v>23</v>
      </c>
    </row>
    <row r="1080" spans="2:15">
      <c r="B1080" s="11" t="s">
        <v>1315</v>
      </c>
      <c r="C1080" s="11" t="s">
        <v>1240</v>
      </c>
      <c r="D1080" s="11" t="s">
        <v>1241</v>
      </c>
      <c r="E1080" s="11" t="s">
        <v>31</v>
      </c>
      <c r="F1080" s="11" t="s">
        <v>32</v>
      </c>
      <c r="G1080" s="11" t="s">
        <v>33</v>
      </c>
      <c r="H1080" s="11" t="s">
        <v>101</v>
      </c>
      <c r="I1080" s="11" t="s">
        <v>102</v>
      </c>
      <c r="J1080" s="11">
        <v>2020</v>
      </c>
      <c r="K1080" s="11">
        <v>7</v>
      </c>
      <c r="L1080" s="11" cm="1">
        <f t="array" ref="L1080">K1080*(J1080-INDEX(Purchase_Data!$D$8:$D$138, MATCH(1, (TRIM(Purchase_Data!$B$8:$B$138)=TRIM(H1080))*(TRIM(Purchase_Data!$C$8:$C$138)=TRIM(I1080)), 0)))</f>
        <v>2485</v>
      </c>
      <c r="M1080" s="11">
        <f t="shared" si="16"/>
        <v>14140</v>
      </c>
      <c r="N1080" s="11" t="s">
        <v>556</v>
      </c>
      <c r="O1080" s="11" t="s">
        <v>42</v>
      </c>
    </row>
    <row r="1081" spans="2:15">
      <c r="B1081" s="11" t="s">
        <v>1316</v>
      </c>
      <c r="C1081" s="11" t="s">
        <v>1240</v>
      </c>
      <c r="D1081" s="11" t="s">
        <v>1241</v>
      </c>
      <c r="E1081" s="11" t="s">
        <v>31</v>
      </c>
      <c r="F1081" s="11" t="s">
        <v>32</v>
      </c>
      <c r="G1081" s="11" t="s">
        <v>33</v>
      </c>
      <c r="H1081" s="11" t="s">
        <v>98</v>
      </c>
      <c r="I1081" s="11" t="s">
        <v>172</v>
      </c>
      <c r="J1081" s="11">
        <v>340</v>
      </c>
      <c r="K1081" s="11">
        <v>6</v>
      </c>
      <c r="L1081" s="11" cm="1">
        <f t="array" ref="L1081">K1081*(J1081-INDEX(Purchase_Data!$D$8:$D$138, MATCH(1, (TRIM(Purchase_Data!$B$8:$B$138)=TRIM(H1081))*(TRIM(Purchase_Data!$C$8:$C$138)=TRIM(I1081)), 0)))</f>
        <v>120</v>
      </c>
      <c r="M1081" s="11">
        <f t="shared" si="16"/>
        <v>2040</v>
      </c>
      <c r="N1081" s="11" t="s">
        <v>556</v>
      </c>
      <c r="O1081" s="11" t="s">
        <v>20</v>
      </c>
    </row>
    <row r="1082" spans="2:15">
      <c r="B1082" s="11" t="s">
        <v>1317</v>
      </c>
      <c r="C1082" s="11" t="s">
        <v>1240</v>
      </c>
      <c r="D1082" s="11" t="s">
        <v>1241</v>
      </c>
      <c r="E1082" s="11" t="s">
        <v>403</v>
      </c>
      <c r="F1082" s="11" t="s">
        <v>14</v>
      </c>
      <c r="G1082" s="11" t="s">
        <v>33</v>
      </c>
      <c r="H1082" s="11" t="s">
        <v>1751</v>
      </c>
      <c r="I1082" s="11" t="s">
        <v>27</v>
      </c>
      <c r="J1082" s="11">
        <v>200</v>
      </c>
      <c r="K1082" s="11">
        <v>8</v>
      </c>
      <c r="L1082" s="11" cm="1">
        <f t="array" ref="L1082">K1082*(J1082-INDEX(Purchase_Data!$D$8:$D$138, MATCH(1, (TRIM(Purchase_Data!$B$8:$B$138)=TRIM(H1082))*(TRIM(Purchase_Data!$C$8:$C$138)=TRIM(I1082)), 0)))</f>
        <v>176</v>
      </c>
      <c r="M1082" s="11">
        <f t="shared" si="16"/>
        <v>1600</v>
      </c>
      <c r="N1082" s="11" t="s">
        <v>556</v>
      </c>
      <c r="O1082" s="11" t="s">
        <v>42</v>
      </c>
    </row>
    <row r="1083" spans="2:15">
      <c r="B1083" s="11" t="s">
        <v>1318</v>
      </c>
      <c r="C1083" s="11" t="s">
        <v>1240</v>
      </c>
      <c r="D1083" s="11" t="s">
        <v>1241</v>
      </c>
      <c r="E1083" s="11" t="s">
        <v>403</v>
      </c>
      <c r="F1083" s="11" t="s">
        <v>14</v>
      </c>
      <c r="G1083" s="11" t="s">
        <v>33</v>
      </c>
      <c r="H1083" s="11" t="s">
        <v>123</v>
      </c>
      <c r="I1083" s="11" t="s">
        <v>35</v>
      </c>
      <c r="J1083" s="11">
        <v>630</v>
      </c>
      <c r="K1083" s="11">
        <v>7</v>
      </c>
      <c r="L1083" s="11" cm="1">
        <f t="array" ref="L1083">K1083*(J1083-INDEX(Purchase_Data!$D$8:$D$138, MATCH(1, (TRIM(Purchase_Data!$B$8:$B$138)=TRIM(H1083))*(TRIM(Purchase_Data!$C$8:$C$138)=TRIM(I1083)), 0)))</f>
        <v>210</v>
      </c>
      <c r="M1083" s="11">
        <f t="shared" si="16"/>
        <v>4410</v>
      </c>
      <c r="N1083" s="11" t="s">
        <v>556</v>
      </c>
      <c r="O1083" s="11" t="s">
        <v>23</v>
      </c>
    </row>
    <row r="1084" spans="2:15">
      <c r="B1084" s="11" t="s">
        <v>1319</v>
      </c>
      <c r="C1084" s="11" t="s">
        <v>1240</v>
      </c>
      <c r="D1084" s="11" t="s">
        <v>1241</v>
      </c>
      <c r="E1084" s="11" t="s">
        <v>356</v>
      </c>
      <c r="F1084" s="11" t="s">
        <v>14</v>
      </c>
      <c r="G1084" s="11" t="s">
        <v>53</v>
      </c>
      <c r="H1084" s="11" t="s">
        <v>34</v>
      </c>
      <c r="I1084" s="11" t="s">
        <v>35</v>
      </c>
      <c r="J1084" s="11">
        <v>270</v>
      </c>
      <c r="K1084" s="11">
        <v>6</v>
      </c>
      <c r="L1084" s="11" cm="1">
        <f t="array" ref="L1084">K1084*(J1084-INDEX(Purchase_Data!$D$8:$D$138, MATCH(1, (TRIM(Purchase_Data!$B$8:$B$138)=TRIM(H1084))*(TRIM(Purchase_Data!$C$8:$C$138)=TRIM(I1084)), 0)))</f>
        <v>300</v>
      </c>
      <c r="M1084" s="11">
        <f t="shared" si="16"/>
        <v>1620</v>
      </c>
      <c r="N1084" s="11" t="s">
        <v>556</v>
      </c>
      <c r="O1084" s="11" t="s">
        <v>37</v>
      </c>
    </row>
    <row r="1085" spans="2:15">
      <c r="B1085" s="11" t="s">
        <v>1320</v>
      </c>
      <c r="C1085" s="11" t="s">
        <v>1240</v>
      </c>
      <c r="D1085" s="11" t="s">
        <v>1241</v>
      </c>
      <c r="E1085" s="11" t="s">
        <v>211</v>
      </c>
      <c r="F1085" s="11" t="s">
        <v>32</v>
      </c>
      <c r="G1085" s="11" t="s">
        <v>25</v>
      </c>
      <c r="H1085" s="11" t="s">
        <v>91</v>
      </c>
      <c r="I1085" s="11" t="s">
        <v>59</v>
      </c>
      <c r="J1085" s="11">
        <v>700</v>
      </c>
      <c r="K1085" s="11">
        <v>7</v>
      </c>
      <c r="L1085" s="11" cm="1">
        <f t="array" ref="L1085">K1085*(J1085-INDEX(Purchase_Data!$D$8:$D$138, MATCH(1, (TRIM(Purchase_Data!$B$8:$B$138)=TRIM(H1085))*(TRIM(Purchase_Data!$C$8:$C$138)=TRIM(I1085)), 0)))</f>
        <v>196</v>
      </c>
      <c r="M1085" s="11">
        <f t="shared" si="16"/>
        <v>4900</v>
      </c>
      <c r="N1085" s="11" t="s">
        <v>556</v>
      </c>
      <c r="O1085" s="11" t="s">
        <v>23</v>
      </c>
    </row>
    <row r="1086" spans="2:15">
      <c r="B1086" s="11" t="s">
        <v>1321</v>
      </c>
      <c r="C1086" s="11" t="s">
        <v>1240</v>
      </c>
      <c r="D1086" s="11" t="s">
        <v>1241</v>
      </c>
      <c r="E1086" s="11" t="s">
        <v>183</v>
      </c>
      <c r="F1086" s="11" t="s">
        <v>32</v>
      </c>
      <c r="G1086" s="11" t="s">
        <v>53</v>
      </c>
      <c r="H1086" s="11" t="s">
        <v>128</v>
      </c>
      <c r="I1086" s="11" t="s">
        <v>172</v>
      </c>
      <c r="J1086" s="11">
        <v>170</v>
      </c>
      <c r="K1086" s="11">
        <v>8</v>
      </c>
      <c r="L1086" s="11" cm="1">
        <f t="array" ref="L1086">K1086*(J1086-INDEX(Purchase_Data!$D$8:$D$138, MATCH(1, (TRIM(Purchase_Data!$B$8:$B$138)=TRIM(H1086))*(TRIM(Purchase_Data!$C$8:$C$138)=TRIM(I1086)), 0)))</f>
        <v>120</v>
      </c>
      <c r="M1086" s="11">
        <f t="shared" si="16"/>
        <v>1360</v>
      </c>
      <c r="N1086" s="11" t="s">
        <v>556</v>
      </c>
      <c r="O1086" s="11" t="s">
        <v>20</v>
      </c>
    </row>
    <row r="1087" spans="2:15">
      <c r="B1087" s="11" t="s">
        <v>1322</v>
      </c>
      <c r="C1087" s="11" t="s">
        <v>1240</v>
      </c>
      <c r="D1087" s="11" t="s">
        <v>1241</v>
      </c>
      <c r="E1087" s="11" t="s">
        <v>560</v>
      </c>
      <c r="F1087" s="11" t="s">
        <v>32</v>
      </c>
      <c r="G1087" s="11" t="s">
        <v>25</v>
      </c>
      <c r="H1087" s="11" t="s">
        <v>26</v>
      </c>
      <c r="I1087" s="11" t="s">
        <v>27</v>
      </c>
      <c r="J1087" s="11">
        <v>730</v>
      </c>
      <c r="K1087" s="11">
        <v>7</v>
      </c>
      <c r="L1087" s="11" cm="1">
        <f t="array" ref="L1087">K1087*(J1087-INDEX(Purchase_Data!$D$8:$D$138, MATCH(1, (TRIM(Purchase_Data!$B$8:$B$138)=TRIM(H1087))*(TRIM(Purchase_Data!$C$8:$C$138)=TRIM(I1087)), 0)))</f>
        <v>175</v>
      </c>
      <c r="M1087" s="11">
        <f t="shared" si="16"/>
        <v>5110</v>
      </c>
      <c r="N1087" s="11" t="s">
        <v>556</v>
      </c>
      <c r="O1087" s="11" t="s">
        <v>23</v>
      </c>
    </row>
    <row r="1088" spans="2:15">
      <c r="B1088" s="11" t="s">
        <v>1325</v>
      </c>
      <c r="C1088" s="11" t="s">
        <v>1323</v>
      </c>
      <c r="D1088" s="11" t="s">
        <v>1324</v>
      </c>
      <c r="E1088" s="11" t="s">
        <v>134</v>
      </c>
      <c r="F1088" s="11" t="s">
        <v>32</v>
      </c>
      <c r="G1088" s="11" t="s">
        <v>44</v>
      </c>
      <c r="H1088" s="11" t="s">
        <v>108</v>
      </c>
      <c r="I1088" s="11" t="s">
        <v>17</v>
      </c>
      <c r="J1088" s="11">
        <v>70</v>
      </c>
      <c r="K1088" s="11">
        <v>6</v>
      </c>
      <c r="L1088" s="11" cm="1">
        <f t="array" ref="L1088">K1088*(J1088-INDEX(Purchase_Data!$D$8:$D$138, MATCH(1, (TRIM(Purchase_Data!$B$8:$B$138)=TRIM(H1088))*(TRIM(Purchase_Data!$C$8:$C$138)=TRIM(I1088)), 0)))</f>
        <v>48</v>
      </c>
      <c r="M1088" s="11">
        <f t="shared" si="16"/>
        <v>420</v>
      </c>
      <c r="N1088" s="11" t="s">
        <v>556</v>
      </c>
      <c r="O1088" s="11" t="s">
        <v>20</v>
      </c>
    </row>
    <row r="1089" spans="2:15">
      <c r="B1089" s="11" t="s">
        <v>1326</v>
      </c>
      <c r="C1089" s="11" t="s">
        <v>1323</v>
      </c>
      <c r="D1089" s="11" t="s">
        <v>1324</v>
      </c>
      <c r="E1089" s="11" t="s">
        <v>134</v>
      </c>
      <c r="F1089" s="11" t="s">
        <v>32</v>
      </c>
      <c r="G1089" s="11" t="s">
        <v>44</v>
      </c>
      <c r="H1089" s="11" t="s">
        <v>65</v>
      </c>
      <c r="I1089" s="11" t="s">
        <v>66</v>
      </c>
      <c r="J1089" s="11">
        <v>20</v>
      </c>
      <c r="K1089" s="11">
        <v>6</v>
      </c>
      <c r="L1089" s="11" cm="1">
        <f t="array" ref="L1089">K1089*(J1089-INDEX(Purchase_Data!$D$8:$D$138, MATCH(1, (TRIM(Purchase_Data!$B$8:$B$138)=TRIM(H1089))*(TRIM(Purchase_Data!$C$8:$C$138)=TRIM(I1089)), 0)))</f>
        <v>42</v>
      </c>
      <c r="M1089" s="11">
        <f t="shared" si="16"/>
        <v>120</v>
      </c>
      <c r="N1089" s="11" t="s">
        <v>556</v>
      </c>
      <c r="O1089" s="11" t="s">
        <v>42</v>
      </c>
    </row>
    <row r="1090" spans="2:15">
      <c r="B1090" s="11" t="s">
        <v>1327</v>
      </c>
      <c r="C1090" s="11" t="s">
        <v>1323</v>
      </c>
      <c r="D1090" s="11" t="s">
        <v>1324</v>
      </c>
      <c r="E1090" s="11" t="s">
        <v>13</v>
      </c>
      <c r="F1090" s="11" t="s">
        <v>14</v>
      </c>
      <c r="G1090" s="11" t="s">
        <v>15</v>
      </c>
      <c r="H1090" s="11" t="s">
        <v>341</v>
      </c>
      <c r="I1090" s="11" t="s">
        <v>46</v>
      </c>
      <c r="J1090" s="11">
        <v>1050</v>
      </c>
      <c r="K1090" s="11">
        <v>6</v>
      </c>
      <c r="L1090" s="11" cm="1">
        <f t="array" ref="L1090">K1090*(J1090-INDEX(Purchase_Data!$D$8:$D$138, MATCH(1, (TRIM(Purchase_Data!$B$8:$B$138)=TRIM(H1090))*(TRIM(Purchase_Data!$C$8:$C$138)=TRIM(I1090)), 0)))</f>
        <v>1020</v>
      </c>
      <c r="M1090" s="11">
        <f t="shared" si="16"/>
        <v>6300</v>
      </c>
      <c r="N1090" s="11" t="s">
        <v>556</v>
      </c>
      <c r="O1090" s="11" t="s">
        <v>23</v>
      </c>
    </row>
    <row r="1091" spans="2:15">
      <c r="B1091" s="11" t="s">
        <v>1328</v>
      </c>
      <c r="C1091" s="11" t="s">
        <v>1323</v>
      </c>
      <c r="D1091" s="11" t="s">
        <v>1324</v>
      </c>
      <c r="E1091" s="11" t="s">
        <v>13</v>
      </c>
      <c r="F1091" s="11" t="s">
        <v>14</v>
      </c>
      <c r="G1091" s="11" t="s">
        <v>15</v>
      </c>
      <c r="H1091" s="11" t="s">
        <v>234</v>
      </c>
      <c r="I1091" s="11" t="s">
        <v>235</v>
      </c>
      <c r="J1091" s="11">
        <v>420</v>
      </c>
      <c r="K1091" s="11">
        <v>7</v>
      </c>
      <c r="L1091" s="11" cm="1">
        <f t="array" ref="L1091">K1091*(J1091-INDEX(Purchase_Data!$D$8:$D$138, MATCH(1, (TRIM(Purchase_Data!$B$8:$B$138)=TRIM(H1091))*(TRIM(Purchase_Data!$C$8:$C$138)=TRIM(I1091)), 0)))</f>
        <v>350</v>
      </c>
      <c r="M1091" s="11">
        <f t="shared" si="16"/>
        <v>2940</v>
      </c>
      <c r="N1091" s="11" t="s">
        <v>556</v>
      </c>
      <c r="O1091" s="11" t="s">
        <v>37</v>
      </c>
    </row>
    <row r="1092" spans="2:15">
      <c r="B1092" s="11" t="s">
        <v>1329</v>
      </c>
      <c r="C1092" s="11" t="s">
        <v>1323</v>
      </c>
      <c r="D1092" s="11" t="s">
        <v>1324</v>
      </c>
      <c r="E1092" s="11" t="s">
        <v>471</v>
      </c>
      <c r="F1092" s="11" t="s">
        <v>32</v>
      </c>
      <c r="G1092" s="11" t="s">
        <v>44</v>
      </c>
      <c r="H1092" s="11" t="s">
        <v>108</v>
      </c>
      <c r="I1092" s="11" t="s">
        <v>17</v>
      </c>
      <c r="J1092" s="11">
        <v>70</v>
      </c>
      <c r="K1092" s="11">
        <v>6</v>
      </c>
      <c r="L1092" s="11" cm="1">
        <f t="array" ref="L1092">K1092*(J1092-INDEX(Purchase_Data!$D$8:$D$138, MATCH(1, (TRIM(Purchase_Data!$B$8:$B$138)=TRIM(H1092))*(TRIM(Purchase_Data!$C$8:$C$138)=TRIM(I1092)), 0)))</f>
        <v>48</v>
      </c>
      <c r="M1092" s="11">
        <f t="shared" si="16"/>
        <v>420</v>
      </c>
      <c r="N1092" s="11" t="s">
        <v>556</v>
      </c>
      <c r="O1092" s="11" t="s">
        <v>20</v>
      </c>
    </row>
    <row r="1093" spans="2:15">
      <c r="B1093" s="11" t="s">
        <v>1330</v>
      </c>
      <c r="C1093" s="11" t="s">
        <v>1323</v>
      </c>
      <c r="D1093" s="11" t="s">
        <v>1324</v>
      </c>
      <c r="E1093" s="11" t="s">
        <v>31</v>
      </c>
      <c r="F1093" s="11" t="s">
        <v>32</v>
      </c>
      <c r="G1093" s="11" t="s">
        <v>33</v>
      </c>
      <c r="H1093" s="11" t="s">
        <v>58</v>
      </c>
      <c r="I1093" s="11" t="s">
        <v>59</v>
      </c>
      <c r="J1093" s="11">
        <v>70</v>
      </c>
      <c r="K1093" s="11">
        <v>6</v>
      </c>
      <c r="L1093" s="11" cm="1">
        <f t="array" ref="L1093">K1093*(J1093-INDEX(Purchase_Data!$D$8:$D$138, MATCH(1, (TRIM(Purchase_Data!$B$8:$B$138)=TRIM(H1093))*(TRIM(Purchase_Data!$C$8:$C$138)=TRIM(I1093)), 0)))</f>
        <v>36</v>
      </c>
      <c r="M1093" s="11">
        <f t="shared" si="16"/>
        <v>420</v>
      </c>
      <c r="N1093" s="11" t="s">
        <v>556</v>
      </c>
      <c r="O1093" s="11" t="s">
        <v>37</v>
      </c>
    </row>
    <row r="1094" spans="2:15">
      <c r="B1094" s="11" t="s">
        <v>1331</v>
      </c>
      <c r="C1094" s="11" t="s">
        <v>1323</v>
      </c>
      <c r="D1094" s="11" t="s">
        <v>1324</v>
      </c>
      <c r="E1094" s="11" t="s">
        <v>406</v>
      </c>
      <c r="F1094" s="11" t="s">
        <v>14</v>
      </c>
      <c r="G1094" s="11" t="s">
        <v>15</v>
      </c>
      <c r="H1094" s="11" t="s">
        <v>189</v>
      </c>
      <c r="I1094" s="11" t="s">
        <v>46</v>
      </c>
      <c r="J1094" s="11">
        <v>950</v>
      </c>
      <c r="K1094" s="11">
        <v>6</v>
      </c>
      <c r="L1094" s="11" cm="1">
        <f t="array" ref="L1094">K1094*(J1094-INDEX(Purchase_Data!$D$8:$D$138, MATCH(1, (TRIM(Purchase_Data!$B$8:$B$138)=TRIM(H1094))*(TRIM(Purchase_Data!$C$8:$C$138)=TRIM(I1094)), 0)))</f>
        <v>456</v>
      </c>
      <c r="M1094" s="11">
        <f t="shared" si="16"/>
        <v>5700</v>
      </c>
      <c r="N1094" s="11" t="s">
        <v>556</v>
      </c>
      <c r="O1094" s="11" t="s">
        <v>23</v>
      </c>
    </row>
    <row r="1095" spans="2:15">
      <c r="B1095" s="11" t="s">
        <v>1332</v>
      </c>
      <c r="C1095" s="11" t="s">
        <v>1323</v>
      </c>
      <c r="D1095" s="11" t="s">
        <v>1324</v>
      </c>
      <c r="E1095" s="11" t="s">
        <v>259</v>
      </c>
      <c r="F1095" s="11" t="s">
        <v>32</v>
      </c>
      <c r="G1095" s="11" t="s">
        <v>25</v>
      </c>
      <c r="H1095" s="11" t="s">
        <v>29</v>
      </c>
      <c r="I1095" s="11" t="s">
        <v>17</v>
      </c>
      <c r="J1095" s="11">
        <v>450</v>
      </c>
      <c r="K1095" s="11">
        <v>6</v>
      </c>
      <c r="L1095" s="11" cm="1">
        <f t="array" ref="L1095">K1095*(J1095-INDEX(Purchase_Data!$D$8:$D$138, MATCH(1, (TRIM(Purchase_Data!$B$8:$B$138)=TRIM(H1095))*(TRIM(Purchase_Data!$C$8:$C$138)=TRIM(I1095)), 0)))</f>
        <v>300</v>
      </c>
      <c r="M1095" s="11">
        <f t="shared" si="16"/>
        <v>2700</v>
      </c>
      <c r="N1095" s="11" t="s">
        <v>556</v>
      </c>
      <c r="O1095" s="11" t="s">
        <v>20</v>
      </c>
    </row>
    <row r="1096" spans="2:15">
      <c r="B1096" s="11" t="s">
        <v>1333</v>
      </c>
      <c r="C1096" s="11" t="s">
        <v>1323</v>
      </c>
      <c r="D1096" s="11" t="s">
        <v>1324</v>
      </c>
      <c r="E1096" s="11" t="s">
        <v>701</v>
      </c>
      <c r="F1096" s="11" t="s">
        <v>14</v>
      </c>
      <c r="G1096" s="11" t="s">
        <v>53</v>
      </c>
      <c r="H1096" s="11" t="s">
        <v>34</v>
      </c>
      <c r="I1096" s="11" t="s">
        <v>35</v>
      </c>
      <c r="J1096" s="11">
        <v>270</v>
      </c>
      <c r="K1096" s="11">
        <v>6</v>
      </c>
      <c r="L1096" s="11" cm="1">
        <f t="array" ref="L1096">K1096*(J1096-INDEX(Purchase_Data!$D$8:$D$138, MATCH(1, (TRIM(Purchase_Data!$B$8:$B$138)=TRIM(H1096))*(TRIM(Purchase_Data!$C$8:$C$138)=TRIM(I1096)), 0)))</f>
        <v>300</v>
      </c>
      <c r="M1096" s="11">
        <f t="shared" si="16"/>
        <v>1620</v>
      </c>
      <c r="N1096" s="11" t="s">
        <v>556</v>
      </c>
      <c r="O1096" s="11" t="s">
        <v>37</v>
      </c>
    </row>
    <row r="1097" spans="2:15">
      <c r="B1097" s="11" t="s">
        <v>1334</v>
      </c>
      <c r="C1097" s="11" t="s">
        <v>1323</v>
      </c>
      <c r="D1097" s="11" t="s">
        <v>1324</v>
      </c>
      <c r="E1097" s="11" t="s">
        <v>75</v>
      </c>
      <c r="F1097" s="11" t="s">
        <v>32</v>
      </c>
      <c r="G1097" s="11" t="s">
        <v>44</v>
      </c>
      <c r="H1097" s="11" t="s">
        <v>58</v>
      </c>
      <c r="I1097" s="11" t="s">
        <v>59</v>
      </c>
      <c r="J1097" s="11">
        <v>70</v>
      </c>
      <c r="K1097" s="11">
        <v>6</v>
      </c>
      <c r="L1097" s="11" cm="1">
        <f t="array" ref="L1097">K1097*(J1097-INDEX(Purchase_Data!$D$8:$D$138, MATCH(1, (TRIM(Purchase_Data!$B$8:$B$138)=TRIM(H1097))*(TRIM(Purchase_Data!$C$8:$C$138)=TRIM(I1097)), 0)))</f>
        <v>36</v>
      </c>
      <c r="M1097" s="11">
        <f t="shared" ref="M1097:M1160" si="17">J1097*K1097</f>
        <v>420</v>
      </c>
      <c r="N1097" s="11" t="s">
        <v>556</v>
      </c>
      <c r="O1097" s="11" t="s">
        <v>37</v>
      </c>
    </row>
    <row r="1098" spans="2:15">
      <c r="B1098" s="11" t="s">
        <v>1335</v>
      </c>
      <c r="C1098" s="11" t="s">
        <v>1323</v>
      </c>
      <c r="D1098" s="11" t="s">
        <v>1324</v>
      </c>
      <c r="E1098" s="11" t="s">
        <v>701</v>
      </c>
      <c r="F1098" s="11" t="s">
        <v>14</v>
      </c>
      <c r="G1098" s="11" t="s">
        <v>53</v>
      </c>
      <c r="H1098" s="11" t="s">
        <v>101</v>
      </c>
      <c r="I1098" s="11" t="s">
        <v>166</v>
      </c>
      <c r="J1098" s="11">
        <v>700</v>
      </c>
      <c r="K1098" s="11">
        <v>6</v>
      </c>
      <c r="L1098" s="11" cm="1">
        <f t="array" ref="L1098">K1098*(J1098-INDEX(Purchase_Data!$D$8:$D$138, MATCH(1, (TRIM(Purchase_Data!$B$8:$B$138)=TRIM(H1098))*(TRIM(Purchase_Data!$C$8:$C$138)=TRIM(I1098)), 0)))</f>
        <v>492</v>
      </c>
      <c r="M1098" s="11">
        <f t="shared" si="17"/>
        <v>4200</v>
      </c>
      <c r="N1098" s="11" t="s">
        <v>556</v>
      </c>
      <c r="O1098" s="11" t="s">
        <v>42</v>
      </c>
    </row>
    <row r="1099" spans="2:15">
      <c r="B1099" s="11" t="s">
        <v>1336</v>
      </c>
      <c r="C1099" s="11" t="s">
        <v>1323</v>
      </c>
      <c r="D1099" s="11" t="s">
        <v>1324</v>
      </c>
      <c r="E1099" s="11" t="s">
        <v>701</v>
      </c>
      <c r="F1099" s="11" t="s">
        <v>14</v>
      </c>
      <c r="G1099" s="11" t="s">
        <v>53</v>
      </c>
      <c r="H1099" s="11" t="s">
        <v>1756</v>
      </c>
      <c r="I1099" s="11" t="s">
        <v>172</v>
      </c>
      <c r="J1099" s="11">
        <v>342</v>
      </c>
      <c r="K1099" s="11">
        <v>6</v>
      </c>
      <c r="L1099" s="11" cm="1">
        <f t="array" ref="L1099">K1099*(J1099-INDEX(Purchase_Data!$D$8:$D$138, MATCH(1, (TRIM(Purchase_Data!$B$8:$B$138)=TRIM(H1099))*(TRIM(Purchase_Data!$C$8:$C$138)=TRIM(I1099)), 0)))</f>
        <v>204</v>
      </c>
      <c r="M1099" s="11">
        <f t="shared" si="17"/>
        <v>2052</v>
      </c>
      <c r="N1099" s="11" t="s">
        <v>556</v>
      </c>
      <c r="O1099" s="11" t="s">
        <v>20</v>
      </c>
    </row>
    <row r="1100" spans="2:15">
      <c r="B1100" s="11" t="s">
        <v>1337</v>
      </c>
      <c r="C1100" s="11" t="s">
        <v>1323</v>
      </c>
      <c r="D1100" s="11" t="s">
        <v>1324</v>
      </c>
      <c r="E1100" s="11" t="s">
        <v>139</v>
      </c>
      <c r="F1100" s="11" t="s">
        <v>32</v>
      </c>
      <c r="G1100" s="11" t="s">
        <v>33</v>
      </c>
      <c r="H1100" s="11" t="s">
        <v>69</v>
      </c>
      <c r="I1100" s="11" t="s">
        <v>63</v>
      </c>
      <c r="J1100" s="11">
        <v>100</v>
      </c>
      <c r="K1100" s="11">
        <v>7</v>
      </c>
      <c r="L1100" s="11" cm="1">
        <f t="array" ref="L1100">K1100*(J1100-INDEX(Purchase_Data!$D$8:$D$138, MATCH(1, (TRIM(Purchase_Data!$B$8:$B$138)=TRIM(H1100))*(TRIM(Purchase_Data!$C$8:$C$138)=TRIM(I1100)), 0)))</f>
        <v>84</v>
      </c>
      <c r="M1100" s="11">
        <f t="shared" si="17"/>
        <v>700</v>
      </c>
      <c r="N1100" s="11" t="s">
        <v>556</v>
      </c>
      <c r="O1100" s="11" t="s">
        <v>42</v>
      </c>
    </row>
    <row r="1101" spans="2:15">
      <c r="B1101" s="11" t="s">
        <v>1338</v>
      </c>
      <c r="C1101" s="11" t="s">
        <v>1323</v>
      </c>
      <c r="D1101" s="11" t="s">
        <v>1324</v>
      </c>
      <c r="E1101" s="11" t="s">
        <v>139</v>
      </c>
      <c r="F1101" s="11" t="s">
        <v>32</v>
      </c>
      <c r="G1101" s="11" t="s">
        <v>33</v>
      </c>
      <c r="H1101" s="11" t="s">
        <v>228</v>
      </c>
      <c r="I1101" s="11" t="s">
        <v>229</v>
      </c>
      <c r="J1101" s="11">
        <v>270</v>
      </c>
      <c r="K1101" s="11">
        <v>7</v>
      </c>
      <c r="L1101" s="11" cm="1">
        <f t="array" ref="L1101">K1101*(J1101-INDEX(Purchase_Data!$D$8:$D$138, MATCH(1, (TRIM(Purchase_Data!$B$8:$B$138)=TRIM(H1101))*(TRIM(Purchase_Data!$C$8:$C$138)=TRIM(I1101)), 0)))</f>
        <v>154</v>
      </c>
      <c r="M1101" s="11">
        <f t="shared" si="17"/>
        <v>1890</v>
      </c>
      <c r="N1101" s="11" t="s">
        <v>556</v>
      </c>
      <c r="O1101" s="11" t="s">
        <v>42</v>
      </c>
    </row>
    <row r="1102" spans="2:15">
      <c r="B1102" s="11" t="s">
        <v>1339</v>
      </c>
      <c r="C1102" s="11" t="s">
        <v>1323</v>
      </c>
      <c r="D1102" s="11" t="s">
        <v>1324</v>
      </c>
      <c r="E1102" s="11" t="s">
        <v>207</v>
      </c>
      <c r="F1102" s="11" t="s">
        <v>32</v>
      </c>
      <c r="G1102" s="11" t="s">
        <v>44</v>
      </c>
      <c r="H1102" s="11" t="s">
        <v>76</v>
      </c>
      <c r="I1102" s="11" t="s">
        <v>77</v>
      </c>
      <c r="J1102" s="11">
        <v>2300</v>
      </c>
      <c r="K1102" s="11">
        <v>7</v>
      </c>
      <c r="L1102" s="11" cm="1">
        <f t="array" ref="L1102">K1102*(J1102-INDEX(Purchase_Data!$D$8:$D$138, MATCH(1, (TRIM(Purchase_Data!$B$8:$B$138)=TRIM(H1102))*(TRIM(Purchase_Data!$C$8:$C$138)=TRIM(I1102)), 0)))</f>
        <v>7070</v>
      </c>
      <c r="M1102" s="11">
        <f t="shared" si="17"/>
        <v>16100</v>
      </c>
      <c r="N1102" s="11" t="s">
        <v>556</v>
      </c>
      <c r="O1102" s="11" t="s">
        <v>23</v>
      </c>
    </row>
    <row r="1103" spans="2:15">
      <c r="B1103" s="11" t="s">
        <v>1340</v>
      </c>
      <c r="C1103" s="11" t="s">
        <v>1323</v>
      </c>
      <c r="D1103" s="11" t="s">
        <v>1324</v>
      </c>
      <c r="E1103" s="11" t="s">
        <v>615</v>
      </c>
      <c r="F1103" s="11" t="s">
        <v>32</v>
      </c>
      <c r="G1103" s="11" t="s">
        <v>44</v>
      </c>
      <c r="H1103" s="11" t="s">
        <v>16</v>
      </c>
      <c r="I1103" s="11" t="s">
        <v>172</v>
      </c>
      <c r="J1103" s="11">
        <v>290</v>
      </c>
      <c r="K1103" s="11">
        <v>7</v>
      </c>
      <c r="L1103" s="11" cm="1">
        <f t="array" ref="L1103">K1103*(J1103-INDEX(Purchase_Data!$D$8:$D$138, MATCH(1, (TRIM(Purchase_Data!$B$8:$B$138)=TRIM(H1103))*(TRIM(Purchase_Data!$C$8:$C$138)=TRIM(I1103)), 0)))</f>
        <v>175</v>
      </c>
      <c r="M1103" s="11">
        <f t="shared" si="17"/>
        <v>2030</v>
      </c>
      <c r="N1103" s="11" t="s">
        <v>556</v>
      </c>
      <c r="O1103" s="11" t="s">
        <v>20</v>
      </c>
    </row>
    <row r="1104" spans="2:15">
      <c r="B1104" s="11" t="s">
        <v>1341</v>
      </c>
      <c r="C1104" s="11" t="s">
        <v>1323</v>
      </c>
      <c r="D1104" s="11" t="s">
        <v>1324</v>
      </c>
      <c r="E1104" s="11" t="s">
        <v>194</v>
      </c>
      <c r="F1104" s="11" t="s">
        <v>14</v>
      </c>
      <c r="G1104" s="11" t="s">
        <v>25</v>
      </c>
      <c r="H1104" s="11" t="s">
        <v>123</v>
      </c>
      <c r="I1104" s="11" t="s">
        <v>35</v>
      </c>
      <c r="J1104" s="11">
        <v>630</v>
      </c>
      <c r="K1104" s="11">
        <v>7</v>
      </c>
      <c r="L1104" s="11" cm="1">
        <f t="array" ref="L1104">K1104*(J1104-INDEX(Purchase_Data!$D$8:$D$138, MATCH(1, (TRIM(Purchase_Data!$B$8:$B$138)=TRIM(H1104))*(TRIM(Purchase_Data!$C$8:$C$138)=TRIM(I1104)), 0)))</f>
        <v>210</v>
      </c>
      <c r="M1104" s="11">
        <f t="shared" si="17"/>
        <v>4410</v>
      </c>
      <c r="N1104" s="11" t="s">
        <v>556</v>
      </c>
      <c r="O1104" s="11" t="s">
        <v>23</v>
      </c>
    </row>
    <row r="1105" spans="2:15">
      <c r="B1105" s="11" t="s">
        <v>1342</v>
      </c>
      <c r="C1105" s="11" t="s">
        <v>1323</v>
      </c>
      <c r="D1105" s="11" t="s">
        <v>1324</v>
      </c>
      <c r="E1105" s="11" t="s">
        <v>222</v>
      </c>
      <c r="F1105" s="11" t="s">
        <v>14</v>
      </c>
      <c r="G1105" s="11" t="s">
        <v>33</v>
      </c>
      <c r="H1105" s="11" t="s">
        <v>54</v>
      </c>
      <c r="I1105" s="11" t="s">
        <v>50</v>
      </c>
      <c r="J1105" s="11">
        <v>190</v>
      </c>
      <c r="K1105" s="11">
        <v>6</v>
      </c>
      <c r="L1105" s="11" cm="1">
        <f t="array" ref="L1105">K1105*(J1105-INDEX(Purchase_Data!$D$8:$D$138, MATCH(1, (TRIM(Purchase_Data!$B$8:$B$138)=TRIM(H1105))*(TRIM(Purchase_Data!$C$8:$C$138)=TRIM(I1105)), 0)))</f>
        <v>108</v>
      </c>
      <c r="M1105" s="11">
        <f t="shared" si="17"/>
        <v>1140</v>
      </c>
      <c r="N1105" s="11" t="s">
        <v>556</v>
      </c>
      <c r="O1105" s="11" t="s">
        <v>42</v>
      </c>
    </row>
    <row r="1106" spans="2:15">
      <c r="B1106" s="11" t="s">
        <v>1343</v>
      </c>
      <c r="C1106" s="11" t="s">
        <v>1323</v>
      </c>
      <c r="D1106" s="11" t="s">
        <v>1324</v>
      </c>
      <c r="E1106" s="11" t="s">
        <v>527</v>
      </c>
      <c r="F1106" s="11" t="s">
        <v>32</v>
      </c>
      <c r="G1106" s="11" t="s">
        <v>25</v>
      </c>
      <c r="H1106" s="11" t="s">
        <v>1756</v>
      </c>
      <c r="I1106" s="11" t="s">
        <v>172</v>
      </c>
      <c r="J1106" s="11">
        <v>342</v>
      </c>
      <c r="K1106" s="11">
        <v>9</v>
      </c>
      <c r="L1106" s="11" cm="1">
        <f t="array" ref="L1106">K1106*(J1106-INDEX(Purchase_Data!$D$8:$D$138, MATCH(1, (TRIM(Purchase_Data!$B$8:$B$138)=TRIM(H1106))*(TRIM(Purchase_Data!$C$8:$C$138)=TRIM(I1106)), 0)))</f>
        <v>306</v>
      </c>
      <c r="M1106" s="11">
        <f t="shared" si="17"/>
        <v>3078</v>
      </c>
      <c r="N1106" s="11" t="s">
        <v>556</v>
      </c>
      <c r="O1106" s="11" t="s">
        <v>20</v>
      </c>
    </row>
    <row r="1107" spans="2:15">
      <c r="B1107" s="11" t="s">
        <v>1344</v>
      </c>
      <c r="C1107" s="11" t="s">
        <v>1323</v>
      </c>
      <c r="D1107" s="11" t="s">
        <v>1324</v>
      </c>
      <c r="E1107" s="11" t="s">
        <v>394</v>
      </c>
      <c r="F1107" s="11" t="s">
        <v>14</v>
      </c>
      <c r="G1107" s="11" t="s">
        <v>15</v>
      </c>
      <c r="H1107" s="11" t="s">
        <v>123</v>
      </c>
      <c r="I1107" s="11" t="s">
        <v>137</v>
      </c>
      <c r="J1107" s="11">
        <v>330</v>
      </c>
      <c r="K1107" s="11">
        <v>8</v>
      </c>
      <c r="L1107" s="11" cm="1">
        <f t="array" ref="L1107">K1107*(J1107-INDEX(Purchase_Data!$D$8:$D$138, MATCH(1, (TRIM(Purchase_Data!$B$8:$B$138)=TRIM(H1107))*(TRIM(Purchase_Data!$C$8:$C$138)=TRIM(I1107)), 0)))</f>
        <v>304</v>
      </c>
      <c r="M1107" s="11">
        <f t="shared" si="17"/>
        <v>2640</v>
      </c>
      <c r="N1107" s="11" t="s">
        <v>556</v>
      </c>
      <c r="O1107" s="11" t="s">
        <v>23</v>
      </c>
    </row>
    <row r="1108" spans="2:15">
      <c r="B1108" s="11" t="s">
        <v>1345</v>
      </c>
      <c r="C1108" s="11" t="s">
        <v>1323</v>
      </c>
      <c r="D1108" s="11" t="s">
        <v>1324</v>
      </c>
      <c r="E1108" s="11" t="s">
        <v>233</v>
      </c>
      <c r="F1108" s="11" t="s">
        <v>14</v>
      </c>
      <c r="G1108" s="11" t="s">
        <v>33</v>
      </c>
      <c r="H1108" s="11" t="s">
        <v>1751</v>
      </c>
      <c r="I1108" s="11" t="s">
        <v>27</v>
      </c>
      <c r="J1108" s="11">
        <v>200</v>
      </c>
      <c r="K1108" s="11">
        <v>9</v>
      </c>
      <c r="L1108" s="11" cm="1">
        <f t="array" ref="L1108">K1108*(J1108-INDEX(Purchase_Data!$D$8:$D$138, MATCH(1, (TRIM(Purchase_Data!$B$8:$B$138)=TRIM(H1108))*(TRIM(Purchase_Data!$C$8:$C$138)=TRIM(I1108)), 0)))</f>
        <v>198</v>
      </c>
      <c r="M1108" s="11">
        <f t="shared" si="17"/>
        <v>1800</v>
      </c>
      <c r="N1108" s="11" t="s">
        <v>556</v>
      </c>
      <c r="O1108" s="11" t="s">
        <v>42</v>
      </c>
    </row>
    <row r="1109" spans="2:15">
      <c r="B1109" s="11" t="s">
        <v>1346</v>
      </c>
      <c r="C1109" s="11" t="s">
        <v>1323</v>
      </c>
      <c r="D1109" s="11" t="s">
        <v>1324</v>
      </c>
      <c r="E1109" s="11" t="s">
        <v>205</v>
      </c>
      <c r="F1109" s="11" t="s">
        <v>14</v>
      </c>
      <c r="G1109" s="11" t="s">
        <v>44</v>
      </c>
      <c r="H1109" s="11" t="s">
        <v>16</v>
      </c>
      <c r="I1109" s="11" t="s">
        <v>172</v>
      </c>
      <c r="J1109" s="11">
        <v>290</v>
      </c>
      <c r="K1109" s="11">
        <v>6</v>
      </c>
      <c r="L1109" s="11" cm="1">
        <f t="array" ref="L1109">K1109*(J1109-INDEX(Purchase_Data!$D$8:$D$138, MATCH(1, (TRIM(Purchase_Data!$B$8:$B$138)=TRIM(H1109))*(TRIM(Purchase_Data!$C$8:$C$138)=TRIM(I1109)), 0)))</f>
        <v>150</v>
      </c>
      <c r="M1109" s="11">
        <f t="shared" si="17"/>
        <v>1740</v>
      </c>
      <c r="N1109" s="11" t="s">
        <v>556</v>
      </c>
      <c r="O1109" s="11" t="s">
        <v>20</v>
      </c>
    </row>
    <row r="1110" spans="2:15">
      <c r="B1110" s="11" t="s">
        <v>1347</v>
      </c>
      <c r="C1110" s="11" t="s">
        <v>1323</v>
      </c>
      <c r="D1110" s="11" t="s">
        <v>1324</v>
      </c>
      <c r="E1110" s="11" t="s">
        <v>174</v>
      </c>
      <c r="F1110" s="11" t="s">
        <v>32</v>
      </c>
      <c r="G1110" s="11" t="s">
        <v>44</v>
      </c>
      <c r="H1110" s="11" t="s">
        <v>1755</v>
      </c>
      <c r="I1110" s="11" t="s">
        <v>149</v>
      </c>
      <c r="J1110" s="11">
        <v>230</v>
      </c>
      <c r="K1110" s="11">
        <v>10</v>
      </c>
      <c r="L1110" s="11" cm="1">
        <f t="array" ref="L1110">K1110*(J1110-INDEX(Purchase_Data!$D$8:$D$138, MATCH(1, (TRIM(Purchase_Data!$B$8:$B$138)=TRIM(H1110))*(TRIM(Purchase_Data!$C$8:$C$138)=TRIM(I1110)), 0)))</f>
        <v>150</v>
      </c>
      <c r="M1110" s="11">
        <f t="shared" si="17"/>
        <v>2300</v>
      </c>
      <c r="N1110" s="11" t="s">
        <v>556</v>
      </c>
      <c r="O1110" s="11" t="s">
        <v>20</v>
      </c>
    </row>
    <row r="1111" spans="2:15">
      <c r="B1111" s="11" t="s">
        <v>1348</v>
      </c>
      <c r="C1111" s="11" t="s">
        <v>1323</v>
      </c>
      <c r="D1111" s="11" t="s">
        <v>1324</v>
      </c>
      <c r="E1111" s="11" t="s">
        <v>174</v>
      </c>
      <c r="F1111" s="11" t="s">
        <v>32</v>
      </c>
      <c r="G1111" s="11" t="s">
        <v>44</v>
      </c>
      <c r="H1111" s="11" t="s">
        <v>65</v>
      </c>
      <c r="I1111" s="11" t="s">
        <v>66</v>
      </c>
      <c r="J1111" s="11">
        <v>20</v>
      </c>
      <c r="K1111" s="11">
        <v>8</v>
      </c>
      <c r="L1111" s="11" cm="1">
        <f t="array" ref="L1111">K1111*(J1111-INDEX(Purchase_Data!$D$8:$D$138, MATCH(1, (TRIM(Purchase_Data!$B$8:$B$138)=TRIM(H1111))*(TRIM(Purchase_Data!$C$8:$C$138)=TRIM(I1111)), 0)))</f>
        <v>56</v>
      </c>
      <c r="M1111" s="11">
        <f t="shared" si="17"/>
        <v>160</v>
      </c>
      <c r="N1111" s="11" t="s">
        <v>556</v>
      </c>
      <c r="O1111" s="11" t="s">
        <v>42</v>
      </c>
    </row>
    <row r="1112" spans="2:15">
      <c r="B1112" s="11" t="s">
        <v>1349</v>
      </c>
      <c r="C1112" s="11" t="s">
        <v>1323</v>
      </c>
      <c r="D1112" s="11" t="s">
        <v>1324</v>
      </c>
      <c r="E1112" s="11" t="s">
        <v>789</v>
      </c>
      <c r="F1112" s="11" t="s">
        <v>32</v>
      </c>
      <c r="G1112" s="11" t="s">
        <v>53</v>
      </c>
      <c r="H1112" s="11" t="s">
        <v>104</v>
      </c>
      <c r="I1112" s="11" t="s">
        <v>17</v>
      </c>
      <c r="J1112" s="11">
        <v>210</v>
      </c>
      <c r="K1112" s="11">
        <v>9</v>
      </c>
      <c r="L1112" s="11" cm="1">
        <f t="array" ref="L1112">K1112*(J1112-INDEX(Purchase_Data!$D$8:$D$138, MATCH(1, (TRIM(Purchase_Data!$B$8:$B$138)=TRIM(H1112))*(TRIM(Purchase_Data!$C$8:$C$138)=TRIM(I1112)), 0)))</f>
        <v>450</v>
      </c>
      <c r="M1112" s="11">
        <f t="shared" si="17"/>
        <v>1890</v>
      </c>
      <c r="N1112" s="11" t="s">
        <v>556</v>
      </c>
      <c r="O1112" s="11" t="s">
        <v>37</v>
      </c>
    </row>
    <row r="1113" spans="2:15">
      <c r="B1113" s="11" t="s">
        <v>1350</v>
      </c>
      <c r="C1113" s="11" t="s">
        <v>1323</v>
      </c>
      <c r="D1113" s="11" t="s">
        <v>1324</v>
      </c>
      <c r="E1113" s="11" t="s">
        <v>789</v>
      </c>
      <c r="F1113" s="11" t="s">
        <v>32</v>
      </c>
      <c r="G1113" s="11" t="s">
        <v>53</v>
      </c>
      <c r="H1113" s="11" t="s">
        <v>341</v>
      </c>
      <c r="I1113" s="11" t="s">
        <v>46</v>
      </c>
      <c r="J1113" s="11">
        <v>1050</v>
      </c>
      <c r="K1113" s="11">
        <v>8</v>
      </c>
      <c r="L1113" s="11" cm="1">
        <f t="array" ref="L1113">K1113*(J1113-INDEX(Purchase_Data!$D$8:$D$138, MATCH(1, (TRIM(Purchase_Data!$B$8:$B$138)=TRIM(H1113))*(TRIM(Purchase_Data!$C$8:$C$138)=TRIM(I1113)), 0)))</f>
        <v>1360</v>
      </c>
      <c r="M1113" s="11">
        <f t="shared" si="17"/>
        <v>8400</v>
      </c>
      <c r="N1113" s="11" t="s">
        <v>556</v>
      </c>
      <c r="O1113" s="11" t="s">
        <v>23</v>
      </c>
    </row>
    <row r="1114" spans="2:15">
      <c r="B1114" s="11" t="s">
        <v>1351</v>
      </c>
      <c r="C1114" s="11" t="s">
        <v>1323</v>
      </c>
      <c r="D1114" s="11" t="s">
        <v>1324</v>
      </c>
      <c r="E1114" s="11" t="s">
        <v>43</v>
      </c>
      <c r="F1114" s="11" t="s">
        <v>32</v>
      </c>
      <c r="G1114" s="11" t="s">
        <v>44</v>
      </c>
      <c r="H1114" s="11" t="s">
        <v>171</v>
      </c>
      <c r="I1114" s="11" t="s">
        <v>172</v>
      </c>
      <c r="J1114" s="11">
        <v>90</v>
      </c>
      <c r="K1114" s="11">
        <v>9</v>
      </c>
      <c r="L1114" s="11" cm="1">
        <f t="array" ref="L1114">K1114*(J1114-INDEX(Purchase_Data!$D$8:$D$138, MATCH(1, (TRIM(Purchase_Data!$B$8:$B$138)=TRIM(H1114))*(TRIM(Purchase_Data!$C$8:$C$138)=TRIM(I1114)), 0)))</f>
        <v>90</v>
      </c>
      <c r="M1114" s="11">
        <f t="shared" si="17"/>
        <v>810</v>
      </c>
      <c r="N1114" s="11" t="s">
        <v>556</v>
      </c>
      <c r="O1114" s="11" t="s">
        <v>37</v>
      </c>
    </row>
    <row r="1115" spans="2:15">
      <c r="B1115" s="11" t="s">
        <v>1352</v>
      </c>
      <c r="C1115" s="11" t="s">
        <v>1323</v>
      </c>
      <c r="D1115" s="11" t="s">
        <v>1324</v>
      </c>
      <c r="E1115" s="11" t="s">
        <v>207</v>
      </c>
      <c r="F1115" s="11" t="s">
        <v>32</v>
      </c>
      <c r="G1115" s="11" t="s">
        <v>44</v>
      </c>
      <c r="H1115" s="11" t="s">
        <v>1004</v>
      </c>
      <c r="I1115" s="11" t="s">
        <v>132</v>
      </c>
      <c r="J1115" s="11">
        <v>100</v>
      </c>
      <c r="K1115" s="11">
        <v>8</v>
      </c>
      <c r="L1115" s="11" cm="1">
        <f t="array" ref="L1115">K1115*(J1115-INDEX(Purchase_Data!$D$8:$D$138, MATCH(1, (TRIM(Purchase_Data!$B$8:$B$138)=TRIM(H1115))*(TRIM(Purchase_Data!$C$8:$C$138)=TRIM(I1115)), 0)))</f>
        <v>120</v>
      </c>
      <c r="M1115" s="11">
        <f t="shared" si="17"/>
        <v>800</v>
      </c>
      <c r="N1115" s="11" t="s">
        <v>556</v>
      </c>
      <c r="O1115" s="11" t="s">
        <v>42</v>
      </c>
    </row>
    <row r="1116" spans="2:15">
      <c r="B1116" s="11" t="s">
        <v>1353</v>
      </c>
      <c r="C1116" s="11" t="s">
        <v>1323</v>
      </c>
      <c r="D1116" s="11" t="s">
        <v>1324</v>
      </c>
      <c r="E1116" s="11" t="s">
        <v>504</v>
      </c>
      <c r="F1116" s="11" t="s">
        <v>14</v>
      </c>
      <c r="G1116" s="11" t="s">
        <v>44</v>
      </c>
      <c r="H1116" s="11" t="s">
        <v>91</v>
      </c>
      <c r="I1116" s="11" t="s">
        <v>59</v>
      </c>
      <c r="J1116" s="11">
        <v>700</v>
      </c>
      <c r="K1116" s="11">
        <v>8</v>
      </c>
      <c r="L1116" s="11" cm="1">
        <f t="array" ref="L1116">K1116*(J1116-INDEX(Purchase_Data!$D$8:$D$138, MATCH(1, (TRIM(Purchase_Data!$B$8:$B$138)=TRIM(H1116))*(TRIM(Purchase_Data!$C$8:$C$138)=TRIM(I1116)), 0)))</f>
        <v>224</v>
      </c>
      <c r="M1116" s="11">
        <f t="shared" si="17"/>
        <v>5600</v>
      </c>
      <c r="N1116" s="11" t="s">
        <v>556</v>
      </c>
      <c r="O1116" s="11" t="s">
        <v>23</v>
      </c>
    </row>
    <row r="1117" spans="2:15">
      <c r="B1117" s="11" t="s">
        <v>1354</v>
      </c>
      <c r="C1117" s="11" t="s">
        <v>1323</v>
      </c>
      <c r="D1117" s="11" t="s">
        <v>1324</v>
      </c>
      <c r="E1117" s="11" t="s">
        <v>83</v>
      </c>
      <c r="F1117" s="11" t="s">
        <v>14</v>
      </c>
      <c r="G1117" s="11" t="s">
        <v>25</v>
      </c>
      <c r="H1117" s="11" t="s">
        <v>26</v>
      </c>
      <c r="I1117" s="11" t="s">
        <v>137</v>
      </c>
      <c r="J1117" s="11">
        <v>200</v>
      </c>
      <c r="K1117" s="11">
        <v>9</v>
      </c>
      <c r="L1117" s="11" cm="1">
        <f t="array" ref="L1117">K1117*(J1117-INDEX(Purchase_Data!$D$8:$D$138, MATCH(1, (TRIM(Purchase_Data!$B$8:$B$138)=TRIM(H1117))*(TRIM(Purchase_Data!$C$8:$C$138)=TRIM(I1117)), 0)))</f>
        <v>468</v>
      </c>
      <c r="M1117" s="11">
        <f t="shared" si="17"/>
        <v>1800</v>
      </c>
      <c r="N1117" s="11" t="s">
        <v>556</v>
      </c>
      <c r="O1117" s="11" t="s">
        <v>23</v>
      </c>
    </row>
    <row r="1118" spans="2:15">
      <c r="B1118" s="11" t="s">
        <v>1355</v>
      </c>
      <c r="C1118" s="11" t="s">
        <v>1323</v>
      </c>
      <c r="D1118" s="11" t="s">
        <v>1324</v>
      </c>
      <c r="E1118" s="11" t="s">
        <v>307</v>
      </c>
      <c r="F1118" s="11" t="s">
        <v>14</v>
      </c>
      <c r="G1118" s="11" t="s">
        <v>15</v>
      </c>
      <c r="H1118" s="11" t="s">
        <v>91</v>
      </c>
      <c r="I1118" s="11" t="s">
        <v>59</v>
      </c>
      <c r="J1118" s="11">
        <v>700</v>
      </c>
      <c r="K1118" s="11">
        <v>8</v>
      </c>
      <c r="L1118" s="11" cm="1">
        <f t="array" ref="L1118">K1118*(J1118-INDEX(Purchase_Data!$D$8:$D$138, MATCH(1, (TRIM(Purchase_Data!$B$8:$B$138)=TRIM(H1118))*(TRIM(Purchase_Data!$C$8:$C$138)=TRIM(I1118)), 0)))</f>
        <v>224</v>
      </c>
      <c r="M1118" s="11">
        <f t="shared" si="17"/>
        <v>5600</v>
      </c>
      <c r="N1118" s="11" t="s">
        <v>556</v>
      </c>
      <c r="O1118" s="11" t="s">
        <v>23</v>
      </c>
    </row>
    <row r="1119" spans="2:15">
      <c r="B1119" s="11" t="s">
        <v>1356</v>
      </c>
      <c r="C1119" s="11" t="s">
        <v>1323</v>
      </c>
      <c r="D1119" s="11" t="s">
        <v>1324</v>
      </c>
      <c r="E1119" s="11" t="s">
        <v>307</v>
      </c>
      <c r="F1119" s="11" t="s">
        <v>14</v>
      </c>
      <c r="G1119" s="11" t="s">
        <v>15</v>
      </c>
      <c r="H1119" s="11" t="s">
        <v>435</v>
      </c>
      <c r="I1119" s="11" t="s">
        <v>59</v>
      </c>
      <c r="J1119" s="11">
        <v>120</v>
      </c>
      <c r="K1119" s="11">
        <v>8</v>
      </c>
      <c r="L1119" s="11" cm="1">
        <f t="array" ref="L1119">K1119*(J1119-INDEX(Purchase_Data!$D$8:$D$138, MATCH(1, (TRIM(Purchase_Data!$B$8:$B$138)=TRIM(H1119))*(TRIM(Purchase_Data!$C$8:$C$138)=TRIM(I1119)), 0)))</f>
        <v>80</v>
      </c>
      <c r="M1119" s="11">
        <f t="shared" si="17"/>
        <v>960</v>
      </c>
      <c r="N1119" s="11" t="s">
        <v>556</v>
      </c>
      <c r="O1119" s="11" t="s">
        <v>37</v>
      </c>
    </row>
    <row r="1120" spans="2:15">
      <c r="B1120" s="11" t="s">
        <v>1357</v>
      </c>
      <c r="C1120" s="11" t="s">
        <v>1323</v>
      </c>
      <c r="D1120" s="11" t="s">
        <v>1324</v>
      </c>
      <c r="E1120" s="11" t="s">
        <v>207</v>
      </c>
      <c r="F1120" s="11" t="s">
        <v>32</v>
      </c>
      <c r="G1120" s="11" t="s">
        <v>44</v>
      </c>
      <c r="H1120" s="11" t="s">
        <v>264</v>
      </c>
      <c r="I1120" s="11" t="s">
        <v>229</v>
      </c>
      <c r="J1120" s="11">
        <v>850</v>
      </c>
      <c r="K1120" s="11">
        <v>8</v>
      </c>
      <c r="L1120" s="11" cm="1">
        <f t="array" ref="L1120">K1120*(J1120-INDEX(Purchase_Data!$D$8:$D$138, MATCH(1, (TRIM(Purchase_Data!$B$8:$B$138)=TRIM(H1120))*(TRIM(Purchase_Data!$C$8:$C$138)=TRIM(I1120)), 0)))</f>
        <v>240</v>
      </c>
      <c r="M1120" s="11">
        <f t="shared" si="17"/>
        <v>6800</v>
      </c>
      <c r="N1120" s="11" t="s">
        <v>556</v>
      </c>
      <c r="O1120" s="11" t="s">
        <v>42</v>
      </c>
    </row>
    <row r="1121" spans="2:15">
      <c r="B1121" s="11" t="s">
        <v>1358</v>
      </c>
      <c r="C1121" s="11" t="s">
        <v>1323</v>
      </c>
      <c r="D1121" s="11" t="s">
        <v>1324</v>
      </c>
      <c r="E1121" s="11" t="s">
        <v>207</v>
      </c>
      <c r="F1121" s="11" t="s">
        <v>32</v>
      </c>
      <c r="G1121" s="11" t="s">
        <v>44</v>
      </c>
      <c r="H1121" s="11" t="s">
        <v>65</v>
      </c>
      <c r="I1121" s="11" t="s">
        <v>66</v>
      </c>
      <c r="J1121" s="11">
        <v>20</v>
      </c>
      <c r="K1121" s="11">
        <v>8</v>
      </c>
      <c r="L1121" s="11" cm="1">
        <f t="array" ref="L1121">K1121*(J1121-INDEX(Purchase_Data!$D$8:$D$138, MATCH(1, (TRIM(Purchase_Data!$B$8:$B$138)=TRIM(H1121))*(TRIM(Purchase_Data!$C$8:$C$138)=TRIM(I1121)), 0)))</f>
        <v>56</v>
      </c>
      <c r="M1121" s="11">
        <f t="shared" si="17"/>
        <v>160</v>
      </c>
      <c r="N1121" s="11" t="s">
        <v>556</v>
      </c>
      <c r="O1121" s="11" t="s">
        <v>42</v>
      </c>
    </row>
    <row r="1122" spans="2:15">
      <c r="B1122" s="11" t="s">
        <v>1359</v>
      </c>
      <c r="C1122" s="11" t="s">
        <v>1323</v>
      </c>
      <c r="D1122" s="11" t="s">
        <v>1324</v>
      </c>
      <c r="E1122" s="11" t="s">
        <v>283</v>
      </c>
      <c r="F1122" s="11" t="s">
        <v>14</v>
      </c>
      <c r="G1122" s="11" t="s">
        <v>25</v>
      </c>
      <c r="H1122" s="11" t="s">
        <v>274</v>
      </c>
      <c r="I1122" s="11" t="s">
        <v>17</v>
      </c>
      <c r="J1122" s="11">
        <v>100</v>
      </c>
      <c r="K1122" s="11">
        <v>7</v>
      </c>
      <c r="L1122" s="11" cm="1">
        <f t="array" ref="L1122">K1122*(J1122-INDEX(Purchase_Data!$D$8:$D$138, MATCH(1, (TRIM(Purchase_Data!$B$8:$B$138)=TRIM(H1122))*(TRIM(Purchase_Data!$C$8:$C$138)=TRIM(I1122)), 0)))</f>
        <v>70</v>
      </c>
      <c r="M1122" s="11">
        <f t="shared" si="17"/>
        <v>700</v>
      </c>
      <c r="N1122" s="11" t="s">
        <v>556</v>
      </c>
      <c r="O1122" s="11" t="s">
        <v>42</v>
      </c>
    </row>
    <row r="1123" spans="2:15">
      <c r="B1123" s="11" t="s">
        <v>1360</v>
      </c>
      <c r="C1123" s="11" t="s">
        <v>1323</v>
      </c>
      <c r="D1123" s="11" t="s">
        <v>1324</v>
      </c>
      <c r="E1123" s="11" t="s">
        <v>61</v>
      </c>
      <c r="F1123" s="11" t="s">
        <v>32</v>
      </c>
      <c r="G1123" s="11" t="s">
        <v>25</v>
      </c>
      <c r="H1123" s="11" t="s">
        <v>1751</v>
      </c>
      <c r="I1123" s="11" t="s">
        <v>27</v>
      </c>
      <c r="J1123" s="11">
        <v>200</v>
      </c>
      <c r="K1123" s="11">
        <v>7</v>
      </c>
      <c r="L1123" s="11" cm="1">
        <f t="array" ref="L1123">K1123*(J1123-INDEX(Purchase_Data!$D$8:$D$138, MATCH(1, (TRIM(Purchase_Data!$B$8:$B$138)=TRIM(H1123))*(TRIM(Purchase_Data!$C$8:$C$138)=TRIM(I1123)), 0)))</f>
        <v>154</v>
      </c>
      <c r="M1123" s="11">
        <f t="shared" si="17"/>
        <v>1400</v>
      </c>
      <c r="N1123" s="11" t="s">
        <v>556</v>
      </c>
      <c r="O1123" s="11" t="s">
        <v>42</v>
      </c>
    </row>
    <row r="1124" spans="2:15">
      <c r="B1124" s="11" t="s">
        <v>1361</v>
      </c>
      <c r="C1124" s="11" t="s">
        <v>1323</v>
      </c>
      <c r="D1124" s="11" t="s">
        <v>1324</v>
      </c>
      <c r="E1124" s="11" t="s">
        <v>403</v>
      </c>
      <c r="F1124" s="11" t="s">
        <v>14</v>
      </c>
      <c r="G1124" s="11" t="s">
        <v>33</v>
      </c>
      <c r="H1124" s="11" t="s">
        <v>65</v>
      </c>
      <c r="I1124" s="11" t="s">
        <v>66</v>
      </c>
      <c r="J1124" s="11">
        <v>20</v>
      </c>
      <c r="K1124" s="11">
        <v>9</v>
      </c>
      <c r="L1124" s="11" cm="1">
        <f t="array" ref="L1124">K1124*(J1124-INDEX(Purchase_Data!$D$8:$D$138, MATCH(1, (TRIM(Purchase_Data!$B$8:$B$138)=TRIM(H1124))*(TRIM(Purchase_Data!$C$8:$C$138)=TRIM(I1124)), 0)))</f>
        <v>63</v>
      </c>
      <c r="M1124" s="11">
        <f t="shared" si="17"/>
        <v>180</v>
      </c>
      <c r="N1124" s="11" t="s">
        <v>556</v>
      </c>
      <c r="O1124" s="11" t="s">
        <v>42</v>
      </c>
    </row>
    <row r="1125" spans="2:15">
      <c r="B1125" s="11" t="s">
        <v>1362</v>
      </c>
      <c r="C1125" s="11" t="s">
        <v>1323</v>
      </c>
      <c r="D1125" s="11" t="s">
        <v>1324</v>
      </c>
      <c r="E1125" s="11" t="s">
        <v>325</v>
      </c>
      <c r="F1125" s="11" t="s">
        <v>14</v>
      </c>
      <c r="G1125" s="11" t="s">
        <v>25</v>
      </c>
      <c r="H1125" s="11" t="s">
        <v>1751</v>
      </c>
      <c r="I1125" s="11" t="s">
        <v>27</v>
      </c>
      <c r="J1125" s="11">
        <v>200</v>
      </c>
      <c r="K1125" s="11">
        <v>7</v>
      </c>
      <c r="L1125" s="11" cm="1">
        <f t="array" ref="L1125">K1125*(J1125-INDEX(Purchase_Data!$D$8:$D$138, MATCH(1, (TRIM(Purchase_Data!$B$8:$B$138)=TRIM(H1125))*(TRIM(Purchase_Data!$C$8:$C$138)=TRIM(I1125)), 0)))</f>
        <v>154</v>
      </c>
      <c r="M1125" s="11">
        <f t="shared" si="17"/>
        <v>1400</v>
      </c>
      <c r="N1125" s="11" t="s">
        <v>556</v>
      </c>
      <c r="O1125" s="11" t="s">
        <v>42</v>
      </c>
    </row>
    <row r="1126" spans="2:15">
      <c r="B1126" s="11" t="s">
        <v>1363</v>
      </c>
      <c r="C1126" s="11" t="s">
        <v>1323</v>
      </c>
      <c r="D1126" s="11" t="s">
        <v>1324</v>
      </c>
      <c r="E1126" s="11" t="s">
        <v>299</v>
      </c>
      <c r="F1126" s="11" t="s">
        <v>32</v>
      </c>
      <c r="G1126" s="11" t="s">
        <v>53</v>
      </c>
      <c r="H1126" s="11" t="s">
        <v>65</v>
      </c>
      <c r="I1126" s="11" t="s">
        <v>66</v>
      </c>
      <c r="J1126" s="11">
        <v>20</v>
      </c>
      <c r="K1126" s="11">
        <v>7</v>
      </c>
      <c r="L1126" s="11" cm="1">
        <f t="array" ref="L1126">K1126*(J1126-INDEX(Purchase_Data!$D$8:$D$138, MATCH(1, (TRIM(Purchase_Data!$B$8:$B$138)=TRIM(H1126))*(TRIM(Purchase_Data!$C$8:$C$138)=TRIM(I1126)), 0)))</f>
        <v>49</v>
      </c>
      <c r="M1126" s="11">
        <f t="shared" si="17"/>
        <v>140</v>
      </c>
      <c r="N1126" s="11" t="s">
        <v>556</v>
      </c>
      <c r="O1126" s="11" t="s">
        <v>42</v>
      </c>
    </row>
    <row r="1127" spans="2:15">
      <c r="B1127" s="11" t="s">
        <v>1364</v>
      </c>
      <c r="C1127" s="11" t="s">
        <v>1323</v>
      </c>
      <c r="D1127" s="11" t="s">
        <v>1324</v>
      </c>
      <c r="E1127" s="11" t="s">
        <v>299</v>
      </c>
      <c r="F1127" s="11" t="s">
        <v>32</v>
      </c>
      <c r="G1127" s="11" t="s">
        <v>53</v>
      </c>
      <c r="H1127" s="11" t="s">
        <v>54</v>
      </c>
      <c r="I1127" s="11" t="s">
        <v>55</v>
      </c>
      <c r="J1127" s="11">
        <v>350</v>
      </c>
      <c r="K1127" s="11">
        <v>8</v>
      </c>
      <c r="L1127" s="11" cm="1">
        <f t="array" ref="L1127">K1127*(J1127-INDEX(Purchase_Data!$D$8:$D$138, MATCH(1, (TRIM(Purchase_Data!$B$8:$B$138)=TRIM(H1127))*(TRIM(Purchase_Data!$C$8:$C$138)=TRIM(I1127)), 0)))</f>
        <v>320</v>
      </c>
      <c r="M1127" s="11">
        <f t="shared" si="17"/>
        <v>2800</v>
      </c>
      <c r="N1127" s="11" t="s">
        <v>556</v>
      </c>
      <c r="O1127" s="11" t="s">
        <v>42</v>
      </c>
    </row>
    <row r="1128" spans="2:15">
      <c r="B1128" s="11" t="s">
        <v>1365</v>
      </c>
      <c r="C1128" s="11" t="s">
        <v>1323</v>
      </c>
      <c r="D1128" s="11" t="s">
        <v>1324</v>
      </c>
      <c r="E1128" s="11" t="s">
        <v>73</v>
      </c>
      <c r="F1128" s="11" t="s">
        <v>32</v>
      </c>
      <c r="G1128" s="11" t="s">
        <v>25</v>
      </c>
      <c r="H1128" s="11" t="s">
        <v>84</v>
      </c>
      <c r="I1128" s="11" t="s">
        <v>172</v>
      </c>
      <c r="J1128" s="11">
        <v>150</v>
      </c>
      <c r="K1128" s="11">
        <v>8</v>
      </c>
      <c r="L1128" s="11" cm="1">
        <f t="array" ref="L1128">K1128*(J1128-INDEX(Purchase_Data!$D$8:$D$138, MATCH(1, (TRIM(Purchase_Data!$B$8:$B$138)=TRIM(H1128))*(TRIM(Purchase_Data!$C$8:$C$138)=TRIM(I1128)), 0)))</f>
        <v>112</v>
      </c>
      <c r="M1128" s="11">
        <f t="shared" si="17"/>
        <v>1200</v>
      </c>
      <c r="N1128" s="11" t="s">
        <v>556</v>
      </c>
      <c r="O1128" s="11" t="s">
        <v>23</v>
      </c>
    </row>
    <row r="1129" spans="2:15">
      <c r="B1129" s="11" t="s">
        <v>1366</v>
      </c>
      <c r="C1129" s="11" t="s">
        <v>1323</v>
      </c>
      <c r="D1129" s="11" t="s">
        <v>1324</v>
      </c>
      <c r="E1129" s="11" t="s">
        <v>73</v>
      </c>
      <c r="F1129" s="11" t="s">
        <v>32</v>
      </c>
      <c r="G1129" s="11" t="s">
        <v>25</v>
      </c>
      <c r="H1129" s="11" t="s">
        <v>435</v>
      </c>
      <c r="I1129" s="11" t="s">
        <v>59</v>
      </c>
      <c r="J1129" s="11">
        <v>120</v>
      </c>
      <c r="K1129" s="11">
        <v>8</v>
      </c>
      <c r="L1129" s="11" cm="1">
        <f t="array" ref="L1129">K1129*(J1129-INDEX(Purchase_Data!$D$8:$D$138, MATCH(1, (TRIM(Purchase_Data!$B$8:$B$138)=TRIM(H1129))*(TRIM(Purchase_Data!$C$8:$C$138)=TRIM(I1129)), 0)))</f>
        <v>80</v>
      </c>
      <c r="M1129" s="11">
        <f t="shared" si="17"/>
        <v>960</v>
      </c>
      <c r="N1129" s="11" t="s">
        <v>556</v>
      </c>
      <c r="O1129" s="11" t="s">
        <v>37</v>
      </c>
    </row>
    <row r="1130" spans="2:15">
      <c r="B1130" s="11" t="s">
        <v>1367</v>
      </c>
      <c r="C1130" s="11" t="s">
        <v>1323</v>
      </c>
      <c r="D1130" s="11" t="s">
        <v>1324</v>
      </c>
      <c r="E1130" s="11" t="s">
        <v>266</v>
      </c>
      <c r="F1130" s="11" t="s">
        <v>14</v>
      </c>
      <c r="G1130" s="11" t="s">
        <v>33</v>
      </c>
      <c r="H1130" s="11" t="s">
        <v>309</v>
      </c>
      <c r="I1130" s="11" t="s">
        <v>63</v>
      </c>
      <c r="J1130" s="11">
        <v>30</v>
      </c>
      <c r="K1130" s="11">
        <v>8</v>
      </c>
      <c r="L1130" s="11" cm="1">
        <f t="array" ref="L1130">K1130*(J1130-INDEX(Purchase_Data!$D$8:$D$138, MATCH(1, (TRIM(Purchase_Data!$B$8:$B$138)=TRIM(H1130))*(TRIM(Purchase_Data!$C$8:$C$138)=TRIM(I1130)), 0)))</f>
        <v>24</v>
      </c>
      <c r="M1130" s="11">
        <f t="shared" si="17"/>
        <v>240</v>
      </c>
      <c r="N1130" s="11" t="s">
        <v>556</v>
      </c>
      <c r="O1130" s="11" t="s">
        <v>42</v>
      </c>
    </row>
    <row r="1131" spans="2:15">
      <c r="B1131" s="11" t="s">
        <v>1368</v>
      </c>
      <c r="C1131" s="11" t="s">
        <v>1323</v>
      </c>
      <c r="D1131" s="11" t="s">
        <v>1324</v>
      </c>
      <c r="E1131" s="11" t="s">
        <v>205</v>
      </c>
      <c r="F1131" s="11" t="s">
        <v>14</v>
      </c>
      <c r="G1131" s="11" t="s">
        <v>44</v>
      </c>
      <c r="H1131" s="11" t="s">
        <v>234</v>
      </c>
      <c r="I1131" s="11" t="s">
        <v>235</v>
      </c>
      <c r="J1131" s="11">
        <v>420</v>
      </c>
      <c r="K1131" s="11">
        <v>7</v>
      </c>
      <c r="L1131" s="11" cm="1">
        <f t="array" ref="L1131">K1131*(J1131-INDEX(Purchase_Data!$D$8:$D$138, MATCH(1, (TRIM(Purchase_Data!$B$8:$B$138)=TRIM(H1131))*(TRIM(Purchase_Data!$C$8:$C$138)=TRIM(I1131)), 0)))</f>
        <v>350</v>
      </c>
      <c r="M1131" s="11">
        <f t="shared" si="17"/>
        <v>2940</v>
      </c>
      <c r="N1131" s="11" t="s">
        <v>556</v>
      </c>
      <c r="O1131" s="11" t="s">
        <v>37</v>
      </c>
    </row>
    <row r="1132" spans="2:15">
      <c r="B1132" s="11" t="s">
        <v>1369</v>
      </c>
      <c r="C1132" s="11" t="s">
        <v>1323</v>
      </c>
      <c r="D1132" s="11" t="s">
        <v>1324</v>
      </c>
      <c r="E1132" s="11" t="s">
        <v>430</v>
      </c>
      <c r="F1132" s="11" t="s">
        <v>32</v>
      </c>
      <c r="G1132" s="11" t="s">
        <v>44</v>
      </c>
      <c r="H1132" s="11" t="s">
        <v>98</v>
      </c>
      <c r="I1132" s="11" t="s">
        <v>17</v>
      </c>
      <c r="J1132" s="11">
        <v>140</v>
      </c>
      <c r="K1132" s="11">
        <v>9</v>
      </c>
      <c r="L1132" s="11" cm="1">
        <f t="array" ref="L1132">K1132*(J1132-INDEX(Purchase_Data!$D$8:$D$138, MATCH(1, (TRIM(Purchase_Data!$B$8:$B$138)=TRIM(H1132))*(TRIM(Purchase_Data!$C$8:$C$138)=TRIM(I1132)), 0)))</f>
        <v>162</v>
      </c>
      <c r="M1132" s="11">
        <f t="shared" si="17"/>
        <v>1260</v>
      </c>
      <c r="N1132" s="11" t="s">
        <v>556</v>
      </c>
      <c r="O1132" s="11" t="s">
        <v>20</v>
      </c>
    </row>
    <row r="1133" spans="2:15">
      <c r="B1133" s="11" t="s">
        <v>1370</v>
      </c>
      <c r="C1133" s="11" t="s">
        <v>1323</v>
      </c>
      <c r="D1133" s="11" t="s">
        <v>1324</v>
      </c>
      <c r="E1133" s="11" t="s">
        <v>147</v>
      </c>
      <c r="F1133" s="11" t="s">
        <v>14</v>
      </c>
      <c r="G1133" s="11" t="s">
        <v>25</v>
      </c>
      <c r="H1133" s="11" t="s">
        <v>199</v>
      </c>
      <c r="I1133" s="11" t="s">
        <v>59</v>
      </c>
      <c r="J1133" s="11">
        <v>100</v>
      </c>
      <c r="K1133" s="11">
        <v>7</v>
      </c>
      <c r="L1133" s="11" cm="1">
        <f t="array" ref="L1133">K1133*(J1133-INDEX(Purchase_Data!$D$8:$D$138, MATCH(1, (TRIM(Purchase_Data!$B$8:$B$138)=TRIM(H1133))*(TRIM(Purchase_Data!$C$8:$C$138)=TRIM(I1133)), 0)))</f>
        <v>154</v>
      </c>
      <c r="M1133" s="11">
        <f t="shared" si="17"/>
        <v>700</v>
      </c>
      <c r="N1133" s="11" t="s">
        <v>556</v>
      </c>
      <c r="O1133" s="11" t="s">
        <v>42</v>
      </c>
    </row>
    <row r="1134" spans="2:15">
      <c r="B1134" s="11" t="s">
        <v>1371</v>
      </c>
      <c r="C1134" s="11" t="s">
        <v>1323</v>
      </c>
      <c r="D1134" s="11" t="s">
        <v>1324</v>
      </c>
      <c r="E1134" s="11" t="s">
        <v>147</v>
      </c>
      <c r="F1134" s="11" t="s">
        <v>14</v>
      </c>
      <c r="G1134" s="11" t="s">
        <v>25</v>
      </c>
      <c r="H1134" s="11" t="s">
        <v>341</v>
      </c>
      <c r="I1134" s="11" t="s">
        <v>46</v>
      </c>
      <c r="J1134" s="11">
        <v>1050</v>
      </c>
      <c r="K1134" s="11">
        <v>9</v>
      </c>
      <c r="L1134" s="11" cm="1">
        <f t="array" ref="L1134">K1134*(J1134-INDEX(Purchase_Data!$D$8:$D$138, MATCH(1, (TRIM(Purchase_Data!$B$8:$B$138)=TRIM(H1134))*(TRIM(Purchase_Data!$C$8:$C$138)=TRIM(I1134)), 0)))</f>
        <v>1530</v>
      </c>
      <c r="M1134" s="11">
        <f t="shared" si="17"/>
        <v>9450</v>
      </c>
      <c r="N1134" s="11" t="s">
        <v>556</v>
      </c>
      <c r="O1134" s="11" t="s">
        <v>23</v>
      </c>
    </row>
    <row r="1135" spans="2:15">
      <c r="B1135" s="11" t="s">
        <v>1372</v>
      </c>
      <c r="C1135" s="11" t="s">
        <v>1323</v>
      </c>
      <c r="D1135" s="11" t="s">
        <v>1324</v>
      </c>
      <c r="E1135" s="11" t="s">
        <v>158</v>
      </c>
      <c r="F1135" s="11" t="s">
        <v>32</v>
      </c>
      <c r="G1135" s="11" t="s">
        <v>44</v>
      </c>
      <c r="H1135" s="11" t="s">
        <v>104</v>
      </c>
      <c r="I1135" s="11" t="s">
        <v>17</v>
      </c>
      <c r="J1135" s="11">
        <v>210</v>
      </c>
      <c r="K1135" s="11">
        <v>8</v>
      </c>
      <c r="L1135" s="11" cm="1">
        <f t="array" ref="L1135">K1135*(J1135-INDEX(Purchase_Data!$D$8:$D$138, MATCH(1, (TRIM(Purchase_Data!$B$8:$B$138)=TRIM(H1135))*(TRIM(Purchase_Data!$C$8:$C$138)=TRIM(I1135)), 0)))</f>
        <v>400</v>
      </c>
      <c r="M1135" s="11">
        <f t="shared" si="17"/>
        <v>1680</v>
      </c>
      <c r="N1135" s="11" t="s">
        <v>556</v>
      </c>
      <c r="O1135" s="11" t="s">
        <v>37</v>
      </c>
    </row>
    <row r="1136" spans="2:15">
      <c r="B1136" s="11" t="s">
        <v>1373</v>
      </c>
      <c r="C1136" s="11" t="s">
        <v>1323</v>
      </c>
      <c r="D1136" s="11" t="s">
        <v>1324</v>
      </c>
      <c r="E1136" s="11" t="s">
        <v>158</v>
      </c>
      <c r="F1136" s="11" t="s">
        <v>32</v>
      </c>
      <c r="G1136" s="11" t="s">
        <v>44</v>
      </c>
      <c r="H1136" s="11" t="s">
        <v>91</v>
      </c>
      <c r="I1136" s="11" t="s">
        <v>59</v>
      </c>
      <c r="J1136" s="11">
        <v>700</v>
      </c>
      <c r="K1136" s="11">
        <v>9</v>
      </c>
      <c r="L1136" s="11" cm="1">
        <f t="array" ref="L1136">K1136*(J1136-INDEX(Purchase_Data!$D$8:$D$138, MATCH(1, (TRIM(Purchase_Data!$B$8:$B$138)=TRIM(H1136))*(TRIM(Purchase_Data!$C$8:$C$138)=TRIM(I1136)), 0)))</f>
        <v>252</v>
      </c>
      <c r="M1136" s="11">
        <f t="shared" si="17"/>
        <v>6300</v>
      </c>
      <c r="N1136" s="11" t="s">
        <v>556</v>
      </c>
      <c r="O1136" s="11" t="s">
        <v>23</v>
      </c>
    </row>
    <row r="1137" spans="2:15">
      <c r="B1137" s="11" t="s">
        <v>1374</v>
      </c>
      <c r="C1137" s="11" t="s">
        <v>1323</v>
      </c>
      <c r="D1137" s="11" t="s">
        <v>1324</v>
      </c>
      <c r="E1137" s="11" t="s">
        <v>61</v>
      </c>
      <c r="F1137" s="11" t="s">
        <v>32</v>
      </c>
      <c r="G1137" s="11" t="s">
        <v>25</v>
      </c>
      <c r="H1137" s="11" t="s">
        <v>21</v>
      </c>
      <c r="I1137" s="11" t="s">
        <v>27</v>
      </c>
      <c r="J1137" s="11">
        <v>370</v>
      </c>
      <c r="K1137" s="11">
        <v>9</v>
      </c>
      <c r="L1137" s="11" cm="1">
        <f t="array" ref="L1137">K1137*(J1137-INDEX(Purchase_Data!$D$8:$D$138, MATCH(1, (TRIM(Purchase_Data!$B$8:$B$138)=TRIM(H1137))*(TRIM(Purchase_Data!$C$8:$C$138)=TRIM(I1137)), 0)))</f>
        <v>450</v>
      </c>
      <c r="M1137" s="11">
        <f t="shared" si="17"/>
        <v>3330</v>
      </c>
      <c r="N1137" s="11" t="s">
        <v>556</v>
      </c>
      <c r="O1137" s="11" t="s">
        <v>23</v>
      </c>
    </row>
    <row r="1138" spans="2:15">
      <c r="B1138" s="11" t="s">
        <v>1375</v>
      </c>
      <c r="C1138" s="11" t="s">
        <v>1323</v>
      </c>
      <c r="D1138" s="11" t="s">
        <v>1324</v>
      </c>
      <c r="E1138" s="11" t="s">
        <v>125</v>
      </c>
      <c r="F1138" s="11" t="s">
        <v>14</v>
      </c>
      <c r="G1138" s="11" t="s">
        <v>53</v>
      </c>
      <c r="H1138" s="11" t="s">
        <v>214</v>
      </c>
      <c r="I1138" s="11" t="s">
        <v>59</v>
      </c>
      <c r="J1138" s="11">
        <v>150</v>
      </c>
      <c r="K1138" s="11">
        <v>10</v>
      </c>
      <c r="L1138" s="11" cm="1">
        <f t="array" ref="L1138">K1138*(J1138-INDEX(Purchase_Data!$D$8:$D$138, MATCH(1, (TRIM(Purchase_Data!$B$8:$B$138)=TRIM(H1138))*(TRIM(Purchase_Data!$C$8:$C$138)=TRIM(I1138)), 0)))</f>
        <v>80</v>
      </c>
      <c r="M1138" s="11">
        <f t="shared" si="17"/>
        <v>1500</v>
      </c>
      <c r="N1138" s="11" t="s">
        <v>556</v>
      </c>
      <c r="O1138" s="11" t="s">
        <v>37</v>
      </c>
    </row>
    <row r="1139" spans="2:15">
      <c r="B1139" s="11" t="s">
        <v>1376</v>
      </c>
      <c r="C1139" s="11" t="s">
        <v>1323</v>
      </c>
      <c r="D1139" s="11" t="s">
        <v>1324</v>
      </c>
      <c r="E1139" s="11" t="s">
        <v>394</v>
      </c>
      <c r="F1139" s="11" t="s">
        <v>14</v>
      </c>
      <c r="G1139" s="11" t="s">
        <v>15</v>
      </c>
      <c r="H1139" s="11" t="s">
        <v>65</v>
      </c>
      <c r="I1139" s="11" t="s">
        <v>66</v>
      </c>
      <c r="J1139" s="11">
        <v>20</v>
      </c>
      <c r="K1139" s="11">
        <v>10</v>
      </c>
      <c r="L1139" s="11" cm="1">
        <f t="array" ref="L1139">K1139*(J1139-INDEX(Purchase_Data!$D$8:$D$138, MATCH(1, (TRIM(Purchase_Data!$B$8:$B$138)=TRIM(H1139))*(TRIM(Purchase_Data!$C$8:$C$138)=TRIM(I1139)), 0)))</f>
        <v>70</v>
      </c>
      <c r="M1139" s="11">
        <f t="shared" si="17"/>
        <v>200</v>
      </c>
      <c r="N1139" s="11" t="s">
        <v>556</v>
      </c>
      <c r="O1139" s="11" t="s">
        <v>42</v>
      </c>
    </row>
    <row r="1140" spans="2:15">
      <c r="B1140" s="11" t="s">
        <v>1377</v>
      </c>
      <c r="C1140" s="11" t="s">
        <v>1323</v>
      </c>
      <c r="D1140" s="11" t="s">
        <v>1324</v>
      </c>
      <c r="E1140" s="11" t="s">
        <v>325</v>
      </c>
      <c r="F1140" s="11" t="s">
        <v>14</v>
      </c>
      <c r="G1140" s="11" t="s">
        <v>25</v>
      </c>
      <c r="H1140" s="11" t="s">
        <v>234</v>
      </c>
      <c r="I1140" s="11" t="s">
        <v>235</v>
      </c>
      <c r="J1140" s="11">
        <v>420</v>
      </c>
      <c r="K1140" s="11">
        <v>11</v>
      </c>
      <c r="L1140" s="11" cm="1">
        <f t="array" ref="L1140">K1140*(J1140-INDEX(Purchase_Data!$D$8:$D$138, MATCH(1, (TRIM(Purchase_Data!$B$8:$B$138)=TRIM(H1140))*(TRIM(Purchase_Data!$C$8:$C$138)=TRIM(I1140)), 0)))</f>
        <v>550</v>
      </c>
      <c r="M1140" s="11">
        <f t="shared" si="17"/>
        <v>4620</v>
      </c>
      <c r="N1140" s="11" t="s">
        <v>556</v>
      </c>
      <c r="O1140" s="11" t="s">
        <v>37</v>
      </c>
    </row>
    <row r="1141" spans="2:15">
      <c r="B1141" s="11" t="s">
        <v>1378</v>
      </c>
      <c r="C1141" s="11" t="s">
        <v>1323</v>
      </c>
      <c r="D1141" s="11" t="s">
        <v>1324</v>
      </c>
      <c r="E1141" s="11" t="s">
        <v>325</v>
      </c>
      <c r="F1141" s="11" t="s">
        <v>14</v>
      </c>
      <c r="G1141" s="11" t="s">
        <v>25</v>
      </c>
      <c r="H1141" s="11" t="s">
        <v>214</v>
      </c>
      <c r="I1141" s="11" t="s">
        <v>59</v>
      </c>
      <c r="J1141" s="11">
        <v>150</v>
      </c>
      <c r="K1141" s="11">
        <v>10</v>
      </c>
      <c r="L1141" s="11" cm="1">
        <f t="array" ref="L1141">K1141*(J1141-INDEX(Purchase_Data!$D$8:$D$138, MATCH(1, (TRIM(Purchase_Data!$B$8:$B$138)=TRIM(H1141))*(TRIM(Purchase_Data!$C$8:$C$138)=TRIM(I1141)), 0)))</f>
        <v>80</v>
      </c>
      <c r="M1141" s="11">
        <f t="shared" si="17"/>
        <v>1500</v>
      </c>
      <c r="N1141" s="11" t="s">
        <v>556</v>
      </c>
      <c r="O1141" s="11" t="s">
        <v>37</v>
      </c>
    </row>
    <row r="1142" spans="2:15">
      <c r="B1142" s="11" t="s">
        <v>1379</v>
      </c>
      <c r="C1142" s="11" t="s">
        <v>1323</v>
      </c>
      <c r="D1142" s="11" t="s">
        <v>1324</v>
      </c>
      <c r="E1142" s="11" t="s">
        <v>144</v>
      </c>
      <c r="F1142" s="11" t="s">
        <v>14</v>
      </c>
      <c r="G1142" s="11" t="s">
        <v>44</v>
      </c>
      <c r="H1142" s="11" t="s">
        <v>162</v>
      </c>
      <c r="I1142" s="11" t="s">
        <v>55</v>
      </c>
      <c r="J1142" s="11">
        <v>550</v>
      </c>
      <c r="K1142" s="11">
        <v>9</v>
      </c>
      <c r="L1142" s="11" cm="1">
        <f t="array" ref="L1142">K1142*(J1142-INDEX(Purchase_Data!$D$8:$D$138, MATCH(1, (TRIM(Purchase_Data!$B$8:$B$138)=TRIM(H1142))*(TRIM(Purchase_Data!$C$8:$C$138)=TRIM(I1142)), 0)))</f>
        <v>450</v>
      </c>
      <c r="M1142" s="11">
        <f t="shared" si="17"/>
        <v>4950</v>
      </c>
      <c r="N1142" s="11" t="s">
        <v>556</v>
      </c>
      <c r="O1142" s="11" t="s">
        <v>23</v>
      </c>
    </row>
    <row r="1143" spans="2:15">
      <c r="B1143" s="11" t="s">
        <v>1380</v>
      </c>
      <c r="C1143" s="11" t="s">
        <v>1323</v>
      </c>
      <c r="D1143" s="11" t="s">
        <v>1324</v>
      </c>
      <c r="E1143" s="11" t="s">
        <v>246</v>
      </c>
      <c r="F1143" s="11" t="s">
        <v>32</v>
      </c>
      <c r="G1143" s="11" t="s">
        <v>53</v>
      </c>
      <c r="H1143" s="11" t="s">
        <v>1004</v>
      </c>
      <c r="I1143" s="11" t="s">
        <v>17</v>
      </c>
      <c r="J1143" s="11">
        <v>800</v>
      </c>
      <c r="K1143" s="11">
        <v>10</v>
      </c>
      <c r="L1143" s="11" cm="1">
        <f t="array" ref="L1143">K1143*(J1143-INDEX(Purchase_Data!$D$8:$D$138, MATCH(1, (TRIM(Purchase_Data!$B$8:$B$138)=TRIM(H1143))*(TRIM(Purchase_Data!$C$8:$C$138)=TRIM(I1143)), 0)))</f>
        <v>500</v>
      </c>
      <c r="M1143" s="11">
        <f t="shared" si="17"/>
        <v>8000</v>
      </c>
      <c r="N1143" s="11" t="s">
        <v>556</v>
      </c>
      <c r="O1143" s="11" t="s">
        <v>42</v>
      </c>
    </row>
    <row r="1144" spans="2:15">
      <c r="B1144" s="11" t="s">
        <v>1381</v>
      </c>
      <c r="C1144" s="11" t="s">
        <v>1323</v>
      </c>
      <c r="D1144" s="11" t="s">
        <v>1324</v>
      </c>
      <c r="E1144" s="11" t="s">
        <v>183</v>
      </c>
      <c r="F1144" s="11" t="s">
        <v>32</v>
      </c>
      <c r="G1144" s="11" t="s">
        <v>53</v>
      </c>
      <c r="H1144" s="11" t="s">
        <v>62</v>
      </c>
      <c r="I1144" s="11" t="s">
        <v>63</v>
      </c>
      <c r="J1144" s="11">
        <v>30</v>
      </c>
      <c r="K1144" s="11">
        <v>10</v>
      </c>
      <c r="L1144" s="11" cm="1">
        <f t="array" ref="L1144">K1144*(J1144-INDEX(Purchase_Data!$D$8:$D$138, MATCH(1, (TRIM(Purchase_Data!$B$8:$B$138)=TRIM(H1144))*(TRIM(Purchase_Data!$C$8:$C$138)=TRIM(I1144)), 0)))</f>
        <v>50</v>
      </c>
      <c r="M1144" s="11">
        <f t="shared" si="17"/>
        <v>300</v>
      </c>
      <c r="N1144" s="11" t="s">
        <v>556</v>
      </c>
      <c r="O1144" s="11" t="s">
        <v>23</v>
      </c>
    </row>
    <row r="1145" spans="2:15">
      <c r="B1145" s="11" t="s">
        <v>1382</v>
      </c>
      <c r="C1145" s="11" t="s">
        <v>1323</v>
      </c>
      <c r="D1145" s="11" t="s">
        <v>1324</v>
      </c>
      <c r="E1145" s="11" t="s">
        <v>57</v>
      </c>
      <c r="F1145" s="11" t="s">
        <v>14</v>
      </c>
      <c r="G1145" s="11" t="s">
        <v>44</v>
      </c>
      <c r="H1145" s="11" t="s">
        <v>29</v>
      </c>
      <c r="I1145" s="11" t="s">
        <v>46</v>
      </c>
      <c r="J1145" s="11">
        <v>890</v>
      </c>
      <c r="K1145" s="11">
        <v>8</v>
      </c>
      <c r="L1145" s="11" cm="1">
        <f t="array" ref="L1145">K1145*(J1145-INDEX(Purchase_Data!$D$8:$D$138, MATCH(1, (TRIM(Purchase_Data!$B$8:$B$138)=TRIM(H1145))*(TRIM(Purchase_Data!$C$8:$C$138)=TRIM(I1145)), 0)))</f>
        <v>384</v>
      </c>
      <c r="M1145" s="11">
        <f t="shared" si="17"/>
        <v>7120</v>
      </c>
      <c r="N1145" s="11" t="s">
        <v>556</v>
      </c>
      <c r="O1145" s="11" t="s">
        <v>20</v>
      </c>
    </row>
    <row r="1146" spans="2:15">
      <c r="B1146" s="11" t="s">
        <v>1383</v>
      </c>
      <c r="C1146" s="11" t="s">
        <v>1323</v>
      </c>
      <c r="D1146" s="11" t="s">
        <v>1324</v>
      </c>
      <c r="E1146" s="11" t="s">
        <v>57</v>
      </c>
      <c r="F1146" s="11" t="s">
        <v>14</v>
      </c>
      <c r="G1146" s="11" t="s">
        <v>44</v>
      </c>
      <c r="H1146" s="11" t="s">
        <v>65</v>
      </c>
      <c r="I1146" s="11" t="s">
        <v>66</v>
      </c>
      <c r="J1146" s="11">
        <v>20</v>
      </c>
      <c r="K1146" s="11">
        <v>10</v>
      </c>
      <c r="L1146" s="11" cm="1">
        <f t="array" ref="L1146">K1146*(J1146-INDEX(Purchase_Data!$D$8:$D$138, MATCH(1, (TRIM(Purchase_Data!$B$8:$B$138)=TRIM(H1146))*(TRIM(Purchase_Data!$C$8:$C$138)=TRIM(I1146)), 0)))</f>
        <v>70</v>
      </c>
      <c r="M1146" s="11">
        <f t="shared" si="17"/>
        <v>200</v>
      </c>
      <c r="N1146" s="11" t="s">
        <v>556</v>
      </c>
      <c r="O1146" s="11" t="s">
        <v>42</v>
      </c>
    </row>
    <row r="1147" spans="2:15">
      <c r="B1147" s="11" t="s">
        <v>1384</v>
      </c>
      <c r="C1147" s="11" t="s">
        <v>1323</v>
      </c>
      <c r="D1147" s="11" t="s">
        <v>1324</v>
      </c>
      <c r="E1147" s="11" t="s">
        <v>158</v>
      </c>
      <c r="F1147" s="11" t="s">
        <v>32</v>
      </c>
      <c r="G1147" s="11" t="s">
        <v>44</v>
      </c>
      <c r="H1147" s="11" t="s">
        <v>199</v>
      </c>
      <c r="I1147" s="11" t="s">
        <v>137</v>
      </c>
      <c r="J1147" s="11">
        <v>210</v>
      </c>
      <c r="K1147" s="11">
        <v>10</v>
      </c>
      <c r="L1147" s="11" cm="1">
        <f t="array" ref="L1147">K1147*(J1147-INDEX(Purchase_Data!$D$8:$D$138, MATCH(1, (TRIM(Purchase_Data!$B$8:$B$138)=TRIM(H1147))*(TRIM(Purchase_Data!$C$8:$C$138)=TRIM(I1147)), 0)))</f>
        <v>280</v>
      </c>
      <c r="M1147" s="11">
        <f t="shared" si="17"/>
        <v>2100</v>
      </c>
      <c r="N1147" s="11" t="s">
        <v>556</v>
      </c>
      <c r="O1147" s="11" t="s">
        <v>42</v>
      </c>
    </row>
    <row r="1148" spans="2:15">
      <c r="B1148" s="11" t="s">
        <v>1385</v>
      </c>
      <c r="C1148" s="11" t="s">
        <v>1323</v>
      </c>
      <c r="D1148" s="11" t="s">
        <v>1324</v>
      </c>
      <c r="E1148" s="11" t="s">
        <v>158</v>
      </c>
      <c r="F1148" s="11" t="s">
        <v>32</v>
      </c>
      <c r="G1148" s="11" t="s">
        <v>44</v>
      </c>
      <c r="H1148" s="11" t="s">
        <v>349</v>
      </c>
      <c r="I1148" s="11" t="s">
        <v>17</v>
      </c>
      <c r="J1148" s="11">
        <v>75</v>
      </c>
      <c r="K1148" s="11">
        <v>9</v>
      </c>
      <c r="L1148" s="11" cm="1">
        <f t="array" ref="L1148">K1148*(J1148-INDEX(Purchase_Data!$D$8:$D$138, MATCH(1, (TRIM(Purchase_Data!$B$8:$B$138)=TRIM(H1148))*(TRIM(Purchase_Data!$C$8:$C$138)=TRIM(I1148)), 0)))</f>
        <v>45</v>
      </c>
      <c r="M1148" s="11">
        <f t="shared" si="17"/>
        <v>675</v>
      </c>
      <c r="N1148" s="11" t="s">
        <v>556</v>
      </c>
      <c r="O1148" s="11" t="s">
        <v>42</v>
      </c>
    </row>
    <row r="1149" spans="2:15">
      <c r="B1149" s="11" t="s">
        <v>1386</v>
      </c>
      <c r="C1149" s="11" t="s">
        <v>1323</v>
      </c>
      <c r="D1149" s="11" t="s">
        <v>1324</v>
      </c>
      <c r="E1149" s="11" t="s">
        <v>246</v>
      </c>
      <c r="F1149" s="11" t="s">
        <v>32</v>
      </c>
      <c r="G1149" s="11" t="s">
        <v>53</v>
      </c>
      <c r="H1149" s="11" t="s">
        <v>128</v>
      </c>
      <c r="I1149" s="11" t="s">
        <v>17</v>
      </c>
      <c r="J1149" s="11">
        <v>70</v>
      </c>
      <c r="K1149" s="11">
        <v>10</v>
      </c>
      <c r="L1149" s="11" cm="1">
        <f t="array" ref="L1149">K1149*(J1149-INDEX(Purchase_Data!$D$8:$D$138, MATCH(1, (TRIM(Purchase_Data!$B$8:$B$138)=TRIM(H1149))*(TRIM(Purchase_Data!$C$8:$C$138)=TRIM(I1149)), 0)))</f>
        <v>80</v>
      </c>
      <c r="M1149" s="11">
        <f t="shared" si="17"/>
        <v>700</v>
      </c>
      <c r="N1149" s="11" t="s">
        <v>556</v>
      </c>
      <c r="O1149" s="11" t="s">
        <v>20</v>
      </c>
    </row>
    <row r="1150" spans="2:15">
      <c r="B1150" s="11" t="s">
        <v>1387</v>
      </c>
      <c r="C1150" s="11" t="s">
        <v>1323</v>
      </c>
      <c r="D1150" s="11" t="s">
        <v>1324</v>
      </c>
      <c r="E1150" s="11" t="s">
        <v>52</v>
      </c>
      <c r="F1150" s="11" t="s">
        <v>32</v>
      </c>
      <c r="G1150" s="11" t="s">
        <v>53</v>
      </c>
      <c r="H1150" s="11" t="s">
        <v>349</v>
      </c>
      <c r="I1150" s="11" t="s">
        <v>55</v>
      </c>
      <c r="J1150" s="11">
        <v>910</v>
      </c>
      <c r="K1150" s="11">
        <v>8</v>
      </c>
      <c r="L1150" s="11" cm="1">
        <f t="array" ref="L1150">K1150*(J1150-INDEX(Purchase_Data!$D$8:$D$138, MATCH(1, (TRIM(Purchase_Data!$B$8:$B$138)=TRIM(H1150))*(TRIM(Purchase_Data!$C$8:$C$138)=TRIM(I1150)), 0)))</f>
        <v>360</v>
      </c>
      <c r="M1150" s="11">
        <f t="shared" si="17"/>
        <v>7280</v>
      </c>
      <c r="N1150" s="11" t="s">
        <v>556</v>
      </c>
      <c r="O1150" s="11" t="s">
        <v>42</v>
      </c>
    </row>
    <row r="1151" spans="2:15">
      <c r="B1151" s="11" t="s">
        <v>1388</v>
      </c>
      <c r="C1151" s="11" t="s">
        <v>1323</v>
      </c>
      <c r="D1151" s="11" t="s">
        <v>1324</v>
      </c>
      <c r="E1151" s="11" t="s">
        <v>170</v>
      </c>
      <c r="F1151" s="11" t="s">
        <v>14</v>
      </c>
      <c r="G1151" s="11" t="s">
        <v>33</v>
      </c>
      <c r="H1151" s="11" t="s">
        <v>54</v>
      </c>
      <c r="I1151" s="11" t="s">
        <v>55</v>
      </c>
      <c r="J1151" s="11">
        <v>350</v>
      </c>
      <c r="K1151" s="11">
        <v>8</v>
      </c>
      <c r="L1151" s="11" cm="1">
        <f t="array" ref="L1151">K1151*(J1151-INDEX(Purchase_Data!$D$8:$D$138, MATCH(1, (TRIM(Purchase_Data!$B$8:$B$138)=TRIM(H1151))*(TRIM(Purchase_Data!$C$8:$C$138)=TRIM(I1151)), 0)))</f>
        <v>320</v>
      </c>
      <c r="M1151" s="11">
        <f t="shared" si="17"/>
        <v>2800</v>
      </c>
      <c r="N1151" s="11" t="s">
        <v>556</v>
      </c>
      <c r="O1151" s="11" t="s">
        <v>42</v>
      </c>
    </row>
    <row r="1152" spans="2:15">
      <c r="B1152" s="11" t="s">
        <v>1389</v>
      </c>
      <c r="C1152" s="11" t="s">
        <v>1323</v>
      </c>
      <c r="D1152" s="11" t="s">
        <v>1324</v>
      </c>
      <c r="E1152" s="11" t="s">
        <v>259</v>
      </c>
      <c r="F1152" s="11" t="s">
        <v>32</v>
      </c>
      <c r="G1152" s="11" t="s">
        <v>25</v>
      </c>
      <c r="H1152" s="11" t="s">
        <v>29</v>
      </c>
      <c r="I1152" s="11" t="s">
        <v>46</v>
      </c>
      <c r="J1152" s="11">
        <v>890</v>
      </c>
      <c r="K1152" s="11">
        <v>8</v>
      </c>
      <c r="L1152" s="11" cm="1">
        <f t="array" ref="L1152">K1152*(J1152-INDEX(Purchase_Data!$D$8:$D$138, MATCH(1, (TRIM(Purchase_Data!$B$8:$B$138)=TRIM(H1152))*(TRIM(Purchase_Data!$C$8:$C$138)=TRIM(I1152)), 0)))</f>
        <v>384</v>
      </c>
      <c r="M1152" s="11">
        <f t="shared" si="17"/>
        <v>7120</v>
      </c>
      <c r="N1152" s="11" t="s">
        <v>556</v>
      </c>
      <c r="O1152" s="11" t="s">
        <v>20</v>
      </c>
    </row>
    <row r="1153" spans="2:15">
      <c r="B1153" s="11" t="s">
        <v>1392</v>
      </c>
      <c r="C1153" s="11" t="s">
        <v>1390</v>
      </c>
      <c r="D1153" s="11" t="s">
        <v>1391</v>
      </c>
      <c r="E1153" s="11" t="s">
        <v>398</v>
      </c>
      <c r="F1153" s="11" t="s">
        <v>14</v>
      </c>
      <c r="G1153" s="11" t="s">
        <v>25</v>
      </c>
      <c r="H1153" s="11" t="s">
        <v>202</v>
      </c>
      <c r="I1153" s="11" t="s">
        <v>50</v>
      </c>
      <c r="J1153" s="11">
        <v>2200</v>
      </c>
      <c r="K1153" s="11">
        <v>8</v>
      </c>
      <c r="L1153" s="11" cm="1">
        <f t="array" ref="L1153">K1153*(J1153-INDEX(Purchase_Data!$D$8:$D$138, MATCH(1, (TRIM(Purchase_Data!$B$8:$B$138)=TRIM(H1153))*(TRIM(Purchase_Data!$C$8:$C$138)=TRIM(I1153)), 0)))</f>
        <v>1600</v>
      </c>
      <c r="M1153" s="11">
        <f t="shared" si="17"/>
        <v>17600</v>
      </c>
      <c r="N1153" s="11" t="s">
        <v>556</v>
      </c>
      <c r="O1153" s="11" t="s">
        <v>23</v>
      </c>
    </row>
    <row r="1154" spans="2:15">
      <c r="B1154" s="11" t="s">
        <v>1393</v>
      </c>
      <c r="C1154" s="11" t="s">
        <v>1390</v>
      </c>
      <c r="D1154" s="11" t="s">
        <v>1391</v>
      </c>
      <c r="E1154" s="11" t="s">
        <v>398</v>
      </c>
      <c r="F1154" s="11" t="s">
        <v>14</v>
      </c>
      <c r="G1154" s="11" t="s">
        <v>25</v>
      </c>
      <c r="H1154" s="11" t="s">
        <v>123</v>
      </c>
      <c r="I1154" s="11" t="s">
        <v>35</v>
      </c>
      <c r="J1154" s="11">
        <v>630</v>
      </c>
      <c r="K1154" s="11">
        <v>7</v>
      </c>
      <c r="L1154" s="11" cm="1">
        <f t="array" ref="L1154">K1154*(J1154-INDEX(Purchase_Data!$D$8:$D$138, MATCH(1, (TRIM(Purchase_Data!$B$8:$B$138)=TRIM(H1154))*(TRIM(Purchase_Data!$C$8:$C$138)=TRIM(I1154)), 0)))</f>
        <v>210</v>
      </c>
      <c r="M1154" s="11">
        <f t="shared" si="17"/>
        <v>4410</v>
      </c>
      <c r="N1154" s="11" t="s">
        <v>556</v>
      </c>
      <c r="O1154" s="11" t="s">
        <v>23</v>
      </c>
    </row>
    <row r="1155" spans="2:15">
      <c r="B1155" s="11" t="s">
        <v>1394</v>
      </c>
      <c r="C1155" s="11" t="s">
        <v>1390</v>
      </c>
      <c r="D1155" s="11" t="s">
        <v>1391</v>
      </c>
      <c r="E1155" s="11" t="s">
        <v>266</v>
      </c>
      <c r="F1155" s="11" t="s">
        <v>14</v>
      </c>
      <c r="G1155" s="11" t="s">
        <v>33</v>
      </c>
      <c r="H1155" s="11" t="s">
        <v>98</v>
      </c>
      <c r="I1155" s="11" t="s">
        <v>50</v>
      </c>
      <c r="J1155" s="11">
        <v>650</v>
      </c>
      <c r="K1155" s="11">
        <v>7</v>
      </c>
      <c r="L1155" s="11" cm="1">
        <f t="array" ref="L1155">K1155*(J1155-INDEX(Purchase_Data!$D$8:$D$138, MATCH(1, (TRIM(Purchase_Data!$B$8:$B$138)=TRIM(H1155))*(TRIM(Purchase_Data!$C$8:$C$138)=TRIM(I1155)), 0)))</f>
        <v>196</v>
      </c>
      <c r="M1155" s="11">
        <f t="shared" si="17"/>
        <v>4550</v>
      </c>
      <c r="N1155" s="11" t="s">
        <v>556</v>
      </c>
      <c r="O1155" s="11" t="s">
        <v>20</v>
      </c>
    </row>
    <row r="1156" spans="2:15">
      <c r="B1156" s="11" t="s">
        <v>1395</v>
      </c>
      <c r="C1156" s="11" t="s">
        <v>1390</v>
      </c>
      <c r="D1156" s="11" t="s">
        <v>1391</v>
      </c>
      <c r="E1156" s="11" t="s">
        <v>266</v>
      </c>
      <c r="F1156" s="11" t="s">
        <v>14</v>
      </c>
      <c r="G1156" s="11" t="s">
        <v>33</v>
      </c>
      <c r="H1156" s="4" t="s">
        <v>21</v>
      </c>
      <c r="I1156" s="4" t="s">
        <v>27</v>
      </c>
      <c r="J1156" s="11">
        <v>340</v>
      </c>
      <c r="K1156" s="11">
        <v>9</v>
      </c>
      <c r="L1156" s="11" cm="1">
        <f t="array" ref="L1156">K1156*(J1156-INDEX(Purchase_Data!$D$8:$D$138, MATCH(1, (TRIM(Purchase_Data!$B$8:$B$138)=TRIM(H1156))*(TRIM(Purchase_Data!$C$8:$C$138)=TRIM(I1156)), 0)))</f>
        <v>180</v>
      </c>
      <c r="M1156" s="11">
        <f t="shared" si="17"/>
        <v>3060</v>
      </c>
      <c r="N1156" s="11" t="s">
        <v>556</v>
      </c>
      <c r="O1156" s="4" t="s">
        <v>23</v>
      </c>
    </row>
    <row r="1157" spans="2:15">
      <c r="B1157" s="11" t="s">
        <v>1396</v>
      </c>
      <c r="C1157" s="11" t="s">
        <v>1390</v>
      </c>
      <c r="D1157" s="11" t="s">
        <v>1391</v>
      </c>
      <c r="E1157" s="11" t="s">
        <v>213</v>
      </c>
      <c r="F1157" s="11" t="s">
        <v>32</v>
      </c>
      <c r="G1157" s="11" t="s">
        <v>33</v>
      </c>
      <c r="H1157" s="11" t="s">
        <v>26</v>
      </c>
      <c r="I1157" s="11" t="s">
        <v>59</v>
      </c>
      <c r="J1157" s="11">
        <v>80</v>
      </c>
      <c r="K1157" s="11">
        <v>7</v>
      </c>
      <c r="L1157" s="11" cm="1">
        <f t="array" ref="L1157">K1157*(J1157-INDEX(Purchase_Data!$D$8:$D$138, MATCH(1, (TRIM(Purchase_Data!$B$8:$B$138)=TRIM(H1157))*(TRIM(Purchase_Data!$C$8:$C$138)=TRIM(I1157)), 0)))</f>
        <v>28</v>
      </c>
      <c r="M1157" s="11">
        <f t="shared" si="17"/>
        <v>560</v>
      </c>
      <c r="N1157" s="11" t="s">
        <v>556</v>
      </c>
      <c r="O1157" s="11" t="s">
        <v>23</v>
      </c>
    </row>
    <row r="1158" spans="2:15">
      <c r="B1158" s="11" t="s">
        <v>1397</v>
      </c>
      <c r="C1158" s="11" t="s">
        <v>1390</v>
      </c>
      <c r="D1158" s="11" t="s">
        <v>1391</v>
      </c>
      <c r="E1158" s="11" t="s">
        <v>691</v>
      </c>
      <c r="F1158" s="11" t="s">
        <v>32</v>
      </c>
      <c r="G1158" s="11" t="s">
        <v>33</v>
      </c>
      <c r="H1158" s="11" t="s">
        <v>1765</v>
      </c>
      <c r="I1158" s="11" t="s">
        <v>35</v>
      </c>
      <c r="J1158" s="11">
        <v>220</v>
      </c>
      <c r="K1158" s="11">
        <v>7</v>
      </c>
      <c r="L1158" s="11" cm="1">
        <f t="array" ref="L1158">K1158*(J1158-INDEX(Purchase_Data!$D$8:$D$138, MATCH(1, (TRIM(Purchase_Data!$B$8:$B$138)=TRIM(H1158))*(TRIM(Purchase_Data!$C$8:$C$138)=TRIM(I1158)), 0)))</f>
        <v>175</v>
      </c>
      <c r="M1158" s="11">
        <f t="shared" si="17"/>
        <v>1540</v>
      </c>
      <c r="N1158" s="11" t="s">
        <v>556</v>
      </c>
      <c r="O1158" s="11" t="s">
        <v>37</v>
      </c>
    </row>
    <row r="1159" spans="2:15">
      <c r="B1159" s="11" t="s">
        <v>1398</v>
      </c>
      <c r="C1159" s="11" t="s">
        <v>1390</v>
      </c>
      <c r="D1159" s="11" t="s">
        <v>1391</v>
      </c>
      <c r="E1159" s="11" t="s">
        <v>246</v>
      </c>
      <c r="F1159" s="11" t="s">
        <v>32</v>
      </c>
      <c r="G1159" s="11" t="s">
        <v>53</v>
      </c>
      <c r="H1159" s="11" t="s">
        <v>121</v>
      </c>
      <c r="I1159" s="11" t="s">
        <v>17</v>
      </c>
      <c r="J1159" s="11">
        <v>90</v>
      </c>
      <c r="K1159" s="11">
        <v>7</v>
      </c>
      <c r="L1159" s="11" cm="1">
        <f t="array" ref="L1159">K1159*(J1159-INDEX(Purchase_Data!$D$8:$D$138, MATCH(1, (TRIM(Purchase_Data!$B$8:$B$138)=TRIM(H1159))*(TRIM(Purchase_Data!$C$8:$C$138)=TRIM(I1159)), 0)))</f>
        <v>84</v>
      </c>
      <c r="M1159" s="11">
        <f t="shared" si="17"/>
        <v>630</v>
      </c>
      <c r="N1159" s="11" t="s">
        <v>556</v>
      </c>
      <c r="O1159" s="11" t="s">
        <v>42</v>
      </c>
    </row>
    <row r="1160" spans="2:15">
      <c r="B1160" s="11" t="s">
        <v>1399</v>
      </c>
      <c r="C1160" s="11" t="s">
        <v>1390</v>
      </c>
      <c r="D1160" s="11" t="s">
        <v>1391</v>
      </c>
      <c r="E1160" s="11" t="s">
        <v>237</v>
      </c>
      <c r="F1160" s="11" t="s">
        <v>14</v>
      </c>
      <c r="G1160" s="11" t="s">
        <v>15</v>
      </c>
      <c r="H1160" s="11" t="s">
        <v>217</v>
      </c>
      <c r="I1160" s="11" t="s">
        <v>218</v>
      </c>
      <c r="J1160" s="11">
        <v>190</v>
      </c>
      <c r="K1160" s="11">
        <v>8</v>
      </c>
      <c r="L1160" s="11" cm="1">
        <f t="array" ref="L1160">K1160*(J1160-INDEX(Purchase_Data!$D$8:$D$138, MATCH(1, (TRIM(Purchase_Data!$B$8:$B$138)=TRIM(H1160))*(TRIM(Purchase_Data!$C$8:$C$138)=TRIM(I1160)), 0)))</f>
        <v>120</v>
      </c>
      <c r="M1160" s="11">
        <f t="shared" si="17"/>
        <v>1520</v>
      </c>
      <c r="N1160" s="11" t="s">
        <v>556</v>
      </c>
      <c r="O1160" s="11" t="s">
        <v>37</v>
      </c>
    </row>
    <row r="1161" spans="2:15">
      <c r="B1161" s="11" t="s">
        <v>1400</v>
      </c>
      <c r="C1161" s="11" t="s">
        <v>1390</v>
      </c>
      <c r="D1161" s="11" t="s">
        <v>1391</v>
      </c>
      <c r="E1161" s="11" t="s">
        <v>170</v>
      </c>
      <c r="F1161" s="11" t="s">
        <v>14</v>
      </c>
      <c r="G1161" s="11" t="s">
        <v>33</v>
      </c>
      <c r="H1161" s="11" t="s">
        <v>234</v>
      </c>
      <c r="I1161" s="11" t="s">
        <v>235</v>
      </c>
      <c r="J1161" s="11">
        <v>420</v>
      </c>
      <c r="K1161" s="11">
        <v>7</v>
      </c>
      <c r="L1161" s="11" cm="1">
        <f t="array" ref="L1161">K1161*(J1161-INDEX(Purchase_Data!$D$8:$D$138, MATCH(1, (TRIM(Purchase_Data!$B$8:$B$138)=TRIM(H1161))*(TRIM(Purchase_Data!$C$8:$C$138)=TRIM(I1161)), 0)))</f>
        <v>350</v>
      </c>
      <c r="M1161" s="11">
        <f t="shared" ref="M1161:M1224" si="18">J1161*K1161</f>
        <v>2940</v>
      </c>
      <c r="N1161" s="11" t="s">
        <v>556</v>
      </c>
      <c r="O1161" s="11" t="s">
        <v>37</v>
      </c>
    </row>
    <row r="1162" spans="2:15">
      <c r="B1162" s="11" t="s">
        <v>1401</v>
      </c>
      <c r="C1162" s="11" t="s">
        <v>1390</v>
      </c>
      <c r="D1162" s="11" t="s">
        <v>1391</v>
      </c>
      <c r="E1162" s="11" t="s">
        <v>222</v>
      </c>
      <c r="F1162" s="11" t="s">
        <v>14</v>
      </c>
      <c r="G1162" s="11" t="s">
        <v>33</v>
      </c>
      <c r="H1162" s="11" t="s">
        <v>341</v>
      </c>
      <c r="I1162" s="11" t="s">
        <v>46</v>
      </c>
      <c r="J1162" s="11">
        <v>1050</v>
      </c>
      <c r="K1162" s="11">
        <v>10</v>
      </c>
      <c r="L1162" s="11" cm="1">
        <f t="array" ref="L1162">K1162*(J1162-INDEX(Purchase_Data!$D$8:$D$138, MATCH(1, (TRIM(Purchase_Data!$B$8:$B$138)=TRIM(H1162))*(TRIM(Purchase_Data!$C$8:$C$138)=TRIM(I1162)), 0)))</f>
        <v>1700</v>
      </c>
      <c r="M1162" s="11">
        <f t="shared" si="18"/>
        <v>10500</v>
      </c>
      <c r="N1162" s="11" t="s">
        <v>556</v>
      </c>
      <c r="O1162" s="11" t="s">
        <v>23</v>
      </c>
    </row>
    <row r="1163" spans="2:15">
      <c r="B1163" s="11" t="s">
        <v>1402</v>
      </c>
      <c r="C1163" s="11" t="s">
        <v>1390</v>
      </c>
      <c r="D1163" s="11" t="s">
        <v>1391</v>
      </c>
      <c r="E1163" s="11" t="s">
        <v>527</v>
      </c>
      <c r="F1163" s="11" t="s">
        <v>32</v>
      </c>
      <c r="G1163" s="11" t="s">
        <v>25</v>
      </c>
      <c r="H1163" s="11" t="s">
        <v>111</v>
      </c>
      <c r="I1163" s="11" t="s">
        <v>112</v>
      </c>
      <c r="J1163" s="11">
        <v>230</v>
      </c>
      <c r="K1163" s="11">
        <v>10</v>
      </c>
      <c r="L1163" s="11" cm="1">
        <f t="array" ref="L1163">K1163*(J1163-INDEX(Purchase_Data!$D$8:$D$138, MATCH(1, (TRIM(Purchase_Data!$B$8:$B$138)=TRIM(H1163))*(TRIM(Purchase_Data!$C$8:$C$138)=TRIM(I1163)), 0)))</f>
        <v>200</v>
      </c>
      <c r="M1163" s="11">
        <f t="shared" si="18"/>
        <v>2300</v>
      </c>
      <c r="N1163" s="11" t="s">
        <v>556</v>
      </c>
      <c r="O1163" s="11" t="s">
        <v>23</v>
      </c>
    </row>
    <row r="1164" spans="2:15">
      <c r="B1164" s="11" t="s">
        <v>1403</v>
      </c>
      <c r="C1164" s="11" t="s">
        <v>1390</v>
      </c>
      <c r="D1164" s="11" t="s">
        <v>1391</v>
      </c>
      <c r="E1164" s="11" t="s">
        <v>527</v>
      </c>
      <c r="F1164" s="11" t="s">
        <v>32</v>
      </c>
      <c r="G1164" s="11" t="s">
        <v>25</v>
      </c>
      <c r="H1164" s="11" t="s">
        <v>162</v>
      </c>
      <c r="I1164" s="11" t="s">
        <v>55</v>
      </c>
      <c r="J1164" s="11">
        <v>550</v>
      </c>
      <c r="K1164" s="11">
        <v>9</v>
      </c>
      <c r="L1164" s="11" cm="1">
        <f t="array" ref="L1164">K1164*(J1164-INDEX(Purchase_Data!$D$8:$D$138, MATCH(1, (TRIM(Purchase_Data!$B$8:$B$138)=TRIM(H1164))*(TRIM(Purchase_Data!$C$8:$C$138)=TRIM(I1164)), 0)))</f>
        <v>450</v>
      </c>
      <c r="M1164" s="11">
        <f t="shared" si="18"/>
        <v>4950</v>
      </c>
      <c r="N1164" s="11" t="s">
        <v>556</v>
      </c>
      <c r="O1164" s="11" t="s">
        <v>23</v>
      </c>
    </row>
    <row r="1165" spans="2:15">
      <c r="B1165" s="11" t="s">
        <v>1404</v>
      </c>
      <c r="C1165" s="11" t="s">
        <v>1390</v>
      </c>
      <c r="D1165" s="11" t="s">
        <v>1391</v>
      </c>
      <c r="E1165" s="11" t="s">
        <v>364</v>
      </c>
      <c r="F1165" s="11" t="s">
        <v>32</v>
      </c>
      <c r="G1165" s="11" t="s">
        <v>44</v>
      </c>
      <c r="H1165" s="11" t="s">
        <v>29</v>
      </c>
      <c r="I1165" s="11" t="s">
        <v>46</v>
      </c>
      <c r="J1165" s="11">
        <v>890</v>
      </c>
      <c r="K1165" s="11">
        <v>11</v>
      </c>
      <c r="L1165" s="11" cm="1">
        <f t="array" ref="L1165">K1165*(J1165-INDEX(Purchase_Data!$D$8:$D$138, MATCH(1, (TRIM(Purchase_Data!$B$8:$B$138)=TRIM(H1165))*(TRIM(Purchase_Data!$C$8:$C$138)=TRIM(I1165)), 0)))</f>
        <v>528</v>
      </c>
      <c r="M1165" s="11">
        <f t="shared" si="18"/>
        <v>9790</v>
      </c>
      <c r="N1165" s="11" t="s">
        <v>556</v>
      </c>
      <c r="O1165" s="11" t="s">
        <v>20</v>
      </c>
    </row>
    <row r="1166" spans="2:15">
      <c r="B1166" s="11" t="s">
        <v>1405</v>
      </c>
      <c r="C1166" s="11" t="s">
        <v>1390</v>
      </c>
      <c r="D1166" s="11" t="s">
        <v>1391</v>
      </c>
      <c r="E1166" s="11" t="s">
        <v>364</v>
      </c>
      <c r="F1166" s="11" t="s">
        <v>32</v>
      </c>
      <c r="G1166" s="11" t="s">
        <v>44</v>
      </c>
      <c r="H1166" s="11" t="s">
        <v>98</v>
      </c>
      <c r="I1166" s="11" t="s">
        <v>50</v>
      </c>
      <c r="J1166" s="11">
        <v>650</v>
      </c>
      <c r="K1166" s="11">
        <v>10</v>
      </c>
      <c r="L1166" s="11" cm="1">
        <f t="array" ref="L1166">K1166*(J1166-INDEX(Purchase_Data!$D$8:$D$138, MATCH(1, (TRIM(Purchase_Data!$B$8:$B$138)=TRIM(H1166))*(TRIM(Purchase_Data!$C$8:$C$138)=TRIM(I1166)), 0)))</f>
        <v>280</v>
      </c>
      <c r="M1166" s="11">
        <f t="shared" si="18"/>
        <v>6500</v>
      </c>
      <c r="N1166" s="11" t="s">
        <v>556</v>
      </c>
      <c r="O1166" s="11" t="s">
        <v>20</v>
      </c>
    </row>
    <row r="1167" spans="2:15">
      <c r="B1167" s="11" t="s">
        <v>1406</v>
      </c>
      <c r="C1167" s="11" t="s">
        <v>1390</v>
      </c>
      <c r="D1167" s="11" t="s">
        <v>1391</v>
      </c>
      <c r="E1167" s="11" t="s">
        <v>100</v>
      </c>
      <c r="F1167" s="11" t="s">
        <v>32</v>
      </c>
      <c r="G1167" s="11" t="s">
        <v>53</v>
      </c>
      <c r="H1167" s="11" t="s">
        <v>1751</v>
      </c>
      <c r="I1167" s="11" t="s">
        <v>27</v>
      </c>
      <c r="J1167" s="11">
        <v>200</v>
      </c>
      <c r="K1167" s="11">
        <v>10</v>
      </c>
      <c r="L1167" s="11" cm="1">
        <f t="array" ref="L1167">K1167*(J1167-INDEX(Purchase_Data!$D$8:$D$138, MATCH(1, (TRIM(Purchase_Data!$B$8:$B$138)=TRIM(H1167))*(TRIM(Purchase_Data!$C$8:$C$138)=TRIM(I1167)), 0)))</f>
        <v>220</v>
      </c>
      <c r="M1167" s="11">
        <f t="shared" si="18"/>
        <v>2000</v>
      </c>
      <c r="N1167" s="11" t="s">
        <v>556</v>
      </c>
      <c r="O1167" s="11" t="s">
        <v>42</v>
      </c>
    </row>
    <row r="1168" spans="2:15">
      <c r="B1168" s="11" t="s">
        <v>1407</v>
      </c>
      <c r="C1168" s="11" t="s">
        <v>1390</v>
      </c>
      <c r="D1168" s="11" t="s">
        <v>1391</v>
      </c>
      <c r="E1168" s="11" t="s">
        <v>244</v>
      </c>
      <c r="F1168" s="11" t="s">
        <v>32</v>
      </c>
      <c r="G1168" s="11" t="s">
        <v>25</v>
      </c>
      <c r="H1168" s="11" t="s">
        <v>185</v>
      </c>
      <c r="I1168" s="11" t="s">
        <v>17</v>
      </c>
      <c r="J1168" s="11">
        <v>50</v>
      </c>
      <c r="K1168" s="11">
        <v>8</v>
      </c>
      <c r="L1168" s="11" cm="1">
        <f t="array" ref="L1168">K1168*(J1168-INDEX(Purchase_Data!$D$8:$D$138, MATCH(1, (TRIM(Purchase_Data!$B$8:$B$138)=TRIM(H1168))*(TRIM(Purchase_Data!$C$8:$C$138)=TRIM(I1168)), 0)))</f>
        <v>48</v>
      </c>
      <c r="M1168" s="11">
        <f t="shared" si="18"/>
        <v>400</v>
      </c>
      <c r="N1168" s="11" t="s">
        <v>556</v>
      </c>
      <c r="O1168" s="11" t="s">
        <v>20</v>
      </c>
    </row>
    <row r="1169" spans="2:15">
      <c r="B1169" s="11" t="s">
        <v>1408</v>
      </c>
      <c r="C1169" s="11" t="s">
        <v>1390</v>
      </c>
      <c r="D1169" s="11" t="s">
        <v>1391</v>
      </c>
      <c r="E1169" s="11" t="s">
        <v>52</v>
      </c>
      <c r="F1169" s="11" t="s">
        <v>32</v>
      </c>
      <c r="G1169" s="11" t="s">
        <v>53</v>
      </c>
      <c r="H1169" s="11" t="s">
        <v>274</v>
      </c>
      <c r="I1169" s="11" t="s">
        <v>17</v>
      </c>
      <c r="J1169" s="11">
        <v>100</v>
      </c>
      <c r="K1169" s="11">
        <v>12</v>
      </c>
      <c r="L1169" s="11" cm="1">
        <f t="array" ref="L1169">K1169*(J1169-INDEX(Purchase_Data!$D$8:$D$138, MATCH(1, (TRIM(Purchase_Data!$B$8:$B$138)=TRIM(H1169))*(TRIM(Purchase_Data!$C$8:$C$138)=TRIM(I1169)), 0)))</f>
        <v>120</v>
      </c>
      <c r="M1169" s="11">
        <f t="shared" si="18"/>
        <v>1200</v>
      </c>
      <c r="N1169" s="11" t="s">
        <v>556</v>
      </c>
      <c r="O1169" s="11" t="s">
        <v>42</v>
      </c>
    </row>
    <row r="1170" spans="2:15">
      <c r="B1170" s="11" t="s">
        <v>1409</v>
      </c>
      <c r="C1170" s="11" t="s">
        <v>1390</v>
      </c>
      <c r="D1170" s="11" t="s">
        <v>1391</v>
      </c>
      <c r="E1170" s="11" t="s">
        <v>246</v>
      </c>
      <c r="F1170" s="11" t="s">
        <v>32</v>
      </c>
      <c r="G1170" s="11" t="s">
        <v>53</v>
      </c>
      <c r="H1170" s="11" t="s">
        <v>178</v>
      </c>
      <c r="I1170" s="11" t="s">
        <v>179</v>
      </c>
      <c r="J1170" s="11">
        <v>480</v>
      </c>
      <c r="K1170" s="11">
        <v>9</v>
      </c>
      <c r="L1170" s="11" cm="1">
        <f t="array" ref="L1170">K1170*(J1170-INDEX(Purchase_Data!$D$8:$D$138, MATCH(1, (TRIM(Purchase_Data!$B$8:$B$138)=TRIM(H1170))*(TRIM(Purchase_Data!$C$8:$C$138)=TRIM(I1170)), 0)))</f>
        <v>270</v>
      </c>
      <c r="M1170" s="11">
        <f t="shared" si="18"/>
        <v>4320</v>
      </c>
      <c r="N1170" s="11" t="s">
        <v>556</v>
      </c>
      <c r="O1170" s="11" t="s">
        <v>42</v>
      </c>
    </row>
    <row r="1171" spans="2:15">
      <c r="B1171" s="11" t="s">
        <v>1410</v>
      </c>
      <c r="C1171" s="11" t="s">
        <v>1390</v>
      </c>
      <c r="D1171" s="11" t="s">
        <v>1391</v>
      </c>
      <c r="E1171" s="11" t="s">
        <v>127</v>
      </c>
      <c r="F1171" s="11" t="s">
        <v>32</v>
      </c>
      <c r="G1171" s="11" t="s">
        <v>44</v>
      </c>
      <c r="H1171" s="11" t="s">
        <v>1756</v>
      </c>
      <c r="I1171" s="11" t="s">
        <v>172</v>
      </c>
      <c r="J1171" s="11">
        <v>342</v>
      </c>
      <c r="K1171" s="11">
        <v>9</v>
      </c>
      <c r="L1171" s="11" cm="1">
        <f t="array" ref="L1171">K1171*(J1171-INDEX(Purchase_Data!$D$8:$D$138, MATCH(1, (TRIM(Purchase_Data!$B$8:$B$138)=TRIM(H1171))*(TRIM(Purchase_Data!$C$8:$C$138)=TRIM(I1171)), 0)))</f>
        <v>306</v>
      </c>
      <c r="M1171" s="11">
        <f t="shared" si="18"/>
        <v>3078</v>
      </c>
      <c r="N1171" s="11" t="s">
        <v>556</v>
      </c>
      <c r="O1171" s="11" t="s">
        <v>20</v>
      </c>
    </row>
    <row r="1172" spans="2:15">
      <c r="B1172" s="11" t="s">
        <v>1411</v>
      </c>
      <c r="C1172" s="11" t="s">
        <v>1390</v>
      </c>
      <c r="D1172" s="11" t="s">
        <v>1391</v>
      </c>
      <c r="E1172" s="11" t="s">
        <v>127</v>
      </c>
      <c r="F1172" s="11" t="s">
        <v>32</v>
      </c>
      <c r="G1172" s="11" t="s">
        <v>44</v>
      </c>
      <c r="H1172" s="11" t="s">
        <v>69</v>
      </c>
      <c r="I1172" s="11" t="s">
        <v>63</v>
      </c>
      <c r="J1172" s="11">
        <v>100</v>
      </c>
      <c r="K1172" s="11">
        <v>11</v>
      </c>
      <c r="L1172" s="11" cm="1">
        <f t="array" ref="L1172">K1172*(J1172-INDEX(Purchase_Data!$D$8:$D$138, MATCH(1, (TRIM(Purchase_Data!$B$8:$B$138)=TRIM(H1172))*(TRIM(Purchase_Data!$C$8:$C$138)=TRIM(I1172)), 0)))</f>
        <v>132</v>
      </c>
      <c r="M1172" s="11">
        <f t="shared" si="18"/>
        <v>1100</v>
      </c>
      <c r="N1172" s="11" t="s">
        <v>556</v>
      </c>
      <c r="O1172" s="11" t="s">
        <v>42</v>
      </c>
    </row>
    <row r="1173" spans="2:15">
      <c r="B1173" s="11" t="s">
        <v>1412</v>
      </c>
      <c r="C1173" s="11" t="s">
        <v>1390</v>
      </c>
      <c r="D1173" s="11" t="s">
        <v>1391</v>
      </c>
      <c r="E1173" s="11" t="s">
        <v>543</v>
      </c>
      <c r="F1173" s="11" t="s">
        <v>14</v>
      </c>
      <c r="G1173" s="11" t="s">
        <v>25</v>
      </c>
      <c r="H1173" s="11" t="s">
        <v>202</v>
      </c>
      <c r="I1173" s="11" t="s">
        <v>172</v>
      </c>
      <c r="J1173" s="11">
        <v>1150</v>
      </c>
      <c r="K1173" s="11">
        <v>12</v>
      </c>
      <c r="L1173" s="11" cm="1">
        <f t="array" ref="L1173">K1173*(J1173-INDEX(Purchase_Data!$D$8:$D$138, MATCH(1, (TRIM(Purchase_Data!$B$8:$B$138)=TRIM(H1173))*(TRIM(Purchase_Data!$C$8:$C$138)=TRIM(I1173)), 0)))</f>
        <v>3000</v>
      </c>
      <c r="M1173" s="11">
        <f t="shared" si="18"/>
        <v>13800</v>
      </c>
      <c r="N1173" s="11" t="s">
        <v>556</v>
      </c>
      <c r="O1173" s="11" t="s">
        <v>23</v>
      </c>
    </row>
    <row r="1174" spans="2:15">
      <c r="B1174" s="11" t="s">
        <v>1413</v>
      </c>
      <c r="C1174" s="11" t="s">
        <v>1390</v>
      </c>
      <c r="D1174" s="11" t="s">
        <v>1391</v>
      </c>
      <c r="E1174" s="11" t="s">
        <v>543</v>
      </c>
      <c r="F1174" s="11" t="s">
        <v>14</v>
      </c>
      <c r="G1174" s="11" t="s">
        <v>25</v>
      </c>
      <c r="H1174" s="11" t="s">
        <v>128</v>
      </c>
      <c r="I1174" s="11" t="s">
        <v>50</v>
      </c>
      <c r="J1174" s="11">
        <v>330</v>
      </c>
      <c r="K1174" s="11">
        <v>11</v>
      </c>
      <c r="L1174" s="11" cm="1">
        <f t="array" ref="L1174">K1174*(J1174-INDEX(Purchase_Data!$D$8:$D$138, MATCH(1, (TRIM(Purchase_Data!$B$8:$B$138)=TRIM(H1174))*(TRIM(Purchase_Data!$C$8:$C$138)=TRIM(I1174)), 0)))</f>
        <v>330</v>
      </c>
      <c r="M1174" s="11">
        <f t="shared" si="18"/>
        <v>3630</v>
      </c>
      <c r="N1174" s="11" t="s">
        <v>556</v>
      </c>
      <c r="O1174" s="11" t="s">
        <v>20</v>
      </c>
    </row>
    <row r="1175" spans="2:15">
      <c r="B1175" s="11" t="s">
        <v>1414</v>
      </c>
      <c r="C1175" s="11" t="s">
        <v>1390</v>
      </c>
      <c r="D1175" s="11" t="s">
        <v>1391</v>
      </c>
      <c r="E1175" s="11" t="s">
        <v>89</v>
      </c>
      <c r="F1175" s="11" t="s">
        <v>14</v>
      </c>
      <c r="G1175" s="11" t="s">
        <v>44</v>
      </c>
      <c r="H1175" s="11" t="s">
        <v>1756</v>
      </c>
      <c r="I1175" s="11" t="s">
        <v>50</v>
      </c>
      <c r="J1175" s="11">
        <v>672</v>
      </c>
      <c r="K1175" s="11">
        <v>10</v>
      </c>
      <c r="L1175" s="11" cm="1">
        <f t="array" ref="L1175">K1175*(J1175-INDEX(Purchase_Data!$D$8:$D$138, MATCH(1, (TRIM(Purchase_Data!$B$8:$B$138)=TRIM(H1175))*(TRIM(Purchase_Data!$C$8:$C$138)=TRIM(I1175)), 0)))</f>
        <v>600</v>
      </c>
      <c r="M1175" s="11">
        <f t="shared" si="18"/>
        <v>6720</v>
      </c>
      <c r="N1175" s="11" t="s">
        <v>556</v>
      </c>
      <c r="O1175" s="11" t="s">
        <v>20</v>
      </c>
    </row>
    <row r="1176" spans="2:15">
      <c r="B1176" s="11" t="s">
        <v>1415</v>
      </c>
      <c r="C1176" s="11" t="s">
        <v>1390</v>
      </c>
      <c r="D1176" s="11" t="s">
        <v>1391</v>
      </c>
      <c r="E1176" s="11" t="s">
        <v>201</v>
      </c>
      <c r="F1176" s="11" t="s">
        <v>14</v>
      </c>
      <c r="G1176" s="11" t="s">
        <v>53</v>
      </c>
      <c r="H1176" s="11" t="s">
        <v>202</v>
      </c>
      <c r="I1176" s="11" t="s">
        <v>172</v>
      </c>
      <c r="J1176" s="11">
        <v>1150</v>
      </c>
      <c r="K1176" s="11">
        <v>10</v>
      </c>
      <c r="L1176" s="11" cm="1">
        <f t="array" ref="L1176">K1176*(J1176-INDEX(Purchase_Data!$D$8:$D$138, MATCH(1, (TRIM(Purchase_Data!$B$8:$B$138)=TRIM(H1176))*(TRIM(Purchase_Data!$C$8:$C$138)=TRIM(I1176)), 0)))</f>
        <v>2500</v>
      </c>
      <c r="M1176" s="11">
        <f t="shared" si="18"/>
        <v>11500</v>
      </c>
      <c r="N1176" s="11" t="s">
        <v>556</v>
      </c>
      <c r="O1176" s="11" t="s">
        <v>23</v>
      </c>
    </row>
    <row r="1177" spans="2:15">
      <c r="B1177" s="11" t="s">
        <v>1416</v>
      </c>
      <c r="C1177" s="11" t="s">
        <v>1390</v>
      </c>
      <c r="D1177" s="11" t="s">
        <v>1391</v>
      </c>
      <c r="E1177" s="11" t="s">
        <v>48</v>
      </c>
      <c r="F1177" s="11" t="s">
        <v>14</v>
      </c>
      <c r="G1177" s="11" t="s">
        <v>25</v>
      </c>
      <c r="H1177" s="11" t="s">
        <v>234</v>
      </c>
      <c r="I1177" s="11" t="s">
        <v>235</v>
      </c>
      <c r="J1177" s="11">
        <v>420</v>
      </c>
      <c r="K1177" s="11">
        <v>10</v>
      </c>
      <c r="L1177" s="11" cm="1">
        <f t="array" ref="L1177">K1177*(J1177-INDEX(Purchase_Data!$D$8:$D$138, MATCH(1, (TRIM(Purchase_Data!$B$8:$B$138)=TRIM(H1177))*(TRIM(Purchase_Data!$C$8:$C$138)=TRIM(I1177)), 0)))</f>
        <v>500</v>
      </c>
      <c r="M1177" s="11">
        <f t="shared" si="18"/>
        <v>4200</v>
      </c>
      <c r="N1177" s="11" t="s">
        <v>556</v>
      </c>
      <c r="O1177" s="11" t="s">
        <v>37</v>
      </c>
    </row>
    <row r="1178" spans="2:15">
      <c r="B1178" s="11" t="s">
        <v>1417</v>
      </c>
      <c r="C1178" s="11" t="s">
        <v>1390</v>
      </c>
      <c r="D1178" s="11" t="s">
        <v>1391</v>
      </c>
      <c r="E1178" s="11" t="s">
        <v>125</v>
      </c>
      <c r="F1178" s="11" t="s">
        <v>14</v>
      </c>
      <c r="G1178" s="11" t="s">
        <v>53</v>
      </c>
      <c r="H1178" s="11" t="s">
        <v>189</v>
      </c>
      <c r="I1178" s="11" t="s">
        <v>46</v>
      </c>
      <c r="J1178" s="11">
        <v>950</v>
      </c>
      <c r="K1178" s="11">
        <v>10</v>
      </c>
      <c r="L1178" s="11" cm="1">
        <f t="array" ref="L1178">K1178*(J1178-INDEX(Purchase_Data!$D$8:$D$138, MATCH(1, (TRIM(Purchase_Data!$B$8:$B$138)=TRIM(H1178))*(TRIM(Purchase_Data!$C$8:$C$138)=TRIM(I1178)), 0)))</f>
        <v>760</v>
      </c>
      <c r="M1178" s="11">
        <f t="shared" si="18"/>
        <v>9500</v>
      </c>
      <c r="N1178" s="11" t="s">
        <v>556</v>
      </c>
      <c r="O1178" s="11" t="s">
        <v>23</v>
      </c>
    </row>
    <row r="1179" spans="2:15">
      <c r="B1179" s="11" t="s">
        <v>1418</v>
      </c>
      <c r="C1179" s="11" t="s">
        <v>1390</v>
      </c>
      <c r="D1179" s="11" t="s">
        <v>1391</v>
      </c>
      <c r="E1179" s="11" t="s">
        <v>79</v>
      </c>
      <c r="F1179" s="11" t="s">
        <v>32</v>
      </c>
      <c r="G1179" s="11" t="s">
        <v>53</v>
      </c>
      <c r="H1179" s="11" t="s">
        <v>69</v>
      </c>
      <c r="I1179" s="11" t="s">
        <v>63</v>
      </c>
      <c r="J1179" s="11">
        <v>100</v>
      </c>
      <c r="K1179" s="11">
        <v>10</v>
      </c>
      <c r="L1179" s="11" cm="1">
        <f t="array" ref="L1179">K1179*(J1179-INDEX(Purchase_Data!$D$8:$D$138, MATCH(1, (TRIM(Purchase_Data!$B$8:$B$138)=TRIM(H1179))*(TRIM(Purchase_Data!$C$8:$C$138)=TRIM(I1179)), 0)))</f>
        <v>120</v>
      </c>
      <c r="M1179" s="11">
        <f t="shared" si="18"/>
        <v>1000</v>
      </c>
      <c r="N1179" s="11" t="s">
        <v>556</v>
      </c>
      <c r="O1179" s="11" t="s">
        <v>42</v>
      </c>
    </row>
    <row r="1180" spans="2:15">
      <c r="B1180" s="11" t="s">
        <v>1419</v>
      </c>
      <c r="C1180" s="11" t="s">
        <v>1390</v>
      </c>
      <c r="D1180" s="11" t="s">
        <v>1391</v>
      </c>
      <c r="E1180" s="11" t="s">
        <v>216</v>
      </c>
      <c r="F1180" s="11" t="s">
        <v>14</v>
      </c>
      <c r="G1180" s="11" t="s">
        <v>15</v>
      </c>
      <c r="H1180" s="11" t="s">
        <v>1756</v>
      </c>
      <c r="I1180" s="11" t="s">
        <v>55</v>
      </c>
      <c r="J1180" s="11">
        <v>1230</v>
      </c>
      <c r="K1180" s="11">
        <v>9</v>
      </c>
      <c r="L1180" s="11" cm="1">
        <f t="array" ref="L1180">K1180*(J1180-INDEX(Purchase_Data!$D$8:$D$138, MATCH(1, (TRIM(Purchase_Data!$B$8:$B$138)=TRIM(H1180))*(TRIM(Purchase_Data!$C$8:$C$138)=TRIM(I1180)), 0)))</f>
        <v>990</v>
      </c>
      <c r="M1180" s="11">
        <f t="shared" si="18"/>
        <v>11070</v>
      </c>
      <c r="N1180" s="11" t="s">
        <v>556</v>
      </c>
      <c r="O1180" s="11" t="s">
        <v>20</v>
      </c>
    </row>
    <row r="1181" spans="2:15">
      <c r="B1181" s="11" t="s">
        <v>1420</v>
      </c>
      <c r="C1181" s="11" t="s">
        <v>1390</v>
      </c>
      <c r="D1181" s="11" t="s">
        <v>1391</v>
      </c>
      <c r="E1181" s="11" t="s">
        <v>216</v>
      </c>
      <c r="F1181" s="11" t="s">
        <v>14</v>
      </c>
      <c r="G1181" s="11" t="s">
        <v>15</v>
      </c>
      <c r="H1181" s="11" t="s">
        <v>1751</v>
      </c>
      <c r="I1181" s="11" t="s">
        <v>27</v>
      </c>
      <c r="J1181" s="11">
        <v>200</v>
      </c>
      <c r="K1181" s="11">
        <v>9</v>
      </c>
      <c r="L1181" s="11" cm="1">
        <f t="array" ref="L1181">K1181*(J1181-INDEX(Purchase_Data!$D$8:$D$138, MATCH(1, (TRIM(Purchase_Data!$B$8:$B$138)=TRIM(H1181))*(TRIM(Purchase_Data!$C$8:$C$138)=TRIM(I1181)), 0)))</f>
        <v>198</v>
      </c>
      <c r="M1181" s="11">
        <f t="shared" si="18"/>
        <v>1800</v>
      </c>
      <c r="N1181" s="11" t="s">
        <v>556</v>
      </c>
      <c r="O1181" s="11" t="s">
        <v>42</v>
      </c>
    </row>
    <row r="1182" spans="2:15">
      <c r="B1182" s="11" t="s">
        <v>1421</v>
      </c>
      <c r="C1182" s="11" t="s">
        <v>1390</v>
      </c>
      <c r="D1182" s="11" t="s">
        <v>1391</v>
      </c>
      <c r="E1182" s="11" t="s">
        <v>187</v>
      </c>
      <c r="F1182" s="11" t="s">
        <v>14</v>
      </c>
      <c r="G1182" s="11" t="s">
        <v>15</v>
      </c>
      <c r="H1182" s="11" t="s">
        <v>123</v>
      </c>
      <c r="I1182" s="11" t="s">
        <v>35</v>
      </c>
      <c r="J1182" s="11">
        <v>630</v>
      </c>
      <c r="K1182" s="11">
        <v>8</v>
      </c>
      <c r="L1182" s="11" cm="1">
        <f t="array" ref="L1182">K1182*(J1182-INDEX(Purchase_Data!$D$8:$D$138, MATCH(1, (TRIM(Purchase_Data!$B$8:$B$138)=TRIM(H1182))*(TRIM(Purchase_Data!$C$8:$C$138)=TRIM(I1182)), 0)))</f>
        <v>240</v>
      </c>
      <c r="M1182" s="11">
        <f t="shared" si="18"/>
        <v>5040</v>
      </c>
      <c r="N1182" s="11" t="s">
        <v>556</v>
      </c>
      <c r="O1182" s="11" t="s">
        <v>23</v>
      </c>
    </row>
    <row r="1183" spans="2:15">
      <c r="B1183" s="11" t="s">
        <v>1422</v>
      </c>
      <c r="C1183" s="11" t="s">
        <v>1390</v>
      </c>
      <c r="D1183" s="11" t="s">
        <v>1391</v>
      </c>
      <c r="E1183" s="11" t="s">
        <v>187</v>
      </c>
      <c r="F1183" s="11" t="s">
        <v>14</v>
      </c>
      <c r="G1183" s="11" t="s">
        <v>15</v>
      </c>
      <c r="H1183" s="11" t="s">
        <v>69</v>
      </c>
      <c r="I1183" s="11" t="s">
        <v>63</v>
      </c>
      <c r="J1183" s="11">
        <v>100</v>
      </c>
      <c r="K1183" s="11">
        <v>8</v>
      </c>
      <c r="L1183" s="11" cm="1">
        <f t="array" ref="L1183">K1183*(J1183-INDEX(Purchase_Data!$D$8:$D$138, MATCH(1, (TRIM(Purchase_Data!$B$8:$B$138)=TRIM(H1183))*(TRIM(Purchase_Data!$C$8:$C$138)=TRIM(I1183)), 0)))</f>
        <v>96</v>
      </c>
      <c r="M1183" s="11">
        <f t="shared" si="18"/>
        <v>800</v>
      </c>
      <c r="N1183" s="11" t="s">
        <v>556</v>
      </c>
      <c r="O1183" s="11" t="s">
        <v>42</v>
      </c>
    </row>
    <row r="1184" spans="2:15">
      <c r="B1184" s="11" t="s">
        <v>1423</v>
      </c>
      <c r="C1184" s="11" t="s">
        <v>1390</v>
      </c>
      <c r="D1184" s="11" t="s">
        <v>1391</v>
      </c>
      <c r="E1184" s="11" t="s">
        <v>86</v>
      </c>
      <c r="F1184" s="11" t="s">
        <v>14</v>
      </c>
      <c r="G1184" s="11" t="s">
        <v>53</v>
      </c>
      <c r="H1184" s="11" t="s">
        <v>121</v>
      </c>
      <c r="I1184" s="11" t="s">
        <v>17</v>
      </c>
      <c r="J1184" s="11">
        <v>90</v>
      </c>
      <c r="K1184" s="11">
        <v>7</v>
      </c>
      <c r="L1184" s="11" cm="1">
        <f t="array" ref="L1184">K1184*(J1184-INDEX(Purchase_Data!$D$8:$D$138, MATCH(1, (TRIM(Purchase_Data!$B$8:$B$138)=TRIM(H1184))*(TRIM(Purchase_Data!$C$8:$C$138)=TRIM(I1184)), 0)))</f>
        <v>84</v>
      </c>
      <c r="M1184" s="11">
        <f t="shared" si="18"/>
        <v>630</v>
      </c>
      <c r="N1184" s="11" t="s">
        <v>556</v>
      </c>
      <c r="O1184" s="11" t="s">
        <v>42</v>
      </c>
    </row>
    <row r="1185" spans="2:15">
      <c r="B1185" s="11" t="s">
        <v>1424</v>
      </c>
      <c r="C1185" s="11" t="s">
        <v>1390</v>
      </c>
      <c r="D1185" s="11" t="s">
        <v>1391</v>
      </c>
      <c r="E1185" s="11" t="s">
        <v>356</v>
      </c>
      <c r="F1185" s="11" t="s">
        <v>14</v>
      </c>
      <c r="G1185" s="11" t="s">
        <v>53</v>
      </c>
      <c r="H1185" s="11" t="s">
        <v>1751</v>
      </c>
      <c r="I1185" s="11" t="s">
        <v>27</v>
      </c>
      <c r="J1185" s="11">
        <v>200</v>
      </c>
      <c r="K1185" s="11">
        <v>8</v>
      </c>
      <c r="L1185" s="11" cm="1">
        <f t="array" ref="L1185">K1185*(J1185-INDEX(Purchase_Data!$D$8:$D$138, MATCH(1, (TRIM(Purchase_Data!$B$8:$B$138)=TRIM(H1185))*(TRIM(Purchase_Data!$C$8:$C$138)=TRIM(I1185)), 0)))</f>
        <v>176</v>
      </c>
      <c r="M1185" s="11">
        <f t="shared" si="18"/>
        <v>1600</v>
      </c>
      <c r="N1185" s="11" t="s">
        <v>556</v>
      </c>
      <c r="O1185" s="11" t="s">
        <v>42</v>
      </c>
    </row>
    <row r="1186" spans="2:15">
      <c r="B1186" s="11" t="s">
        <v>1425</v>
      </c>
      <c r="C1186" s="11" t="s">
        <v>1390</v>
      </c>
      <c r="D1186" s="11" t="s">
        <v>1391</v>
      </c>
      <c r="E1186" s="11" t="s">
        <v>391</v>
      </c>
      <c r="F1186" s="11" t="s">
        <v>14</v>
      </c>
      <c r="G1186" s="11" t="s">
        <v>53</v>
      </c>
      <c r="H1186" s="11" t="s">
        <v>84</v>
      </c>
      <c r="I1186" s="11" t="s">
        <v>50</v>
      </c>
      <c r="J1186" s="11">
        <v>290</v>
      </c>
      <c r="K1186" s="11">
        <v>8</v>
      </c>
      <c r="L1186" s="11" cm="1">
        <f t="array" ref="L1186">K1186*(J1186-INDEX(Purchase_Data!$D$8:$D$138, MATCH(1, (TRIM(Purchase_Data!$B$8:$B$138)=TRIM(H1186))*(TRIM(Purchase_Data!$C$8:$C$138)=TRIM(I1186)), 0)))</f>
        <v>144</v>
      </c>
      <c r="M1186" s="11">
        <f t="shared" si="18"/>
        <v>2320</v>
      </c>
      <c r="N1186" s="11" t="s">
        <v>556</v>
      </c>
      <c r="O1186" s="11" t="s">
        <v>23</v>
      </c>
    </row>
    <row r="1187" spans="2:15">
      <c r="B1187" s="11" t="s">
        <v>1426</v>
      </c>
      <c r="C1187" s="11" t="s">
        <v>1390</v>
      </c>
      <c r="D1187" s="11" t="s">
        <v>1391</v>
      </c>
      <c r="E1187" s="11" t="s">
        <v>493</v>
      </c>
      <c r="F1187" s="11" t="s">
        <v>14</v>
      </c>
      <c r="G1187" s="11" t="s">
        <v>15</v>
      </c>
      <c r="H1187" s="11" t="s">
        <v>123</v>
      </c>
      <c r="I1187" s="11" t="s">
        <v>137</v>
      </c>
      <c r="J1187" s="11">
        <v>330</v>
      </c>
      <c r="K1187" s="11">
        <v>7</v>
      </c>
      <c r="L1187" s="11" cm="1">
        <f t="array" ref="L1187">K1187*(J1187-INDEX(Purchase_Data!$D$8:$D$138, MATCH(1, (TRIM(Purchase_Data!$B$8:$B$138)=TRIM(H1187))*(TRIM(Purchase_Data!$C$8:$C$138)=TRIM(I1187)), 0)))</f>
        <v>266</v>
      </c>
      <c r="M1187" s="11">
        <f t="shared" si="18"/>
        <v>2310</v>
      </c>
      <c r="N1187" s="11" t="s">
        <v>556</v>
      </c>
      <c r="O1187" s="11" t="s">
        <v>23</v>
      </c>
    </row>
    <row r="1188" spans="2:15">
      <c r="B1188" s="11" t="s">
        <v>1427</v>
      </c>
      <c r="C1188" s="11" t="s">
        <v>1390</v>
      </c>
      <c r="D1188" s="11" t="s">
        <v>1391</v>
      </c>
      <c r="E1188" s="11" t="s">
        <v>299</v>
      </c>
      <c r="F1188" s="11" t="s">
        <v>32</v>
      </c>
      <c r="G1188" s="11" t="s">
        <v>53</v>
      </c>
      <c r="H1188" s="4" t="s">
        <v>26</v>
      </c>
      <c r="I1188" s="4" t="s">
        <v>137</v>
      </c>
      <c r="J1188" s="11">
        <v>182</v>
      </c>
      <c r="K1188" s="11">
        <v>8</v>
      </c>
      <c r="L1188" s="11" cm="1">
        <f t="array" ref="L1188">K1188*(J1188-INDEX(Purchase_Data!$D$8:$D$138, MATCH(1, (TRIM(Purchase_Data!$B$8:$B$138)=TRIM(H1188))*(TRIM(Purchase_Data!$C$8:$C$138)=TRIM(I1188)), 0)))</f>
        <v>272</v>
      </c>
      <c r="M1188" s="11">
        <f t="shared" si="18"/>
        <v>1456</v>
      </c>
      <c r="N1188" s="11" t="s">
        <v>556</v>
      </c>
      <c r="O1188" s="4" t="s">
        <v>23</v>
      </c>
    </row>
    <row r="1189" spans="2:15">
      <c r="B1189" s="11" t="s">
        <v>1428</v>
      </c>
      <c r="C1189" s="11" t="s">
        <v>1390</v>
      </c>
      <c r="D1189" s="11" t="s">
        <v>1391</v>
      </c>
      <c r="E1189" s="11" t="s">
        <v>299</v>
      </c>
      <c r="F1189" s="11" t="s">
        <v>32</v>
      </c>
      <c r="G1189" s="11" t="s">
        <v>53</v>
      </c>
      <c r="H1189" s="11" t="s">
        <v>54</v>
      </c>
      <c r="I1189" s="11" t="s">
        <v>55</v>
      </c>
      <c r="J1189" s="11">
        <v>350</v>
      </c>
      <c r="K1189" s="11">
        <v>9</v>
      </c>
      <c r="L1189" s="11" cm="1">
        <f t="array" ref="L1189">K1189*(J1189-INDEX(Purchase_Data!$D$8:$D$138, MATCH(1, (TRIM(Purchase_Data!$B$8:$B$138)=TRIM(H1189))*(TRIM(Purchase_Data!$C$8:$C$138)=TRIM(I1189)), 0)))</f>
        <v>360</v>
      </c>
      <c r="M1189" s="11">
        <f t="shared" si="18"/>
        <v>3150</v>
      </c>
      <c r="N1189" s="11" t="s">
        <v>556</v>
      </c>
      <c r="O1189" s="11" t="s">
        <v>42</v>
      </c>
    </row>
    <row r="1190" spans="2:15">
      <c r="B1190" s="11" t="s">
        <v>1429</v>
      </c>
      <c r="C1190" s="11" t="s">
        <v>1390</v>
      </c>
      <c r="D1190" s="11" t="s">
        <v>1391</v>
      </c>
      <c r="E1190" s="11" t="s">
        <v>227</v>
      </c>
      <c r="F1190" s="11" t="s">
        <v>32</v>
      </c>
      <c r="G1190" s="11" t="s">
        <v>53</v>
      </c>
      <c r="H1190" s="11" t="s">
        <v>16</v>
      </c>
      <c r="I1190" s="11" t="s">
        <v>172</v>
      </c>
      <c r="J1190" s="11">
        <v>290</v>
      </c>
      <c r="K1190" s="11">
        <v>9</v>
      </c>
      <c r="L1190" s="11" cm="1">
        <f t="array" ref="L1190">K1190*(J1190-INDEX(Purchase_Data!$D$8:$D$138, MATCH(1, (TRIM(Purchase_Data!$B$8:$B$138)=TRIM(H1190))*(TRIM(Purchase_Data!$C$8:$C$138)=TRIM(I1190)), 0)))</f>
        <v>225</v>
      </c>
      <c r="M1190" s="11">
        <f t="shared" si="18"/>
        <v>2610</v>
      </c>
      <c r="N1190" s="11" t="s">
        <v>556</v>
      </c>
      <c r="O1190" s="11" t="s">
        <v>20</v>
      </c>
    </row>
    <row r="1191" spans="2:15">
      <c r="B1191" s="11" t="s">
        <v>1430</v>
      </c>
      <c r="C1191" s="11" t="s">
        <v>1390</v>
      </c>
      <c r="D1191" s="11" t="s">
        <v>1391</v>
      </c>
      <c r="E1191" s="11" t="s">
        <v>227</v>
      </c>
      <c r="F1191" s="11" t="s">
        <v>32</v>
      </c>
      <c r="G1191" s="11" t="s">
        <v>53</v>
      </c>
      <c r="H1191" s="11" t="s">
        <v>108</v>
      </c>
      <c r="I1191" s="11" t="s">
        <v>17</v>
      </c>
      <c r="J1191" s="11">
        <v>70</v>
      </c>
      <c r="K1191" s="11">
        <v>8</v>
      </c>
      <c r="L1191" s="11" cm="1">
        <f t="array" ref="L1191">K1191*(J1191-INDEX(Purchase_Data!$D$8:$D$138, MATCH(1, (TRIM(Purchase_Data!$B$8:$B$138)=TRIM(H1191))*(TRIM(Purchase_Data!$C$8:$C$138)=TRIM(I1191)), 0)))</f>
        <v>64</v>
      </c>
      <c r="M1191" s="11">
        <f t="shared" si="18"/>
        <v>560</v>
      </c>
      <c r="N1191" s="11" t="s">
        <v>556</v>
      </c>
      <c r="O1191" s="11" t="s">
        <v>20</v>
      </c>
    </row>
    <row r="1192" spans="2:15">
      <c r="B1192" s="11" t="s">
        <v>1431</v>
      </c>
      <c r="C1192" s="11" t="s">
        <v>1390</v>
      </c>
      <c r="D1192" s="11" t="s">
        <v>1391</v>
      </c>
      <c r="E1192" s="11" t="s">
        <v>303</v>
      </c>
      <c r="F1192" s="11" t="s">
        <v>14</v>
      </c>
      <c r="G1192" s="11" t="s">
        <v>15</v>
      </c>
      <c r="H1192" s="11" t="s">
        <v>26</v>
      </c>
      <c r="I1192" s="11" t="s">
        <v>137</v>
      </c>
      <c r="J1192" s="11">
        <v>200</v>
      </c>
      <c r="K1192" s="11">
        <v>8</v>
      </c>
      <c r="L1192" s="11" cm="1">
        <f t="array" ref="L1192">K1192*(J1192-INDEX(Purchase_Data!$D$8:$D$138, MATCH(1, (TRIM(Purchase_Data!$B$8:$B$138)=TRIM(H1192))*(TRIM(Purchase_Data!$C$8:$C$138)=TRIM(I1192)), 0)))</f>
        <v>416</v>
      </c>
      <c r="M1192" s="11">
        <f t="shared" si="18"/>
        <v>1600</v>
      </c>
      <c r="N1192" s="11" t="s">
        <v>556</v>
      </c>
      <c r="O1192" s="11" t="s">
        <v>23</v>
      </c>
    </row>
    <row r="1193" spans="2:15">
      <c r="B1193" s="11" t="s">
        <v>1432</v>
      </c>
      <c r="C1193" s="11" t="s">
        <v>1390</v>
      </c>
      <c r="D1193" s="11" t="s">
        <v>1391</v>
      </c>
      <c r="E1193" s="11" t="s">
        <v>125</v>
      </c>
      <c r="F1193" s="11" t="s">
        <v>14</v>
      </c>
      <c r="G1193" s="11" t="s">
        <v>53</v>
      </c>
      <c r="H1193" s="11" t="s">
        <v>1755</v>
      </c>
      <c r="I1193" s="11" t="s">
        <v>149</v>
      </c>
      <c r="J1193" s="11">
        <v>230</v>
      </c>
      <c r="K1193" s="11">
        <v>10</v>
      </c>
      <c r="L1193" s="11" cm="1">
        <f t="array" ref="L1193">K1193*(J1193-INDEX(Purchase_Data!$D$8:$D$138, MATCH(1, (TRIM(Purchase_Data!$B$8:$B$138)=TRIM(H1193))*(TRIM(Purchase_Data!$C$8:$C$138)=TRIM(I1193)), 0)))</f>
        <v>150</v>
      </c>
      <c r="M1193" s="11">
        <f t="shared" si="18"/>
        <v>2300</v>
      </c>
      <c r="N1193" s="11" t="s">
        <v>556</v>
      </c>
      <c r="O1193" s="11" t="s">
        <v>20</v>
      </c>
    </row>
    <row r="1194" spans="2:15">
      <c r="B1194" s="11" t="s">
        <v>1433</v>
      </c>
      <c r="C1194" s="11" t="s">
        <v>1390</v>
      </c>
      <c r="D1194" s="11" t="s">
        <v>1391</v>
      </c>
      <c r="E1194" s="11" t="s">
        <v>176</v>
      </c>
      <c r="F1194" s="11" t="s">
        <v>14</v>
      </c>
      <c r="G1194" s="11" t="s">
        <v>15</v>
      </c>
      <c r="H1194" s="11" t="s">
        <v>214</v>
      </c>
      <c r="I1194" s="11" t="s">
        <v>59</v>
      </c>
      <c r="J1194" s="11">
        <v>150</v>
      </c>
      <c r="K1194" s="11">
        <v>9</v>
      </c>
      <c r="L1194" s="11" cm="1">
        <f t="array" ref="L1194">K1194*(J1194-INDEX(Purchase_Data!$D$8:$D$138, MATCH(1, (TRIM(Purchase_Data!$B$8:$B$138)=TRIM(H1194))*(TRIM(Purchase_Data!$C$8:$C$138)=TRIM(I1194)), 0)))</f>
        <v>72</v>
      </c>
      <c r="M1194" s="11">
        <f t="shared" si="18"/>
        <v>1350</v>
      </c>
      <c r="N1194" s="11" t="s">
        <v>556</v>
      </c>
      <c r="O1194" s="11" t="s">
        <v>37</v>
      </c>
    </row>
    <row r="1195" spans="2:15">
      <c r="B1195" s="11" t="s">
        <v>1434</v>
      </c>
      <c r="C1195" s="11" t="s">
        <v>1390</v>
      </c>
      <c r="D1195" s="11" t="s">
        <v>1391</v>
      </c>
      <c r="E1195" s="11" t="s">
        <v>430</v>
      </c>
      <c r="F1195" s="11" t="s">
        <v>32</v>
      </c>
      <c r="G1195" s="11" t="s">
        <v>44</v>
      </c>
      <c r="H1195" s="11" t="s">
        <v>131</v>
      </c>
      <c r="I1195" s="11" t="s">
        <v>132</v>
      </c>
      <c r="J1195" s="11">
        <v>120</v>
      </c>
      <c r="K1195" s="11">
        <v>9</v>
      </c>
      <c r="L1195" s="11" cm="1">
        <f t="array" ref="L1195">K1195*(J1195-INDEX(Purchase_Data!$D$8:$D$138, MATCH(1, (TRIM(Purchase_Data!$B$8:$B$138)=TRIM(H1195))*(TRIM(Purchase_Data!$C$8:$C$138)=TRIM(I1195)), 0)))</f>
        <v>180</v>
      </c>
      <c r="M1195" s="11">
        <f t="shared" si="18"/>
        <v>1080</v>
      </c>
      <c r="N1195" s="11" t="s">
        <v>556</v>
      </c>
      <c r="O1195" s="11" t="s">
        <v>37</v>
      </c>
    </row>
    <row r="1196" spans="2:15">
      <c r="B1196" s="11" t="s">
        <v>1435</v>
      </c>
      <c r="C1196" s="11" t="s">
        <v>1390</v>
      </c>
      <c r="D1196" s="11" t="s">
        <v>1391</v>
      </c>
      <c r="E1196" s="11" t="s">
        <v>398</v>
      </c>
      <c r="F1196" s="11" t="s">
        <v>14</v>
      </c>
      <c r="G1196" s="11" t="s">
        <v>25</v>
      </c>
      <c r="H1196" s="11" t="s">
        <v>45</v>
      </c>
      <c r="I1196" s="11" t="s">
        <v>46</v>
      </c>
      <c r="J1196" s="11">
        <v>410</v>
      </c>
      <c r="K1196" s="11">
        <v>10</v>
      </c>
      <c r="L1196" s="11" cm="1">
        <f t="array" ref="L1196">K1196*(J1196-INDEX(Purchase_Data!$D$8:$D$138, MATCH(1, (TRIM(Purchase_Data!$B$8:$B$138)=TRIM(H1196))*(TRIM(Purchase_Data!$C$8:$C$138)=TRIM(I1196)), 0)))</f>
        <v>1320</v>
      </c>
      <c r="M1196" s="11">
        <f t="shared" si="18"/>
        <v>4100</v>
      </c>
      <c r="N1196" s="11" t="s">
        <v>556</v>
      </c>
      <c r="O1196" s="11" t="s">
        <v>37</v>
      </c>
    </row>
    <row r="1197" spans="2:15">
      <c r="B1197" s="11" t="s">
        <v>1436</v>
      </c>
      <c r="C1197" s="11" t="s">
        <v>1390</v>
      </c>
      <c r="D1197" s="11" t="s">
        <v>1391</v>
      </c>
      <c r="E1197" s="11" t="s">
        <v>75</v>
      </c>
      <c r="F1197" s="11" t="s">
        <v>32</v>
      </c>
      <c r="G1197" s="11" t="s">
        <v>44</v>
      </c>
      <c r="H1197" s="11" t="s">
        <v>1755</v>
      </c>
      <c r="I1197" s="11" t="s">
        <v>149</v>
      </c>
      <c r="J1197" s="11">
        <v>230</v>
      </c>
      <c r="K1197" s="11">
        <v>9</v>
      </c>
      <c r="L1197" s="11" cm="1">
        <f t="array" ref="L1197">K1197*(J1197-INDEX(Purchase_Data!$D$8:$D$138, MATCH(1, (TRIM(Purchase_Data!$B$8:$B$138)=TRIM(H1197))*(TRIM(Purchase_Data!$C$8:$C$138)=TRIM(I1197)), 0)))</f>
        <v>135</v>
      </c>
      <c r="M1197" s="11">
        <f t="shared" si="18"/>
        <v>2070</v>
      </c>
      <c r="N1197" s="11" t="s">
        <v>556</v>
      </c>
      <c r="O1197" s="11" t="s">
        <v>20</v>
      </c>
    </row>
    <row r="1198" spans="2:15">
      <c r="B1198" s="11" t="s">
        <v>1437</v>
      </c>
      <c r="C1198" s="11" t="s">
        <v>1390</v>
      </c>
      <c r="D1198" s="11" t="s">
        <v>1391</v>
      </c>
      <c r="E1198" s="11" t="s">
        <v>209</v>
      </c>
      <c r="F1198" s="11" t="s">
        <v>14</v>
      </c>
      <c r="G1198" s="11" t="s">
        <v>53</v>
      </c>
      <c r="H1198" s="11" t="s">
        <v>214</v>
      </c>
      <c r="I1198" s="11" t="s">
        <v>59</v>
      </c>
      <c r="J1198" s="11">
        <v>150</v>
      </c>
      <c r="K1198" s="11">
        <v>10</v>
      </c>
      <c r="L1198" s="11" cm="1">
        <f t="array" ref="L1198">K1198*(J1198-INDEX(Purchase_Data!$D$8:$D$138, MATCH(1, (TRIM(Purchase_Data!$B$8:$B$138)=TRIM(H1198))*(TRIM(Purchase_Data!$C$8:$C$138)=TRIM(I1198)), 0)))</f>
        <v>80</v>
      </c>
      <c r="M1198" s="11">
        <f t="shared" si="18"/>
        <v>1500</v>
      </c>
      <c r="N1198" s="11" t="s">
        <v>556</v>
      </c>
      <c r="O1198" s="11" t="s">
        <v>37</v>
      </c>
    </row>
    <row r="1199" spans="2:15">
      <c r="B1199" s="11" t="s">
        <v>1438</v>
      </c>
      <c r="C1199" s="11" t="s">
        <v>1390</v>
      </c>
      <c r="D1199" s="11" t="s">
        <v>1391</v>
      </c>
      <c r="E1199" s="11" t="s">
        <v>209</v>
      </c>
      <c r="F1199" s="11" t="s">
        <v>14</v>
      </c>
      <c r="G1199" s="11" t="s">
        <v>53</v>
      </c>
      <c r="H1199" s="11" t="s">
        <v>29</v>
      </c>
      <c r="I1199" s="11" t="s">
        <v>154</v>
      </c>
      <c r="J1199" s="11">
        <v>140</v>
      </c>
      <c r="K1199" s="11">
        <v>9</v>
      </c>
      <c r="L1199" s="11" cm="1">
        <f t="array" ref="L1199">K1199*(J1199-INDEX(Purchase_Data!$D$8:$D$138, MATCH(1, (TRIM(Purchase_Data!$B$8:$B$138)=TRIM(H1199))*(TRIM(Purchase_Data!$C$8:$C$138)=TRIM(I1199)), 0)))</f>
        <v>216</v>
      </c>
      <c r="M1199" s="11">
        <f t="shared" si="18"/>
        <v>1260</v>
      </c>
      <c r="N1199" s="11" t="s">
        <v>556</v>
      </c>
      <c r="O1199" s="11" t="s">
        <v>20</v>
      </c>
    </row>
    <row r="1200" spans="2:15">
      <c r="B1200" s="11" t="s">
        <v>1439</v>
      </c>
      <c r="C1200" s="11" t="s">
        <v>1390</v>
      </c>
      <c r="D1200" s="11" t="s">
        <v>1391</v>
      </c>
      <c r="E1200" s="11" t="s">
        <v>144</v>
      </c>
      <c r="F1200" s="11" t="s">
        <v>14</v>
      </c>
      <c r="G1200" s="11" t="s">
        <v>44</v>
      </c>
      <c r="H1200" s="11" t="s">
        <v>369</v>
      </c>
      <c r="I1200" s="11" t="s">
        <v>59</v>
      </c>
      <c r="J1200" s="11">
        <v>140</v>
      </c>
      <c r="K1200" s="11">
        <v>10</v>
      </c>
      <c r="L1200" s="11" cm="1">
        <f t="array" ref="L1200">K1200*(J1200-INDEX(Purchase_Data!$D$8:$D$138, MATCH(1, (TRIM(Purchase_Data!$B$8:$B$138)=TRIM(H1200))*(TRIM(Purchase_Data!$C$8:$C$138)=TRIM(I1200)), 0)))</f>
        <v>50</v>
      </c>
      <c r="M1200" s="11">
        <f t="shared" si="18"/>
        <v>1400</v>
      </c>
      <c r="N1200" s="11" t="s">
        <v>556</v>
      </c>
      <c r="O1200" s="11" t="s">
        <v>23</v>
      </c>
    </row>
    <row r="1201" spans="2:15">
      <c r="B1201" s="11" t="s">
        <v>1440</v>
      </c>
      <c r="C1201" s="11" t="s">
        <v>1390</v>
      </c>
      <c r="D1201" s="11" t="s">
        <v>1391</v>
      </c>
      <c r="E1201" s="11" t="s">
        <v>144</v>
      </c>
      <c r="F1201" s="11" t="s">
        <v>14</v>
      </c>
      <c r="G1201" s="11" t="s">
        <v>44</v>
      </c>
      <c r="H1201" s="11" t="s">
        <v>217</v>
      </c>
      <c r="I1201" s="11" t="s">
        <v>218</v>
      </c>
      <c r="J1201" s="11">
        <v>190</v>
      </c>
      <c r="K1201" s="11">
        <v>11</v>
      </c>
      <c r="L1201" s="11" cm="1">
        <f t="array" ref="L1201">K1201*(J1201-INDEX(Purchase_Data!$D$8:$D$138, MATCH(1, (TRIM(Purchase_Data!$B$8:$B$138)=TRIM(H1201))*(TRIM(Purchase_Data!$C$8:$C$138)=TRIM(I1201)), 0)))</f>
        <v>165</v>
      </c>
      <c r="M1201" s="11">
        <f t="shared" si="18"/>
        <v>2090</v>
      </c>
      <c r="N1201" s="11" t="s">
        <v>556</v>
      </c>
      <c r="O1201" s="11" t="s">
        <v>37</v>
      </c>
    </row>
    <row r="1202" spans="2:15">
      <c r="B1202" s="11" t="s">
        <v>1441</v>
      </c>
      <c r="C1202" s="11" t="s">
        <v>1390</v>
      </c>
      <c r="D1202" s="11" t="s">
        <v>1391</v>
      </c>
      <c r="E1202" s="11" t="s">
        <v>147</v>
      </c>
      <c r="F1202" s="11" t="s">
        <v>14</v>
      </c>
      <c r="G1202" s="11" t="s">
        <v>25</v>
      </c>
      <c r="H1202" s="11" t="s">
        <v>76</v>
      </c>
      <c r="I1202" s="11" t="s">
        <v>77</v>
      </c>
      <c r="J1202" s="11">
        <v>2300</v>
      </c>
      <c r="K1202" s="11">
        <v>9</v>
      </c>
      <c r="L1202" s="11" cm="1">
        <f t="array" ref="L1202">K1202*(J1202-INDEX(Purchase_Data!$D$8:$D$138, MATCH(1, (TRIM(Purchase_Data!$B$8:$B$138)=TRIM(H1202))*(TRIM(Purchase_Data!$C$8:$C$138)=TRIM(I1202)), 0)))</f>
        <v>9090</v>
      </c>
      <c r="M1202" s="11">
        <f t="shared" si="18"/>
        <v>20700</v>
      </c>
      <c r="N1202" s="11" t="s">
        <v>556</v>
      </c>
      <c r="O1202" s="11" t="s">
        <v>23</v>
      </c>
    </row>
    <row r="1203" spans="2:15">
      <c r="B1203" s="11" t="s">
        <v>1442</v>
      </c>
      <c r="C1203" s="11" t="s">
        <v>1390</v>
      </c>
      <c r="D1203" s="11" t="s">
        <v>1391</v>
      </c>
      <c r="E1203" s="11" t="s">
        <v>560</v>
      </c>
      <c r="F1203" s="11" t="s">
        <v>32</v>
      </c>
      <c r="G1203" s="11" t="s">
        <v>25</v>
      </c>
      <c r="H1203" s="11" t="s">
        <v>54</v>
      </c>
      <c r="I1203" s="11" t="s">
        <v>55</v>
      </c>
      <c r="J1203" s="11">
        <v>350</v>
      </c>
      <c r="K1203" s="11">
        <v>11</v>
      </c>
      <c r="L1203" s="11" cm="1">
        <f t="array" ref="L1203">K1203*(J1203-INDEX(Purchase_Data!$D$8:$D$138, MATCH(1, (TRIM(Purchase_Data!$B$8:$B$138)=TRIM(H1203))*(TRIM(Purchase_Data!$C$8:$C$138)=TRIM(I1203)), 0)))</f>
        <v>440</v>
      </c>
      <c r="M1203" s="11">
        <f t="shared" si="18"/>
        <v>3850</v>
      </c>
      <c r="N1203" s="11" t="s">
        <v>556</v>
      </c>
      <c r="O1203" s="11" t="s">
        <v>42</v>
      </c>
    </row>
    <row r="1204" spans="2:15">
      <c r="B1204" s="11" t="s">
        <v>1443</v>
      </c>
      <c r="C1204" s="11" t="s">
        <v>1390</v>
      </c>
      <c r="D1204" s="11" t="s">
        <v>1391</v>
      </c>
      <c r="E1204" s="11" t="s">
        <v>31</v>
      </c>
      <c r="F1204" s="11" t="s">
        <v>32</v>
      </c>
      <c r="G1204" s="11" t="s">
        <v>33</v>
      </c>
      <c r="H1204" s="11" t="s">
        <v>1756</v>
      </c>
      <c r="I1204" s="11" t="s">
        <v>50</v>
      </c>
      <c r="J1204" s="11">
        <v>672</v>
      </c>
      <c r="K1204" s="11">
        <v>10</v>
      </c>
      <c r="L1204" s="11" cm="1">
        <f t="array" ref="L1204">K1204*(J1204-INDEX(Purchase_Data!$D$8:$D$138, MATCH(1, (TRIM(Purchase_Data!$B$8:$B$138)=TRIM(H1204))*(TRIM(Purchase_Data!$C$8:$C$138)=TRIM(I1204)), 0)))</f>
        <v>600</v>
      </c>
      <c r="M1204" s="11">
        <f t="shared" si="18"/>
        <v>6720</v>
      </c>
      <c r="N1204" s="11" t="s">
        <v>556</v>
      </c>
      <c r="O1204" s="11" t="s">
        <v>20</v>
      </c>
    </row>
    <row r="1205" spans="2:15">
      <c r="B1205" s="11" t="s">
        <v>1444</v>
      </c>
      <c r="C1205" s="11" t="s">
        <v>1390</v>
      </c>
      <c r="D1205" s="11" t="s">
        <v>1391</v>
      </c>
      <c r="E1205" s="11" t="s">
        <v>194</v>
      </c>
      <c r="F1205" s="11" t="s">
        <v>14</v>
      </c>
      <c r="G1205" s="11" t="s">
        <v>25</v>
      </c>
      <c r="H1205" s="11" t="s">
        <v>104</v>
      </c>
      <c r="I1205" s="11" t="s">
        <v>172</v>
      </c>
      <c r="J1205" s="11">
        <v>500</v>
      </c>
      <c r="K1205" s="11">
        <v>11</v>
      </c>
      <c r="L1205" s="11" cm="1">
        <f t="array" ref="L1205">K1205*(J1205-INDEX(Purchase_Data!$D$8:$D$138, MATCH(1, (TRIM(Purchase_Data!$B$8:$B$138)=TRIM(H1205))*(TRIM(Purchase_Data!$C$8:$C$138)=TRIM(I1205)), 0)))</f>
        <v>1210</v>
      </c>
      <c r="M1205" s="11">
        <f t="shared" si="18"/>
        <v>5500</v>
      </c>
      <c r="N1205" s="11" t="s">
        <v>556</v>
      </c>
      <c r="O1205" s="11" t="s">
        <v>37</v>
      </c>
    </row>
    <row r="1206" spans="2:15">
      <c r="B1206" s="11" t="s">
        <v>1445</v>
      </c>
      <c r="C1206" s="11" t="s">
        <v>1390</v>
      </c>
      <c r="D1206" s="11" t="s">
        <v>1391</v>
      </c>
      <c r="E1206" s="11" t="s">
        <v>13</v>
      </c>
      <c r="F1206" s="11" t="s">
        <v>14</v>
      </c>
      <c r="G1206" s="11" t="s">
        <v>15</v>
      </c>
      <c r="H1206" s="11" t="s">
        <v>284</v>
      </c>
      <c r="I1206" s="11" t="s">
        <v>449</v>
      </c>
      <c r="J1206" s="11">
        <v>780</v>
      </c>
      <c r="K1206" s="11">
        <v>10</v>
      </c>
      <c r="L1206" s="11" cm="1">
        <f t="array" ref="L1206">K1206*(J1206-INDEX(Purchase_Data!$D$8:$D$138, MATCH(1, (TRIM(Purchase_Data!$B$8:$B$138)=TRIM(H1206))*(TRIM(Purchase_Data!$C$8:$C$138)=TRIM(I1206)), 0)))</f>
        <v>550</v>
      </c>
      <c r="M1206" s="11">
        <f t="shared" si="18"/>
        <v>7800</v>
      </c>
      <c r="N1206" s="11" t="s">
        <v>556</v>
      </c>
      <c r="O1206" s="11" t="s">
        <v>42</v>
      </c>
    </row>
    <row r="1207" spans="2:15">
      <c r="B1207" s="11" t="s">
        <v>1446</v>
      </c>
      <c r="C1207" s="11" t="s">
        <v>1390</v>
      </c>
      <c r="D1207" s="11" t="s">
        <v>1391</v>
      </c>
      <c r="E1207" s="11" t="s">
        <v>789</v>
      </c>
      <c r="F1207" s="11" t="s">
        <v>32</v>
      </c>
      <c r="G1207" s="11" t="s">
        <v>53</v>
      </c>
      <c r="H1207" s="11" t="s">
        <v>101</v>
      </c>
      <c r="I1207" s="11" t="s">
        <v>102</v>
      </c>
      <c r="J1207" s="11">
        <v>2020</v>
      </c>
      <c r="K1207" s="11">
        <v>11</v>
      </c>
      <c r="L1207" s="11" cm="1">
        <f t="array" ref="L1207">K1207*(J1207-INDEX(Purchase_Data!$D$8:$D$138, MATCH(1, (TRIM(Purchase_Data!$B$8:$B$138)=TRIM(H1207))*(TRIM(Purchase_Data!$C$8:$C$138)=TRIM(I1207)), 0)))</f>
        <v>3905</v>
      </c>
      <c r="M1207" s="11">
        <f t="shared" si="18"/>
        <v>22220</v>
      </c>
      <c r="N1207" s="11" t="s">
        <v>1447</v>
      </c>
      <c r="O1207" s="11" t="s">
        <v>42</v>
      </c>
    </row>
    <row r="1208" spans="2:15">
      <c r="B1208" s="11" t="s">
        <v>1448</v>
      </c>
      <c r="C1208" s="11" t="s">
        <v>1390</v>
      </c>
      <c r="D1208" s="11" t="s">
        <v>1391</v>
      </c>
      <c r="E1208" s="11" t="s">
        <v>170</v>
      </c>
      <c r="F1208" s="11" t="s">
        <v>14</v>
      </c>
      <c r="G1208" s="11" t="s">
        <v>33</v>
      </c>
      <c r="H1208" s="11" t="s">
        <v>341</v>
      </c>
      <c r="I1208" s="11" t="s">
        <v>46</v>
      </c>
      <c r="J1208" s="11">
        <v>1050</v>
      </c>
      <c r="K1208" s="11">
        <v>10</v>
      </c>
      <c r="L1208" s="11" cm="1">
        <f t="array" ref="L1208">K1208*(J1208-INDEX(Purchase_Data!$D$8:$D$138, MATCH(1, (TRIM(Purchase_Data!$B$8:$B$138)=TRIM(H1208))*(TRIM(Purchase_Data!$C$8:$C$138)=TRIM(I1208)), 0)))</f>
        <v>1700</v>
      </c>
      <c r="M1208" s="11">
        <f t="shared" si="18"/>
        <v>10500</v>
      </c>
      <c r="N1208" s="11" t="s">
        <v>1447</v>
      </c>
      <c r="O1208" s="11" t="s">
        <v>23</v>
      </c>
    </row>
    <row r="1209" spans="2:15">
      <c r="B1209" s="11" t="s">
        <v>1449</v>
      </c>
      <c r="C1209" s="11" t="s">
        <v>1390</v>
      </c>
      <c r="D1209" s="11" t="s">
        <v>1391</v>
      </c>
      <c r="E1209" s="11" t="s">
        <v>266</v>
      </c>
      <c r="F1209" s="11" t="s">
        <v>14</v>
      </c>
      <c r="G1209" s="11" t="s">
        <v>33</v>
      </c>
      <c r="H1209" s="11" t="s">
        <v>21</v>
      </c>
      <c r="I1209" s="11" t="s">
        <v>27</v>
      </c>
      <c r="J1209" s="11">
        <v>370</v>
      </c>
      <c r="K1209" s="11">
        <v>9</v>
      </c>
      <c r="L1209" s="11" cm="1">
        <f t="array" ref="L1209">K1209*(J1209-INDEX(Purchase_Data!$D$8:$D$138, MATCH(1, (TRIM(Purchase_Data!$B$8:$B$138)=TRIM(H1209))*(TRIM(Purchase_Data!$C$8:$C$138)=TRIM(I1209)), 0)))</f>
        <v>450</v>
      </c>
      <c r="M1209" s="11">
        <f t="shared" si="18"/>
        <v>3330</v>
      </c>
      <c r="N1209" s="11" t="s">
        <v>1447</v>
      </c>
      <c r="O1209" s="11" t="s">
        <v>23</v>
      </c>
    </row>
    <row r="1210" spans="2:15">
      <c r="B1210" s="11" t="s">
        <v>1450</v>
      </c>
      <c r="C1210" s="11" t="s">
        <v>1390</v>
      </c>
      <c r="D1210" s="11" t="s">
        <v>1391</v>
      </c>
      <c r="E1210" s="11" t="s">
        <v>259</v>
      </c>
      <c r="F1210" s="11" t="s">
        <v>32</v>
      </c>
      <c r="G1210" s="11" t="s">
        <v>25</v>
      </c>
      <c r="H1210" s="11" t="s">
        <v>234</v>
      </c>
      <c r="I1210" s="11" t="s">
        <v>235</v>
      </c>
      <c r="J1210" s="11">
        <v>420</v>
      </c>
      <c r="K1210" s="11">
        <v>9</v>
      </c>
      <c r="L1210" s="11" cm="1">
        <f t="array" ref="L1210">K1210*(J1210-INDEX(Purchase_Data!$D$8:$D$138, MATCH(1, (TRIM(Purchase_Data!$B$8:$B$138)=TRIM(H1210))*(TRIM(Purchase_Data!$C$8:$C$138)=TRIM(I1210)), 0)))</f>
        <v>450</v>
      </c>
      <c r="M1210" s="11">
        <f t="shared" si="18"/>
        <v>3780</v>
      </c>
      <c r="N1210" s="11" t="s">
        <v>1447</v>
      </c>
      <c r="O1210" s="11" t="s">
        <v>37</v>
      </c>
    </row>
    <row r="1211" spans="2:15">
      <c r="B1211" s="11" t="s">
        <v>1451</v>
      </c>
      <c r="C1211" s="11" t="s">
        <v>1390</v>
      </c>
      <c r="D1211" s="11" t="s">
        <v>1391</v>
      </c>
      <c r="E1211" s="11" t="s">
        <v>718</v>
      </c>
      <c r="F1211" s="11" t="s">
        <v>32</v>
      </c>
      <c r="G1211" s="11" t="s">
        <v>44</v>
      </c>
      <c r="H1211" s="11" t="s">
        <v>168</v>
      </c>
      <c r="I1211" s="11" t="s">
        <v>172</v>
      </c>
      <c r="J1211" s="11">
        <v>510</v>
      </c>
      <c r="K1211" s="11">
        <v>9</v>
      </c>
      <c r="L1211" s="11" cm="1">
        <f t="array" ref="L1211">K1211*(J1211-INDEX(Purchase_Data!$D$8:$D$138, MATCH(1, (TRIM(Purchase_Data!$B$8:$B$138)=TRIM(H1211))*(TRIM(Purchase_Data!$C$8:$C$138)=TRIM(I1211)), 0)))</f>
        <v>1305</v>
      </c>
      <c r="M1211" s="11">
        <f t="shared" si="18"/>
        <v>4590</v>
      </c>
      <c r="N1211" s="11" t="s">
        <v>1447</v>
      </c>
      <c r="O1211" s="11" t="s">
        <v>42</v>
      </c>
    </row>
    <row r="1212" spans="2:15">
      <c r="B1212" s="11" t="s">
        <v>1452</v>
      </c>
      <c r="C1212" s="11" t="s">
        <v>1390</v>
      </c>
      <c r="D1212" s="11" t="s">
        <v>1391</v>
      </c>
      <c r="E1212" s="11" t="s">
        <v>718</v>
      </c>
      <c r="F1212" s="11" t="s">
        <v>32</v>
      </c>
      <c r="G1212" s="11" t="s">
        <v>44</v>
      </c>
      <c r="H1212" s="11" t="s">
        <v>228</v>
      </c>
      <c r="I1212" s="11" t="s">
        <v>229</v>
      </c>
      <c r="J1212" s="11">
        <v>270</v>
      </c>
      <c r="K1212" s="11">
        <v>9</v>
      </c>
      <c r="L1212" s="11" cm="1">
        <f t="array" ref="L1212">K1212*(J1212-INDEX(Purchase_Data!$D$8:$D$138, MATCH(1, (TRIM(Purchase_Data!$B$8:$B$138)=TRIM(H1212))*(TRIM(Purchase_Data!$C$8:$C$138)=TRIM(I1212)), 0)))</f>
        <v>198</v>
      </c>
      <c r="M1212" s="11">
        <f t="shared" si="18"/>
        <v>2430</v>
      </c>
      <c r="N1212" s="11" t="s">
        <v>1447</v>
      </c>
      <c r="O1212" s="11" t="s">
        <v>42</v>
      </c>
    </row>
    <row r="1213" spans="2:15">
      <c r="B1213" s="11" t="s">
        <v>1453</v>
      </c>
      <c r="C1213" s="11" t="s">
        <v>1390</v>
      </c>
      <c r="D1213" s="11" t="s">
        <v>1391</v>
      </c>
      <c r="E1213" s="11" t="s">
        <v>130</v>
      </c>
      <c r="F1213" s="11" t="s">
        <v>32</v>
      </c>
      <c r="G1213" s="11" t="s">
        <v>44</v>
      </c>
      <c r="H1213" s="11" t="s">
        <v>39</v>
      </c>
      <c r="I1213" s="11" t="s">
        <v>40</v>
      </c>
      <c r="J1213" s="11">
        <v>30</v>
      </c>
      <c r="K1213" s="11">
        <v>9</v>
      </c>
      <c r="L1213" s="11" cm="1">
        <f t="array" ref="L1213">K1213*(J1213-INDEX(Purchase_Data!$D$8:$D$138, MATCH(1, (TRIM(Purchase_Data!$B$8:$B$138)=TRIM(H1213))*(TRIM(Purchase_Data!$C$8:$C$138)=TRIM(I1213)), 0)))</f>
        <v>45</v>
      </c>
      <c r="M1213" s="11">
        <f t="shared" si="18"/>
        <v>270</v>
      </c>
      <c r="N1213" s="11" t="s">
        <v>1447</v>
      </c>
      <c r="O1213" s="11" t="s">
        <v>42</v>
      </c>
    </row>
    <row r="1214" spans="2:15">
      <c r="B1214" s="11" t="s">
        <v>1454</v>
      </c>
      <c r="C1214" s="11" t="s">
        <v>1390</v>
      </c>
      <c r="D1214" s="11" t="s">
        <v>1391</v>
      </c>
      <c r="E1214" s="11" t="s">
        <v>130</v>
      </c>
      <c r="F1214" s="11" t="s">
        <v>32</v>
      </c>
      <c r="G1214" s="11" t="s">
        <v>44</v>
      </c>
      <c r="H1214" s="11" t="s">
        <v>104</v>
      </c>
      <c r="I1214" s="11" t="s">
        <v>17</v>
      </c>
      <c r="J1214" s="11">
        <v>210</v>
      </c>
      <c r="K1214" s="11">
        <v>8</v>
      </c>
      <c r="L1214" s="11" cm="1">
        <f t="array" ref="L1214">K1214*(J1214-INDEX(Purchase_Data!$D$8:$D$138, MATCH(1, (TRIM(Purchase_Data!$B$8:$B$138)=TRIM(H1214))*(TRIM(Purchase_Data!$C$8:$C$138)=TRIM(I1214)), 0)))</f>
        <v>400</v>
      </c>
      <c r="M1214" s="11">
        <f t="shared" si="18"/>
        <v>1680</v>
      </c>
      <c r="N1214" s="11" t="s">
        <v>1447</v>
      </c>
      <c r="O1214" s="11" t="s">
        <v>37</v>
      </c>
    </row>
    <row r="1215" spans="2:15">
      <c r="B1215" s="11" t="s">
        <v>1455</v>
      </c>
      <c r="C1215" s="11" t="s">
        <v>1390</v>
      </c>
      <c r="D1215" s="11" t="s">
        <v>1391</v>
      </c>
      <c r="E1215" s="11" t="s">
        <v>332</v>
      </c>
      <c r="F1215" s="11" t="s">
        <v>32</v>
      </c>
      <c r="G1215" s="11" t="s">
        <v>25</v>
      </c>
      <c r="H1215" s="11" t="s">
        <v>234</v>
      </c>
      <c r="I1215" s="11" t="s">
        <v>235</v>
      </c>
      <c r="J1215" s="11">
        <v>420</v>
      </c>
      <c r="K1215" s="11">
        <v>8</v>
      </c>
      <c r="L1215" s="11" cm="1">
        <f t="array" ref="L1215">K1215*(J1215-INDEX(Purchase_Data!$D$8:$D$138, MATCH(1, (TRIM(Purchase_Data!$B$8:$B$138)=TRIM(H1215))*(TRIM(Purchase_Data!$C$8:$C$138)=TRIM(I1215)), 0)))</f>
        <v>400</v>
      </c>
      <c r="M1215" s="11">
        <f t="shared" si="18"/>
        <v>3360</v>
      </c>
      <c r="N1215" s="11" t="s">
        <v>1447</v>
      </c>
      <c r="O1215" s="11" t="s">
        <v>37</v>
      </c>
    </row>
    <row r="1216" spans="2:15">
      <c r="B1216" s="11" t="s">
        <v>1456</v>
      </c>
      <c r="C1216" s="11" t="s">
        <v>1390</v>
      </c>
      <c r="D1216" s="11" t="s">
        <v>1391</v>
      </c>
      <c r="E1216" s="11" t="s">
        <v>427</v>
      </c>
      <c r="F1216" s="11" t="s">
        <v>32</v>
      </c>
      <c r="G1216" s="11" t="s">
        <v>53</v>
      </c>
      <c r="H1216" s="11" t="s">
        <v>178</v>
      </c>
      <c r="I1216" s="11" t="s">
        <v>179</v>
      </c>
      <c r="J1216" s="11">
        <v>480</v>
      </c>
      <c r="K1216" s="11">
        <v>7</v>
      </c>
      <c r="L1216" s="11" cm="1">
        <f t="array" ref="L1216">K1216*(J1216-INDEX(Purchase_Data!$D$8:$D$138, MATCH(1, (TRIM(Purchase_Data!$B$8:$B$138)=TRIM(H1216))*(TRIM(Purchase_Data!$C$8:$C$138)=TRIM(I1216)), 0)))</f>
        <v>210</v>
      </c>
      <c r="M1216" s="11">
        <f t="shared" si="18"/>
        <v>3360</v>
      </c>
      <c r="N1216" s="11" t="s">
        <v>1447</v>
      </c>
      <c r="O1216" s="11" t="s">
        <v>42</v>
      </c>
    </row>
    <row r="1217" spans="2:15">
      <c r="B1217" s="11" t="s">
        <v>1457</v>
      </c>
      <c r="C1217" s="11" t="s">
        <v>1390</v>
      </c>
      <c r="D1217" s="11" t="s">
        <v>1391</v>
      </c>
      <c r="E1217" s="11" t="s">
        <v>147</v>
      </c>
      <c r="F1217" s="11" t="s">
        <v>14</v>
      </c>
      <c r="G1217" s="11" t="s">
        <v>25</v>
      </c>
      <c r="H1217" s="11" t="s">
        <v>45</v>
      </c>
      <c r="I1217" s="11" t="s">
        <v>46</v>
      </c>
      <c r="J1217" s="11">
        <v>410</v>
      </c>
      <c r="K1217" s="11">
        <v>9</v>
      </c>
      <c r="L1217" s="11" cm="1">
        <f t="array" ref="L1217">K1217*(J1217-INDEX(Purchase_Data!$D$8:$D$138, MATCH(1, (TRIM(Purchase_Data!$B$8:$B$138)=TRIM(H1217))*(TRIM(Purchase_Data!$C$8:$C$138)=TRIM(I1217)), 0)))</f>
        <v>1188</v>
      </c>
      <c r="M1217" s="11">
        <f t="shared" si="18"/>
        <v>3690</v>
      </c>
      <c r="N1217" s="11" t="s">
        <v>1447</v>
      </c>
      <c r="O1217" s="11" t="s">
        <v>37</v>
      </c>
    </row>
    <row r="1218" spans="2:15">
      <c r="B1218" s="11" t="s">
        <v>1458</v>
      </c>
      <c r="C1218" s="11" t="s">
        <v>1390</v>
      </c>
      <c r="D1218" s="11" t="s">
        <v>1391</v>
      </c>
      <c r="E1218" s="11" t="s">
        <v>158</v>
      </c>
      <c r="F1218" s="11" t="s">
        <v>32</v>
      </c>
      <c r="G1218" s="11" t="s">
        <v>44</v>
      </c>
      <c r="H1218" s="11" t="s">
        <v>185</v>
      </c>
      <c r="I1218" s="11" t="s">
        <v>17</v>
      </c>
      <c r="J1218" s="11">
        <v>50</v>
      </c>
      <c r="K1218" s="11">
        <v>7</v>
      </c>
      <c r="L1218" s="11" cm="1">
        <f t="array" ref="L1218">K1218*(J1218-INDEX(Purchase_Data!$D$8:$D$138, MATCH(1, (TRIM(Purchase_Data!$B$8:$B$138)=TRIM(H1218))*(TRIM(Purchase_Data!$C$8:$C$138)=TRIM(I1218)), 0)))</f>
        <v>42</v>
      </c>
      <c r="M1218" s="11">
        <f t="shared" si="18"/>
        <v>350</v>
      </c>
      <c r="N1218" s="11" t="s">
        <v>1447</v>
      </c>
      <c r="O1218" s="11" t="s">
        <v>20</v>
      </c>
    </row>
    <row r="1219" spans="2:15">
      <c r="B1219" s="11" t="s">
        <v>1459</v>
      </c>
      <c r="C1219" s="11" t="s">
        <v>1390</v>
      </c>
      <c r="D1219" s="11" t="s">
        <v>1391</v>
      </c>
      <c r="E1219" s="11" t="s">
        <v>291</v>
      </c>
      <c r="F1219" s="11" t="s">
        <v>32</v>
      </c>
      <c r="G1219" s="11" t="s">
        <v>33</v>
      </c>
      <c r="H1219" s="11" t="s">
        <v>91</v>
      </c>
      <c r="I1219" s="11" t="s">
        <v>59</v>
      </c>
      <c r="J1219" s="11">
        <v>700</v>
      </c>
      <c r="K1219" s="11">
        <v>8</v>
      </c>
      <c r="L1219" s="11" cm="1">
        <f t="array" ref="L1219">K1219*(J1219-INDEX(Purchase_Data!$D$8:$D$138, MATCH(1, (TRIM(Purchase_Data!$B$8:$B$138)=TRIM(H1219))*(TRIM(Purchase_Data!$C$8:$C$138)=TRIM(I1219)), 0)))</f>
        <v>224</v>
      </c>
      <c r="M1219" s="11">
        <f t="shared" si="18"/>
        <v>5600</v>
      </c>
      <c r="N1219" s="11" t="s">
        <v>1447</v>
      </c>
      <c r="O1219" s="11" t="s">
        <v>23</v>
      </c>
    </row>
    <row r="1220" spans="2:15">
      <c r="B1220" s="11" t="s">
        <v>1460</v>
      </c>
      <c r="C1220" s="11" t="s">
        <v>1390</v>
      </c>
      <c r="D1220" s="11" t="s">
        <v>1391</v>
      </c>
      <c r="E1220" s="11" t="s">
        <v>233</v>
      </c>
      <c r="F1220" s="11" t="s">
        <v>14</v>
      </c>
      <c r="G1220" s="11" t="s">
        <v>33</v>
      </c>
      <c r="H1220" s="11" t="s">
        <v>21</v>
      </c>
      <c r="I1220" s="11" t="s">
        <v>27</v>
      </c>
      <c r="J1220" s="11">
        <v>370</v>
      </c>
      <c r="K1220" s="11">
        <v>8</v>
      </c>
      <c r="L1220" s="11" cm="1">
        <f t="array" ref="L1220">K1220*(J1220-INDEX(Purchase_Data!$D$8:$D$138, MATCH(1, (TRIM(Purchase_Data!$B$8:$B$138)=TRIM(H1220))*(TRIM(Purchase_Data!$C$8:$C$138)=TRIM(I1220)), 0)))</f>
        <v>400</v>
      </c>
      <c r="M1220" s="11">
        <f t="shared" si="18"/>
        <v>2960</v>
      </c>
      <c r="N1220" s="11" t="s">
        <v>1447</v>
      </c>
      <c r="O1220" s="11" t="s">
        <v>23</v>
      </c>
    </row>
    <row r="1221" spans="2:15">
      <c r="B1221" s="11" t="s">
        <v>1461</v>
      </c>
      <c r="C1221" s="11" t="s">
        <v>1390</v>
      </c>
      <c r="D1221" s="11" t="s">
        <v>1391</v>
      </c>
      <c r="E1221" s="11" t="s">
        <v>789</v>
      </c>
      <c r="F1221" s="11" t="s">
        <v>32</v>
      </c>
      <c r="G1221" s="11" t="s">
        <v>53</v>
      </c>
      <c r="H1221" s="11" t="s">
        <v>26</v>
      </c>
      <c r="I1221" s="11" t="s">
        <v>59</v>
      </c>
      <c r="J1221" s="11">
        <v>80</v>
      </c>
      <c r="K1221" s="11">
        <v>9</v>
      </c>
      <c r="L1221" s="11" cm="1">
        <f t="array" ref="L1221">K1221*(J1221-INDEX(Purchase_Data!$D$8:$D$138, MATCH(1, (TRIM(Purchase_Data!$B$8:$B$138)=TRIM(H1221))*(TRIM(Purchase_Data!$C$8:$C$138)=TRIM(I1221)), 0)))</f>
        <v>36</v>
      </c>
      <c r="M1221" s="11">
        <f t="shared" si="18"/>
        <v>720</v>
      </c>
      <c r="N1221" s="11" t="s">
        <v>1447</v>
      </c>
      <c r="O1221" s="11" t="s">
        <v>23</v>
      </c>
    </row>
    <row r="1222" spans="2:15">
      <c r="B1222" s="11" t="s">
        <v>1462</v>
      </c>
      <c r="C1222" s="11" t="s">
        <v>1390</v>
      </c>
      <c r="D1222" s="11" t="s">
        <v>1391</v>
      </c>
      <c r="E1222" s="11" t="s">
        <v>424</v>
      </c>
      <c r="F1222" s="11" t="s">
        <v>32</v>
      </c>
      <c r="G1222" s="11" t="s">
        <v>33</v>
      </c>
      <c r="H1222" s="11" t="s">
        <v>131</v>
      </c>
      <c r="I1222" s="11" t="s">
        <v>132</v>
      </c>
      <c r="J1222" s="11">
        <v>120</v>
      </c>
      <c r="K1222" s="11">
        <v>8</v>
      </c>
      <c r="L1222" s="11" cm="1">
        <f t="array" ref="L1222">K1222*(J1222-INDEX(Purchase_Data!$D$8:$D$138, MATCH(1, (TRIM(Purchase_Data!$B$8:$B$138)=TRIM(H1222))*(TRIM(Purchase_Data!$C$8:$C$138)=TRIM(I1222)), 0)))</f>
        <v>160</v>
      </c>
      <c r="M1222" s="11">
        <f t="shared" si="18"/>
        <v>960</v>
      </c>
      <c r="N1222" s="11" t="s">
        <v>1447</v>
      </c>
      <c r="O1222" s="11" t="s">
        <v>37</v>
      </c>
    </row>
    <row r="1223" spans="2:15">
      <c r="B1223" s="11" t="s">
        <v>1463</v>
      </c>
      <c r="C1223" s="11" t="s">
        <v>1390</v>
      </c>
      <c r="D1223" s="11" t="s">
        <v>1391</v>
      </c>
      <c r="E1223" s="11" t="s">
        <v>424</v>
      </c>
      <c r="F1223" s="11" t="s">
        <v>32</v>
      </c>
      <c r="G1223" s="11" t="s">
        <v>33</v>
      </c>
      <c r="H1223" s="4" t="s">
        <v>264</v>
      </c>
      <c r="I1223" s="4" t="s">
        <v>229</v>
      </c>
      <c r="J1223" s="11">
        <v>850</v>
      </c>
      <c r="K1223" s="11">
        <v>10</v>
      </c>
      <c r="L1223" s="11" cm="1">
        <f t="array" ref="L1223">K1223*(J1223-INDEX(Purchase_Data!$D$8:$D$138, MATCH(1, (TRIM(Purchase_Data!$B$8:$B$138)=TRIM(H1223))*(TRIM(Purchase_Data!$C$8:$C$138)=TRIM(I1223)), 0)))</f>
        <v>300</v>
      </c>
      <c r="M1223" s="11">
        <f t="shared" si="18"/>
        <v>8500</v>
      </c>
      <c r="N1223" s="11" t="s">
        <v>1447</v>
      </c>
      <c r="O1223" s="4" t="s">
        <v>42</v>
      </c>
    </row>
    <row r="1224" spans="2:15">
      <c r="B1224" s="11" t="s">
        <v>1464</v>
      </c>
      <c r="C1224" s="11" t="s">
        <v>1390</v>
      </c>
      <c r="D1224" s="11" t="s">
        <v>1391</v>
      </c>
      <c r="E1224" s="11" t="s">
        <v>406</v>
      </c>
      <c r="F1224" s="11" t="s">
        <v>14</v>
      </c>
      <c r="G1224" s="11" t="s">
        <v>15</v>
      </c>
      <c r="H1224" s="11" t="s">
        <v>54</v>
      </c>
      <c r="I1224" s="11" t="s">
        <v>50</v>
      </c>
      <c r="J1224" s="11">
        <v>190</v>
      </c>
      <c r="K1224" s="11">
        <v>9</v>
      </c>
      <c r="L1224" s="11" cm="1">
        <f t="array" ref="L1224">K1224*(J1224-INDEX(Purchase_Data!$D$8:$D$138, MATCH(1, (TRIM(Purchase_Data!$B$8:$B$138)=TRIM(H1224))*(TRIM(Purchase_Data!$C$8:$C$138)=TRIM(I1224)), 0)))</f>
        <v>162</v>
      </c>
      <c r="M1224" s="11">
        <f t="shared" si="18"/>
        <v>1710</v>
      </c>
      <c r="N1224" s="11" t="s">
        <v>1447</v>
      </c>
      <c r="O1224" s="11" t="s">
        <v>42</v>
      </c>
    </row>
    <row r="1225" spans="2:15">
      <c r="B1225" s="11" t="s">
        <v>1465</v>
      </c>
      <c r="C1225" s="11" t="s">
        <v>1390</v>
      </c>
      <c r="D1225" s="11" t="s">
        <v>1391</v>
      </c>
      <c r="E1225" s="11" t="s">
        <v>213</v>
      </c>
      <c r="F1225" s="11" t="s">
        <v>32</v>
      </c>
      <c r="G1225" s="11" t="s">
        <v>33</v>
      </c>
      <c r="H1225" s="11" t="s">
        <v>341</v>
      </c>
      <c r="I1225" s="11" t="s">
        <v>46</v>
      </c>
      <c r="J1225" s="11">
        <v>1050</v>
      </c>
      <c r="K1225" s="11">
        <v>9</v>
      </c>
      <c r="L1225" s="11" cm="1">
        <f t="array" ref="L1225">K1225*(J1225-INDEX(Purchase_Data!$D$8:$D$138, MATCH(1, (TRIM(Purchase_Data!$B$8:$B$138)=TRIM(H1225))*(TRIM(Purchase_Data!$C$8:$C$138)=TRIM(I1225)), 0)))</f>
        <v>1530</v>
      </c>
      <c r="M1225" s="11">
        <f t="shared" ref="M1225:M1288" si="19">J1225*K1225</f>
        <v>9450</v>
      </c>
      <c r="N1225" s="11" t="s">
        <v>1447</v>
      </c>
      <c r="O1225" s="11" t="s">
        <v>23</v>
      </c>
    </row>
    <row r="1226" spans="2:15">
      <c r="B1226" s="11" t="s">
        <v>1466</v>
      </c>
      <c r="C1226" s="11" t="s">
        <v>1390</v>
      </c>
      <c r="D1226" s="11" t="s">
        <v>1391</v>
      </c>
      <c r="E1226" s="11" t="s">
        <v>24</v>
      </c>
      <c r="F1226" s="11" t="s">
        <v>14</v>
      </c>
      <c r="G1226" s="11" t="s">
        <v>25</v>
      </c>
      <c r="H1226" s="11" t="s">
        <v>171</v>
      </c>
      <c r="I1226" s="11" t="s">
        <v>50</v>
      </c>
      <c r="J1226" s="11">
        <v>150</v>
      </c>
      <c r="K1226" s="11">
        <v>9</v>
      </c>
      <c r="L1226" s="11" cm="1">
        <f t="array" ref="L1226">K1226*(J1226-INDEX(Purchase_Data!$D$8:$D$138, MATCH(1, (TRIM(Purchase_Data!$B$8:$B$138)=TRIM(H1226))*(TRIM(Purchase_Data!$C$8:$C$138)=TRIM(I1226)), 0)))</f>
        <v>315</v>
      </c>
      <c r="M1226" s="11">
        <f t="shared" si="19"/>
        <v>1350</v>
      </c>
      <c r="N1226" s="11" t="s">
        <v>1447</v>
      </c>
      <c r="O1226" s="11" t="s">
        <v>37</v>
      </c>
    </row>
    <row r="1227" spans="2:15">
      <c r="B1227" s="11" t="s">
        <v>1467</v>
      </c>
      <c r="C1227" s="11" t="s">
        <v>1390</v>
      </c>
      <c r="D1227" s="11" t="s">
        <v>1391</v>
      </c>
      <c r="E1227" s="11" t="s">
        <v>414</v>
      </c>
      <c r="F1227" s="11" t="s">
        <v>14</v>
      </c>
      <c r="G1227" s="11" t="s">
        <v>25</v>
      </c>
      <c r="H1227" s="11" t="s">
        <v>341</v>
      </c>
      <c r="I1227" s="11" t="s">
        <v>46</v>
      </c>
      <c r="J1227" s="11">
        <v>1050</v>
      </c>
      <c r="K1227" s="11">
        <v>11</v>
      </c>
      <c r="L1227" s="11" cm="1">
        <f t="array" ref="L1227">K1227*(J1227-INDEX(Purchase_Data!$D$8:$D$138, MATCH(1, (TRIM(Purchase_Data!$B$8:$B$138)=TRIM(H1227))*(TRIM(Purchase_Data!$C$8:$C$138)=TRIM(I1227)), 0)))</f>
        <v>1870</v>
      </c>
      <c r="M1227" s="11">
        <f t="shared" si="19"/>
        <v>11550</v>
      </c>
      <c r="N1227" s="11" t="s">
        <v>1447</v>
      </c>
      <c r="O1227" s="11" t="s">
        <v>23</v>
      </c>
    </row>
    <row r="1228" spans="2:15">
      <c r="B1228" s="11" t="s">
        <v>1468</v>
      </c>
      <c r="C1228" s="11" t="s">
        <v>1390</v>
      </c>
      <c r="D1228" s="11" t="s">
        <v>1391</v>
      </c>
      <c r="E1228" s="11" t="s">
        <v>307</v>
      </c>
      <c r="F1228" s="11" t="s">
        <v>14</v>
      </c>
      <c r="G1228" s="11" t="s">
        <v>15</v>
      </c>
      <c r="H1228" s="11" t="s">
        <v>264</v>
      </c>
      <c r="I1228" s="11" t="s">
        <v>149</v>
      </c>
      <c r="J1228" s="11">
        <v>1640</v>
      </c>
      <c r="K1228" s="11">
        <v>9</v>
      </c>
      <c r="L1228" s="11" cm="1">
        <f t="array" ref="L1228">K1228*(J1228-INDEX(Purchase_Data!$D$8:$D$138, MATCH(1, (TRIM(Purchase_Data!$B$8:$B$138)=TRIM(H1228))*(TRIM(Purchase_Data!$C$8:$C$138)=TRIM(I1228)), 0)))</f>
        <v>1530</v>
      </c>
      <c r="M1228" s="11">
        <f t="shared" si="19"/>
        <v>14760</v>
      </c>
      <c r="N1228" s="11" t="s">
        <v>1447</v>
      </c>
      <c r="O1228" s="11" t="s">
        <v>42</v>
      </c>
    </row>
    <row r="1229" spans="2:15">
      <c r="B1229" s="11" t="s">
        <v>1471</v>
      </c>
      <c r="C1229" s="11" t="s">
        <v>1469</v>
      </c>
      <c r="D1229" s="11" t="s">
        <v>1470</v>
      </c>
      <c r="E1229" s="11" t="s">
        <v>89</v>
      </c>
      <c r="F1229" s="11" t="s">
        <v>14</v>
      </c>
      <c r="G1229" s="11" t="s">
        <v>44</v>
      </c>
      <c r="H1229" s="11" t="s">
        <v>54</v>
      </c>
      <c r="I1229" s="11" t="s">
        <v>55</v>
      </c>
      <c r="J1229" s="11">
        <v>350</v>
      </c>
      <c r="K1229" s="11">
        <v>10</v>
      </c>
      <c r="L1229" s="11" cm="1">
        <f t="array" ref="L1229">K1229*(J1229-INDEX(Purchase_Data!$D$8:$D$138, MATCH(1, (TRIM(Purchase_Data!$B$8:$B$138)=TRIM(H1229))*(TRIM(Purchase_Data!$C$8:$C$138)=TRIM(I1229)), 0)))</f>
        <v>400</v>
      </c>
      <c r="M1229" s="11">
        <f t="shared" si="19"/>
        <v>3500</v>
      </c>
      <c r="N1229" s="11" t="s">
        <v>1447</v>
      </c>
      <c r="O1229" s="11" t="s">
        <v>42</v>
      </c>
    </row>
    <row r="1230" spans="2:15">
      <c r="B1230" s="11" t="s">
        <v>1472</v>
      </c>
      <c r="C1230" s="11" t="s">
        <v>1469</v>
      </c>
      <c r="D1230" s="11" t="s">
        <v>1470</v>
      </c>
      <c r="E1230" s="11" t="s">
        <v>89</v>
      </c>
      <c r="F1230" s="11" t="s">
        <v>14</v>
      </c>
      <c r="G1230" s="11" t="s">
        <v>44</v>
      </c>
      <c r="H1230" s="11" t="s">
        <v>104</v>
      </c>
      <c r="I1230" s="11" t="s">
        <v>55</v>
      </c>
      <c r="J1230" s="11">
        <v>2100</v>
      </c>
      <c r="K1230" s="11">
        <v>10</v>
      </c>
      <c r="L1230" s="11" cm="1">
        <f t="array" ref="L1230">K1230*(J1230-INDEX(Purchase_Data!$D$8:$D$138, MATCH(1, (TRIM(Purchase_Data!$B$8:$B$138)=TRIM(H1230))*(TRIM(Purchase_Data!$C$8:$C$138)=TRIM(I1230)), 0)))</f>
        <v>3500</v>
      </c>
      <c r="M1230" s="11">
        <f t="shared" si="19"/>
        <v>21000</v>
      </c>
      <c r="N1230" s="11" t="s">
        <v>1447</v>
      </c>
      <c r="O1230" s="11" t="s">
        <v>37</v>
      </c>
    </row>
    <row r="1231" spans="2:15">
      <c r="B1231" s="11" t="s">
        <v>1473</v>
      </c>
      <c r="C1231" s="11" t="s">
        <v>1469</v>
      </c>
      <c r="D1231" s="11" t="s">
        <v>1470</v>
      </c>
      <c r="E1231" s="11" t="s">
        <v>391</v>
      </c>
      <c r="F1231" s="11" t="s">
        <v>14</v>
      </c>
      <c r="G1231" s="11" t="s">
        <v>53</v>
      </c>
      <c r="H1231" s="11" t="s">
        <v>234</v>
      </c>
      <c r="I1231" s="11" t="s">
        <v>235</v>
      </c>
      <c r="J1231" s="11">
        <v>420</v>
      </c>
      <c r="K1231" s="11">
        <v>10</v>
      </c>
      <c r="L1231" s="11" cm="1">
        <f t="array" ref="L1231">K1231*(J1231-INDEX(Purchase_Data!$D$8:$D$138, MATCH(1, (TRIM(Purchase_Data!$B$8:$B$138)=TRIM(H1231))*(TRIM(Purchase_Data!$C$8:$C$138)=TRIM(I1231)), 0)))</f>
        <v>500</v>
      </c>
      <c r="M1231" s="11">
        <f t="shared" si="19"/>
        <v>4200</v>
      </c>
      <c r="N1231" s="11" t="s">
        <v>1447</v>
      </c>
      <c r="O1231" s="11" t="s">
        <v>37</v>
      </c>
    </row>
    <row r="1232" spans="2:15">
      <c r="B1232" s="11" t="s">
        <v>1474</v>
      </c>
      <c r="C1232" s="11" t="s">
        <v>1469</v>
      </c>
      <c r="D1232" s="11" t="s">
        <v>1470</v>
      </c>
      <c r="E1232" s="11" t="s">
        <v>391</v>
      </c>
      <c r="F1232" s="11" t="s">
        <v>14</v>
      </c>
      <c r="G1232" s="11" t="s">
        <v>53</v>
      </c>
      <c r="H1232" s="11" t="s">
        <v>58</v>
      </c>
      <c r="I1232" s="11" t="s">
        <v>59</v>
      </c>
      <c r="J1232" s="11">
        <v>70</v>
      </c>
      <c r="K1232" s="11">
        <v>10</v>
      </c>
      <c r="L1232" s="11" cm="1">
        <f t="array" ref="L1232">K1232*(J1232-INDEX(Purchase_Data!$D$8:$D$138, MATCH(1, (TRIM(Purchase_Data!$B$8:$B$138)=TRIM(H1232))*(TRIM(Purchase_Data!$C$8:$C$138)=TRIM(I1232)), 0)))</f>
        <v>60</v>
      </c>
      <c r="M1232" s="11">
        <f t="shared" si="19"/>
        <v>700</v>
      </c>
      <c r="N1232" s="11" t="s">
        <v>1447</v>
      </c>
      <c r="O1232" s="11" t="s">
        <v>37</v>
      </c>
    </row>
    <row r="1233" spans="2:15">
      <c r="B1233" s="11" t="s">
        <v>1475</v>
      </c>
      <c r="C1233" s="11" t="s">
        <v>1469</v>
      </c>
      <c r="D1233" s="11" t="s">
        <v>1470</v>
      </c>
      <c r="E1233" s="11" t="s">
        <v>543</v>
      </c>
      <c r="F1233" s="11" t="s">
        <v>14</v>
      </c>
      <c r="G1233" s="11" t="s">
        <v>25</v>
      </c>
      <c r="H1233" s="11" t="s">
        <v>62</v>
      </c>
      <c r="I1233" s="11" t="s">
        <v>63</v>
      </c>
      <c r="J1233" s="11">
        <v>30</v>
      </c>
      <c r="K1233" s="11">
        <v>10</v>
      </c>
      <c r="L1233" s="11" cm="1">
        <f t="array" ref="L1233">K1233*(J1233-INDEX(Purchase_Data!$D$8:$D$138, MATCH(1, (TRIM(Purchase_Data!$B$8:$B$138)=TRIM(H1233))*(TRIM(Purchase_Data!$C$8:$C$138)=TRIM(I1233)), 0)))</f>
        <v>50</v>
      </c>
      <c r="M1233" s="11">
        <f t="shared" si="19"/>
        <v>300</v>
      </c>
      <c r="N1233" s="11" t="s">
        <v>1447</v>
      </c>
      <c r="O1233" s="11" t="s">
        <v>23</v>
      </c>
    </row>
    <row r="1234" spans="2:15">
      <c r="B1234" s="11" t="s">
        <v>1476</v>
      </c>
      <c r="C1234" s="11" t="s">
        <v>1469</v>
      </c>
      <c r="D1234" s="11" t="s">
        <v>1470</v>
      </c>
      <c r="E1234" s="11" t="s">
        <v>291</v>
      </c>
      <c r="F1234" s="11" t="s">
        <v>32</v>
      </c>
      <c r="G1234" s="11" t="s">
        <v>33</v>
      </c>
      <c r="H1234" s="11" t="s">
        <v>131</v>
      </c>
      <c r="I1234" s="11" t="s">
        <v>132</v>
      </c>
      <c r="J1234" s="11">
        <v>120</v>
      </c>
      <c r="K1234" s="11">
        <v>10</v>
      </c>
      <c r="L1234" s="11" cm="1">
        <f t="array" ref="L1234">K1234*(J1234-INDEX(Purchase_Data!$D$8:$D$138, MATCH(1, (TRIM(Purchase_Data!$B$8:$B$138)=TRIM(H1234))*(TRIM(Purchase_Data!$C$8:$C$138)=TRIM(I1234)), 0)))</f>
        <v>200</v>
      </c>
      <c r="M1234" s="11">
        <f t="shared" si="19"/>
        <v>1200</v>
      </c>
      <c r="N1234" s="11" t="s">
        <v>1447</v>
      </c>
      <c r="O1234" s="11" t="s">
        <v>37</v>
      </c>
    </row>
    <row r="1235" spans="2:15">
      <c r="B1235" s="11" t="s">
        <v>1477</v>
      </c>
      <c r="C1235" s="11" t="s">
        <v>1469</v>
      </c>
      <c r="D1235" s="11" t="s">
        <v>1470</v>
      </c>
      <c r="E1235" s="11" t="s">
        <v>75</v>
      </c>
      <c r="F1235" s="11" t="s">
        <v>32</v>
      </c>
      <c r="G1235" s="11" t="s">
        <v>44</v>
      </c>
      <c r="H1235" s="11" t="s">
        <v>49</v>
      </c>
      <c r="I1235" s="11" t="s">
        <v>55</v>
      </c>
      <c r="J1235" s="11">
        <v>820</v>
      </c>
      <c r="K1235" s="11">
        <v>10</v>
      </c>
      <c r="L1235" s="11" cm="1">
        <f t="array" ref="L1235">K1235*(J1235-INDEX(Purchase_Data!$D$8:$D$138, MATCH(1, (TRIM(Purchase_Data!$B$8:$B$138)=TRIM(H1235))*(TRIM(Purchase_Data!$C$8:$C$138)=TRIM(I1235)), 0)))</f>
        <v>800</v>
      </c>
      <c r="M1235" s="11">
        <f t="shared" si="19"/>
        <v>8200</v>
      </c>
      <c r="N1235" s="11" t="s">
        <v>1447</v>
      </c>
      <c r="O1235" s="11" t="s">
        <v>20</v>
      </c>
    </row>
    <row r="1236" spans="2:15">
      <c r="B1236" s="11" t="s">
        <v>1478</v>
      </c>
      <c r="C1236" s="11" t="s">
        <v>1469</v>
      </c>
      <c r="D1236" s="11" t="s">
        <v>1470</v>
      </c>
      <c r="E1236" s="11" t="s">
        <v>117</v>
      </c>
      <c r="F1236" s="11" t="s">
        <v>14</v>
      </c>
      <c r="G1236" s="11" t="s">
        <v>15</v>
      </c>
      <c r="H1236" s="11" t="s">
        <v>234</v>
      </c>
      <c r="I1236" s="11" t="s">
        <v>235</v>
      </c>
      <c r="J1236" s="11">
        <v>420</v>
      </c>
      <c r="K1236" s="11">
        <v>10</v>
      </c>
      <c r="L1236" s="11" cm="1">
        <f t="array" ref="L1236">K1236*(J1236-INDEX(Purchase_Data!$D$8:$D$138, MATCH(1, (TRIM(Purchase_Data!$B$8:$B$138)=TRIM(H1236))*(TRIM(Purchase_Data!$C$8:$C$138)=TRIM(I1236)), 0)))</f>
        <v>500</v>
      </c>
      <c r="M1236" s="11">
        <f t="shared" si="19"/>
        <v>4200</v>
      </c>
      <c r="N1236" s="11" t="s">
        <v>1447</v>
      </c>
      <c r="O1236" s="11" t="s">
        <v>37</v>
      </c>
    </row>
    <row r="1237" spans="2:15">
      <c r="B1237" s="11" t="s">
        <v>1479</v>
      </c>
      <c r="C1237" s="11" t="s">
        <v>1469</v>
      </c>
      <c r="D1237" s="11" t="s">
        <v>1470</v>
      </c>
      <c r="E1237" s="11" t="s">
        <v>527</v>
      </c>
      <c r="F1237" s="11" t="s">
        <v>32</v>
      </c>
      <c r="G1237" s="11" t="s">
        <v>25</v>
      </c>
      <c r="H1237" s="11" t="s">
        <v>123</v>
      </c>
      <c r="I1237" s="11" t="s">
        <v>35</v>
      </c>
      <c r="J1237" s="11">
        <v>630</v>
      </c>
      <c r="K1237" s="11">
        <v>11</v>
      </c>
      <c r="L1237" s="11" cm="1">
        <f t="array" ref="L1237">K1237*(J1237-INDEX(Purchase_Data!$D$8:$D$138, MATCH(1, (TRIM(Purchase_Data!$B$8:$B$138)=TRIM(H1237))*(TRIM(Purchase_Data!$C$8:$C$138)=TRIM(I1237)), 0)))</f>
        <v>330</v>
      </c>
      <c r="M1237" s="11">
        <f t="shared" si="19"/>
        <v>6930</v>
      </c>
      <c r="N1237" s="11" t="s">
        <v>1447</v>
      </c>
      <c r="O1237" s="11" t="s">
        <v>23</v>
      </c>
    </row>
    <row r="1238" spans="2:15">
      <c r="B1238" s="11" t="s">
        <v>1480</v>
      </c>
      <c r="C1238" s="11" t="s">
        <v>1469</v>
      </c>
      <c r="D1238" s="11" t="s">
        <v>1470</v>
      </c>
      <c r="E1238" s="11" t="s">
        <v>86</v>
      </c>
      <c r="F1238" s="11" t="s">
        <v>14</v>
      </c>
      <c r="G1238" s="11" t="s">
        <v>53</v>
      </c>
      <c r="H1238" s="11" t="s">
        <v>104</v>
      </c>
      <c r="I1238" s="11" t="s">
        <v>55</v>
      </c>
      <c r="J1238" s="11">
        <v>2100</v>
      </c>
      <c r="K1238" s="11">
        <v>9</v>
      </c>
      <c r="L1238" s="11" cm="1">
        <f t="array" ref="L1238">K1238*(J1238-INDEX(Purchase_Data!$D$8:$D$138, MATCH(1, (TRIM(Purchase_Data!$B$8:$B$138)=TRIM(H1238))*(TRIM(Purchase_Data!$C$8:$C$138)=TRIM(I1238)), 0)))</f>
        <v>3150</v>
      </c>
      <c r="M1238" s="11">
        <f t="shared" si="19"/>
        <v>18900</v>
      </c>
      <c r="N1238" s="11" t="s">
        <v>1447</v>
      </c>
      <c r="O1238" s="11" t="s">
        <v>37</v>
      </c>
    </row>
    <row r="1239" spans="2:15">
      <c r="B1239" s="11" t="s">
        <v>1481</v>
      </c>
      <c r="C1239" s="11" t="s">
        <v>1469</v>
      </c>
      <c r="D1239" s="11" t="s">
        <v>1470</v>
      </c>
      <c r="E1239" s="11" t="s">
        <v>86</v>
      </c>
      <c r="F1239" s="11" t="s">
        <v>14</v>
      </c>
      <c r="G1239" s="11" t="s">
        <v>53</v>
      </c>
      <c r="H1239" s="11" t="s">
        <v>121</v>
      </c>
      <c r="I1239" s="11" t="s">
        <v>50</v>
      </c>
      <c r="J1239" s="11">
        <v>370</v>
      </c>
      <c r="K1239" s="11">
        <v>8</v>
      </c>
      <c r="L1239" s="11" cm="1">
        <f t="array" ref="L1239">K1239*(J1239-INDEX(Purchase_Data!$D$8:$D$138, MATCH(1, (TRIM(Purchase_Data!$B$8:$B$138)=TRIM(H1239))*(TRIM(Purchase_Data!$C$8:$C$138)=TRIM(I1239)), 0)))</f>
        <v>320</v>
      </c>
      <c r="M1239" s="11">
        <f t="shared" si="19"/>
        <v>2960</v>
      </c>
      <c r="N1239" s="11" t="s">
        <v>1447</v>
      </c>
      <c r="O1239" s="11" t="s">
        <v>42</v>
      </c>
    </row>
    <row r="1240" spans="2:15">
      <c r="B1240" s="11" t="s">
        <v>1482</v>
      </c>
      <c r="C1240" s="11" t="s">
        <v>1469</v>
      </c>
      <c r="D1240" s="11" t="s">
        <v>1470</v>
      </c>
      <c r="E1240" s="11" t="s">
        <v>136</v>
      </c>
      <c r="F1240" s="11" t="s">
        <v>14</v>
      </c>
      <c r="G1240" s="11" t="s">
        <v>33</v>
      </c>
      <c r="H1240" s="11" t="s">
        <v>69</v>
      </c>
      <c r="I1240" s="11" t="s">
        <v>63</v>
      </c>
      <c r="J1240" s="11">
        <v>100</v>
      </c>
      <c r="K1240" s="11">
        <v>9</v>
      </c>
      <c r="L1240" s="11" cm="1">
        <f t="array" ref="L1240">K1240*(J1240-INDEX(Purchase_Data!$D$8:$D$138, MATCH(1, (TRIM(Purchase_Data!$B$8:$B$138)=TRIM(H1240))*(TRIM(Purchase_Data!$C$8:$C$138)=TRIM(I1240)), 0)))</f>
        <v>108</v>
      </c>
      <c r="M1240" s="11">
        <f t="shared" si="19"/>
        <v>900</v>
      </c>
      <c r="N1240" s="11" t="s">
        <v>1447</v>
      </c>
      <c r="O1240" s="11" t="s">
        <v>42</v>
      </c>
    </row>
    <row r="1241" spans="2:15">
      <c r="B1241" s="11" t="s">
        <v>1483</v>
      </c>
      <c r="C1241" s="11" t="s">
        <v>1469</v>
      </c>
      <c r="D1241" s="11" t="s">
        <v>1470</v>
      </c>
      <c r="E1241" s="11" t="s">
        <v>136</v>
      </c>
      <c r="F1241" s="11" t="s">
        <v>14</v>
      </c>
      <c r="G1241" s="11" t="s">
        <v>33</v>
      </c>
      <c r="H1241" s="11" t="s">
        <v>121</v>
      </c>
      <c r="I1241" s="11" t="s">
        <v>172</v>
      </c>
      <c r="J1241" s="11">
        <v>190</v>
      </c>
      <c r="K1241" s="11">
        <v>10</v>
      </c>
      <c r="L1241" s="11" cm="1">
        <f t="array" ref="L1241">K1241*(J1241-INDEX(Purchase_Data!$D$8:$D$138, MATCH(1, (TRIM(Purchase_Data!$B$8:$B$138)=TRIM(H1241))*(TRIM(Purchase_Data!$C$8:$C$138)=TRIM(I1241)), 0)))</f>
        <v>260</v>
      </c>
      <c r="M1241" s="11">
        <f t="shared" si="19"/>
        <v>1900</v>
      </c>
      <c r="N1241" s="11" t="s">
        <v>1447</v>
      </c>
      <c r="O1241" s="11" t="s">
        <v>42</v>
      </c>
    </row>
    <row r="1242" spans="2:15">
      <c r="B1242" s="11" t="s">
        <v>1484</v>
      </c>
      <c r="C1242" s="11" t="s">
        <v>1469</v>
      </c>
      <c r="D1242" s="11" t="s">
        <v>1470</v>
      </c>
      <c r="E1242" s="11" t="s">
        <v>144</v>
      </c>
      <c r="F1242" s="11" t="s">
        <v>14</v>
      </c>
      <c r="G1242" s="11" t="s">
        <v>44</v>
      </c>
      <c r="H1242" s="11" t="s">
        <v>91</v>
      </c>
      <c r="I1242" s="11" t="s">
        <v>59</v>
      </c>
      <c r="J1242" s="11">
        <v>700</v>
      </c>
      <c r="K1242" s="11">
        <v>8</v>
      </c>
      <c r="L1242" s="11" cm="1">
        <f t="array" ref="L1242">K1242*(J1242-INDEX(Purchase_Data!$D$8:$D$138, MATCH(1, (TRIM(Purchase_Data!$B$8:$B$138)=TRIM(H1242))*(TRIM(Purchase_Data!$C$8:$C$138)=TRIM(I1242)), 0)))</f>
        <v>224</v>
      </c>
      <c r="M1242" s="11">
        <f t="shared" si="19"/>
        <v>5600</v>
      </c>
      <c r="N1242" s="11" t="s">
        <v>1447</v>
      </c>
      <c r="O1242" s="11" t="s">
        <v>23</v>
      </c>
    </row>
    <row r="1243" spans="2:15">
      <c r="B1243" s="11" t="s">
        <v>1485</v>
      </c>
      <c r="C1243" s="11" t="s">
        <v>1469</v>
      </c>
      <c r="D1243" s="11" t="s">
        <v>1470</v>
      </c>
      <c r="E1243" s="11" t="s">
        <v>364</v>
      </c>
      <c r="F1243" s="11" t="s">
        <v>32</v>
      </c>
      <c r="G1243" s="11" t="s">
        <v>44</v>
      </c>
      <c r="H1243" s="11" t="s">
        <v>234</v>
      </c>
      <c r="I1243" s="11" t="s">
        <v>235</v>
      </c>
      <c r="J1243" s="11">
        <v>420</v>
      </c>
      <c r="K1243" s="11">
        <v>9</v>
      </c>
      <c r="L1243" s="11" cm="1">
        <f t="array" ref="L1243">K1243*(J1243-INDEX(Purchase_Data!$D$8:$D$138, MATCH(1, (TRIM(Purchase_Data!$B$8:$B$138)=TRIM(H1243))*(TRIM(Purchase_Data!$C$8:$C$138)=TRIM(I1243)), 0)))</f>
        <v>450</v>
      </c>
      <c r="M1243" s="11">
        <f t="shared" si="19"/>
        <v>3780</v>
      </c>
      <c r="N1243" s="11" t="s">
        <v>1447</v>
      </c>
      <c r="O1243" s="11" t="s">
        <v>37</v>
      </c>
    </row>
    <row r="1244" spans="2:15">
      <c r="B1244" s="11" t="s">
        <v>1486</v>
      </c>
      <c r="C1244" s="11" t="s">
        <v>1469</v>
      </c>
      <c r="D1244" s="11" t="s">
        <v>1470</v>
      </c>
      <c r="E1244" s="11" t="s">
        <v>125</v>
      </c>
      <c r="F1244" s="11" t="s">
        <v>14</v>
      </c>
      <c r="G1244" s="11" t="s">
        <v>53</v>
      </c>
      <c r="H1244" s="11" t="s">
        <v>171</v>
      </c>
      <c r="I1244" s="11" t="s">
        <v>50</v>
      </c>
      <c r="J1244" s="11">
        <v>150</v>
      </c>
      <c r="K1244" s="11">
        <v>9</v>
      </c>
      <c r="L1244" s="11" cm="1">
        <f t="array" ref="L1244">K1244*(J1244-INDEX(Purchase_Data!$D$8:$D$138, MATCH(1, (TRIM(Purchase_Data!$B$8:$B$138)=TRIM(H1244))*(TRIM(Purchase_Data!$C$8:$C$138)=TRIM(I1244)), 0)))</f>
        <v>315</v>
      </c>
      <c r="M1244" s="11">
        <f t="shared" si="19"/>
        <v>1350</v>
      </c>
      <c r="N1244" s="11" t="s">
        <v>1447</v>
      </c>
      <c r="O1244" s="11" t="s">
        <v>37</v>
      </c>
    </row>
    <row r="1245" spans="2:15">
      <c r="B1245" s="11" t="s">
        <v>1487</v>
      </c>
      <c r="C1245" s="11" t="s">
        <v>1469</v>
      </c>
      <c r="D1245" s="11" t="s">
        <v>1470</v>
      </c>
      <c r="E1245" s="11" t="s">
        <v>31</v>
      </c>
      <c r="F1245" s="11" t="s">
        <v>32</v>
      </c>
      <c r="G1245" s="11" t="s">
        <v>33</v>
      </c>
      <c r="H1245" s="11" t="s">
        <v>58</v>
      </c>
      <c r="I1245" s="11" t="s">
        <v>59</v>
      </c>
      <c r="J1245" s="11">
        <v>70</v>
      </c>
      <c r="K1245" s="11">
        <v>7</v>
      </c>
      <c r="L1245" s="11" cm="1">
        <f t="array" ref="L1245">K1245*(J1245-INDEX(Purchase_Data!$D$8:$D$138, MATCH(1, (TRIM(Purchase_Data!$B$8:$B$138)=TRIM(H1245))*(TRIM(Purchase_Data!$C$8:$C$138)=TRIM(I1245)), 0)))</f>
        <v>42</v>
      </c>
      <c r="M1245" s="11">
        <f t="shared" si="19"/>
        <v>490</v>
      </c>
      <c r="N1245" s="11" t="s">
        <v>1447</v>
      </c>
      <c r="O1245" s="11" t="s">
        <v>37</v>
      </c>
    </row>
    <row r="1246" spans="2:15">
      <c r="B1246" s="11" t="s">
        <v>1488</v>
      </c>
      <c r="C1246" s="11" t="s">
        <v>1469</v>
      </c>
      <c r="D1246" s="11" t="s">
        <v>1470</v>
      </c>
      <c r="E1246" s="11" t="s">
        <v>351</v>
      </c>
      <c r="F1246" s="11" t="s">
        <v>32</v>
      </c>
      <c r="G1246" s="11" t="s">
        <v>15</v>
      </c>
      <c r="H1246" s="11" t="s">
        <v>341</v>
      </c>
      <c r="I1246" s="11" t="s">
        <v>46</v>
      </c>
      <c r="J1246" s="11">
        <v>1050</v>
      </c>
      <c r="K1246" s="11">
        <v>8</v>
      </c>
      <c r="L1246" s="11" cm="1">
        <f t="array" ref="L1246">K1246*(J1246-INDEX(Purchase_Data!$D$8:$D$138, MATCH(1, (TRIM(Purchase_Data!$B$8:$B$138)=TRIM(H1246))*(TRIM(Purchase_Data!$C$8:$C$138)=TRIM(I1246)), 0)))</f>
        <v>1360</v>
      </c>
      <c r="M1246" s="11">
        <f t="shared" si="19"/>
        <v>8400</v>
      </c>
      <c r="N1246" s="11" t="s">
        <v>1447</v>
      </c>
      <c r="O1246" s="11" t="s">
        <v>23</v>
      </c>
    </row>
    <row r="1247" spans="2:15">
      <c r="B1247" s="11" t="s">
        <v>1489</v>
      </c>
      <c r="C1247" s="11" t="s">
        <v>1469</v>
      </c>
      <c r="D1247" s="11" t="s">
        <v>1470</v>
      </c>
      <c r="E1247" s="11" t="s">
        <v>276</v>
      </c>
      <c r="F1247" s="11" t="s">
        <v>32</v>
      </c>
      <c r="G1247" s="11" t="s">
        <v>44</v>
      </c>
      <c r="H1247" s="11" t="s">
        <v>121</v>
      </c>
      <c r="I1247" s="11" t="s">
        <v>17</v>
      </c>
      <c r="J1247" s="11">
        <v>90</v>
      </c>
      <c r="K1247" s="11">
        <v>9</v>
      </c>
      <c r="L1247" s="11" cm="1">
        <f t="array" ref="L1247">K1247*(J1247-INDEX(Purchase_Data!$D$8:$D$138, MATCH(1, (TRIM(Purchase_Data!$B$8:$B$138)=TRIM(H1247))*(TRIM(Purchase_Data!$C$8:$C$138)=TRIM(I1247)), 0)))</f>
        <v>108</v>
      </c>
      <c r="M1247" s="11">
        <f t="shared" si="19"/>
        <v>810</v>
      </c>
      <c r="N1247" s="11" t="s">
        <v>1447</v>
      </c>
      <c r="O1247" s="11" t="s">
        <v>42</v>
      </c>
    </row>
    <row r="1248" spans="2:15">
      <c r="B1248" s="11" t="s">
        <v>1490</v>
      </c>
      <c r="C1248" s="11" t="s">
        <v>1469</v>
      </c>
      <c r="D1248" s="11" t="s">
        <v>1470</v>
      </c>
      <c r="E1248" s="11" t="s">
        <v>926</v>
      </c>
      <c r="F1248" s="11" t="s">
        <v>14</v>
      </c>
      <c r="G1248" s="11" t="s">
        <v>53</v>
      </c>
      <c r="H1248" s="11" t="s">
        <v>1765</v>
      </c>
      <c r="I1248" s="11" t="s">
        <v>35</v>
      </c>
      <c r="J1248" s="11">
        <v>220</v>
      </c>
      <c r="K1248" s="11">
        <v>7</v>
      </c>
      <c r="L1248" s="11" cm="1">
        <f t="array" ref="L1248">K1248*(J1248-INDEX(Purchase_Data!$D$8:$D$138, MATCH(1, (TRIM(Purchase_Data!$B$8:$B$138)=TRIM(H1248))*(TRIM(Purchase_Data!$C$8:$C$138)=TRIM(I1248)), 0)))</f>
        <v>175</v>
      </c>
      <c r="M1248" s="11">
        <f t="shared" si="19"/>
        <v>1540</v>
      </c>
      <c r="N1248" s="11" t="s">
        <v>1447</v>
      </c>
      <c r="O1248" s="11" t="s">
        <v>37</v>
      </c>
    </row>
    <row r="1249" spans="2:15">
      <c r="B1249" s="11" t="s">
        <v>1491</v>
      </c>
      <c r="C1249" s="11" t="s">
        <v>1469</v>
      </c>
      <c r="D1249" s="11" t="s">
        <v>1470</v>
      </c>
      <c r="E1249" s="11" t="s">
        <v>117</v>
      </c>
      <c r="F1249" s="11" t="s">
        <v>14</v>
      </c>
      <c r="G1249" s="11" t="s">
        <v>15</v>
      </c>
      <c r="H1249" s="11" t="s">
        <v>91</v>
      </c>
      <c r="I1249" s="11" t="s">
        <v>59</v>
      </c>
      <c r="J1249" s="11">
        <v>700</v>
      </c>
      <c r="K1249" s="11">
        <v>7</v>
      </c>
      <c r="L1249" s="11" cm="1">
        <f t="array" ref="L1249">K1249*(J1249-INDEX(Purchase_Data!$D$8:$D$138, MATCH(1, (TRIM(Purchase_Data!$B$8:$B$138)=TRIM(H1249))*(TRIM(Purchase_Data!$C$8:$C$138)=TRIM(I1249)), 0)))</f>
        <v>196</v>
      </c>
      <c r="M1249" s="11">
        <f t="shared" si="19"/>
        <v>4900</v>
      </c>
      <c r="N1249" s="11" t="s">
        <v>1447</v>
      </c>
      <c r="O1249" s="11" t="s">
        <v>23</v>
      </c>
    </row>
    <row r="1250" spans="2:15">
      <c r="B1250" s="11" t="s">
        <v>1492</v>
      </c>
      <c r="C1250" s="11" t="s">
        <v>1469</v>
      </c>
      <c r="D1250" s="11" t="s">
        <v>1470</v>
      </c>
      <c r="E1250" s="11" t="s">
        <v>117</v>
      </c>
      <c r="F1250" s="11" t="s">
        <v>14</v>
      </c>
      <c r="G1250" s="11" t="s">
        <v>15</v>
      </c>
      <c r="H1250" s="11" t="s">
        <v>274</v>
      </c>
      <c r="I1250" s="11" t="s">
        <v>17</v>
      </c>
      <c r="J1250" s="11">
        <v>100</v>
      </c>
      <c r="K1250" s="11">
        <v>7</v>
      </c>
      <c r="L1250" s="11" cm="1">
        <f t="array" ref="L1250">K1250*(J1250-INDEX(Purchase_Data!$D$8:$D$138, MATCH(1, (TRIM(Purchase_Data!$B$8:$B$138)=TRIM(H1250))*(TRIM(Purchase_Data!$C$8:$C$138)=TRIM(I1250)), 0)))</f>
        <v>70</v>
      </c>
      <c r="M1250" s="11">
        <f t="shared" si="19"/>
        <v>700</v>
      </c>
      <c r="N1250" s="11" t="s">
        <v>1447</v>
      </c>
      <c r="O1250" s="11" t="s">
        <v>42</v>
      </c>
    </row>
    <row r="1251" spans="2:15">
      <c r="B1251" s="11" t="s">
        <v>1493</v>
      </c>
      <c r="C1251" s="11" t="s">
        <v>1469</v>
      </c>
      <c r="D1251" s="11" t="s">
        <v>1470</v>
      </c>
      <c r="E1251" s="11" t="s">
        <v>100</v>
      </c>
      <c r="F1251" s="11" t="s">
        <v>32</v>
      </c>
      <c r="G1251" s="11" t="s">
        <v>53</v>
      </c>
      <c r="H1251" s="11" t="s">
        <v>54</v>
      </c>
      <c r="I1251" s="11" t="s">
        <v>55</v>
      </c>
      <c r="J1251" s="11">
        <v>350</v>
      </c>
      <c r="K1251" s="11">
        <v>7</v>
      </c>
      <c r="L1251" s="11" cm="1">
        <f t="array" ref="L1251">K1251*(J1251-INDEX(Purchase_Data!$D$8:$D$138, MATCH(1, (TRIM(Purchase_Data!$B$8:$B$138)=TRIM(H1251))*(TRIM(Purchase_Data!$C$8:$C$138)=TRIM(I1251)), 0)))</f>
        <v>280</v>
      </c>
      <c r="M1251" s="11">
        <f t="shared" si="19"/>
        <v>2450</v>
      </c>
      <c r="N1251" s="11" t="s">
        <v>1447</v>
      </c>
      <c r="O1251" s="11" t="s">
        <v>42</v>
      </c>
    </row>
    <row r="1252" spans="2:15">
      <c r="B1252" s="11" t="s">
        <v>1494</v>
      </c>
      <c r="C1252" s="11" t="s">
        <v>1469</v>
      </c>
      <c r="D1252" s="11" t="s">
        <v>1470</v>
      </c>
      <c r="E1252" s="11" t="s">
        <v>100</v>
      </c>
      <c r="F1252" s="11" t="s">
        <v>32</v>
      </c>
      <c r="G1252" s="11" t="s">
        <v>53</v>
      </c>
      <c r="H1252" s="11" t="s">
        <v>1765</v>
      </c>
      <c r="I1252" s="11" t="s">
        <v>35</v>
      </c>
      <c r="J1252" s="11">
        <v>220</v>
      </c>
      <c r="K1252" s="11">
        <v>7</v>
      </c>
      <c r="L1252" s="11" cm="1">
        <f t="array" ref="L1252">K1252*(J1252-INDEX(Purchase_Data!$D$8:$D$138, MATCH(1, (TRIM(Purchase_Data!$B$8:$B$138)=TRIM(H1252))*(TRIM(Purchase_Data!$C$8:$C$138)=TRIM(I1252)), 0)))</f>
        <v>175</v>
      </c>
      <c r="M1252" s="11">
        <f t="shared" si="19"/>
        <v>1540</v>
      </c>
      <c r="N1252" s="11" t="s">
        <v>1447</v>
      </c>
      <c r="O1252" s="11" t="s">
        <v>37</v>
      </c>
    </row>
    <row r="1253" spans="2:15">
      <c r="B1253" s="11" t="s">
        <v>1495</v>
      </c>
      <c r="C1253" s="11" t="s">
        <v>1469</v>
      </c>
      <c r="D1253" s="11" t="s">
        <v>1470</v>
      </c>
      <c r="E1253" s="11" t="s">
        <v>307</v>
      </c>
      <c r="F1253" s="11" t="s">
        <v>14</v>
      </c>
      <c r="G1253" s="11" t="s">
        <v>15</v>
      </c>
      <c r="H1253" s="11" t="s">
        <v>168</v>
      </c>
      <c r="I1253" s="11" t="s">
        <v>50</v>
      </c>
      <c r="J1253" s="11">
        <v>1730</v>
      </c>
      <c r="K1253" s="11">
        <v>7</v>
      </c>
      <c r="L1253" s="11" cm="1">
        <f t="array" ref="L1253">K1253*(J1253-INDEX(Purchase_Data!$D$8:$D$138, MATCH(1, (TRIM(Purchase_Data!$B$8:$B$138)=TRIM(H1253))*(TRIM(Purchase_Data!$C$8:$C$138)=TRIM(I1253)), 0)))</f>
        <v>6398</v>
      </c>
      <c r="M1253" s="11">
        <f t="shared" si="19"/>
        <v>12110</v>
      </c>
      <c r="N1253" s="11" t="s">
        <v>1447</v>
      </c>
      <c r="O1253" s="11" t="s">
        <v>42</v>
      </c>
    </row>
    <row r="1254" spans="2:15">
      <c r="B1254" s="11" t="s">
        <v>1496</v>
      </c>
      <c r="C1254" s="11" t="s">
        <v>1469</v>
      </c>
      <c r="D1254" s="11" t="s">
        <v>1470</v>
      </c>
      <c r="E1254" s="11" t="s">
        <v>527</v>
      </c>
      <c r="F1254" s="11" t="s">
        <v>32</v>
      </c>
      <c r="G1254" s="11" t="s">
        <v>25</v>
      </c>
      <c r="H1254" s="11" t="s">
        <v>16</v>
      </c>
      <c r="I1254" s="11" t="s">
        <v>17</v>
      </c>
      <c r="J1254" s="11">
        <v>130</v>
      </c>
      <c r="K1254" s="11">
        <v>8</v>
      </c>
      <c r="L1254" s="11" cm="1">
        <f t="array" ref="L1254">K1254*(J1254-INDEX(Purchase_Data!$D$8:$D$138, MATCH(1, (TRIM(Purchase_Data!$B$8:$B$138)=TRIM(H1254))*(TRIM(Purchase_Data!$C$8:$C$138)=TRIM(I1254)), 0)))</f>
        <v>160</v>
      </c>
      <c r="M1254" s="11">
        <f t="shared" si="19"/>
        <v>1040</v>
      </c>
      <c r="N1254" s="11" t="s">
        <v>1447</v>
      </c>
      <c r="O1254" s="11" t="s">
        <v>20</v>
      </c>
    </row>
    <row r="1255" spans="2:15">
      <c r="B1255" s="11" t="s">
        <v>1497</v>
      </c>
      <c r="C1255" s="11" t="s">
        <v>1469</v>
      </c>
      <c r="D1255" s="11" t="s">
        <v>1470</v>
      </c>
      <c r="E1255" s="11" t="s">
        <v>222</v>
      </c>
      <c r="F1255" s="11" t="s">
        <v>14</v>
      </c>
      <c r="G1255" s="11" t="s">
        <v>33</v>
      </c>
      <c r="H1255" s="11" t="s">
        <v>168</v>
      </c>
      <c r="I1255" s="11" t="s">
        <v>172</v>
      </c>
      <c r="J1255" s="11">
        <v>510</v>
      </c>
      <c r="K1255" s="11">
        <v>8</v>
      </c>
      <c r="L1255" s="11" cm="1">
        <f t="array" ref="L1255">K1255*(J1255-INDEX(Purchase_Data!$D$8:$D$138, MATCH(1, (TRIM(Purchase_Data!$B$8:$B$138)=TRIM(H1255))*(TRIM(Purchase_Data!$C$8:$C$138)=TRIM(I1255)), 0)))</f>
        <v>1160</v>
      </c>
      <c r="M1255" s="11">
        <f t="shared" si="19"/>
        <v>4080</v>
      </c>
      <c r="N1255" s="11" t="s">
        <v>1447</v>
      </c>
      <c r="O1255" s="11" t="s">
        <v>42</v>
      </c>
    </row>
    <row r="1256" spans="2:15">
      <c r="B1256" s="11" t="s">
        <v>1498</v>
      </c>
      <c r="C1256" s="11" t="s">
        <v>1469</v>
      </c>
      <c r="D1256" s="11" t="s">
        <v>1470</v>
      </c>
      <c r="E1256" s="11" t="s">
        <v>222</v>
      </c>
      <c r="F1256" s="11" t="s">
        <v>14</v>
      </c>
      <c r="G1256" s="11" t="s">
        <v>33</v>
      </c>
      <c r="H1256" s="11" t="s">
        <v>234</v>
      </c>
      <c r="I1256" s="11" t="s">
        <v>235</v>
      </c>
      <c r="J1256" s="11">
        <v>420</v>
      </c>
      <c r="K1256" s="11">
        <v>9</v>
      </c>
      <c r="L1256" s="11" cm="1">
        <f t="array" ref="L1256">K1256*(J1256-INDEX(Purchase_Data!$D$8:$D$138, MATCH(1, (TRIM(Purchase_Data!$B$8:$B$138)=TRIM(H1256))*(TRIM(Purchase_Data!$C$8:$C$138)=TRIM(I1256)), 0)))</f>
        <v>450</v>
      </c>
      <c r="M1256" s="11">
        <f t="shared" si="19"/>
        <v>3780</v>
      </c>
      <c r="N1256" s="11" t="s">
        <v>1447</v>
      </c>
      <c r="O1256" s="11" t="s">
        <v>37</v>
      </c>
    </row>
    <row r="1257" spans="2:15">
      <c r="B1257" s="11" t="s">
        <v>1499</v>
      </c>
      <c r="C1257" s="11" t="s">
        <v>1469</v>
      </c>
      <c r="D1257" s="11" t="s">
        <v>1470</v>
      </c>
      <c r="E1257" s="11" t="s">
        <v>207</v>
      </c>
      <c r="F1257" s="11" t="s">
        <v>32</v>
      </c>
      <c r="G1257" s="11" t="s">
        <v>44</v>
      </c>
      <c r="H1257" s="11" t="s">
        <v>168</v>
      </c>
      <c r="I1257" s="11" t="s">
        <v>55</v>
      </c>
      <c r="J1257" s="11">
        <v>1990</v>
      </c>
      <c r="K1257" s="11">
        <v>8</v>
      </c>
      <c r="L1257" s="11" cm="1">
        <f t="array" ref="L1257">K1257*(J1257-INDEX(Purchase_Data!$D$8:$D$138, MATCH(1, (TRIM(Purchase_Data!$B$8:$B$138)=TRIM(H1257))*(TRIM(Purchase_Data!$C$8:$C$138)=TRIM(I1257)), 0)))</f>
        <v>3360</v>
      </c>
      <c r="M1257" s="11">
        <f t="shared" si="19"/>
        <v>15920</v>
      </c>
      <c r="N1257" s="11" t="s">
        <v>1447</v>
      </c>
      <c r="O1257" s="11" t="s">
        <v>42</v>
      </c>
    </row>
    <row r="1258" spans="2:15">
      <c r="B1258" s="11" t="s">
        <v>1500</v>
      </c>
      <c r="C1258" s="11" t="s">
        <v>1469</v>
      </c>
      <c r="D1258" s="11" t="s">
        <v>1470</v>
      </c>
      <c r="E1258" s="11" t="s">
        <v>207</v>
      </c>
      <c r="F1258" s="11" t="s">
        <v>32</v>
      </c>
      <c r="G1258" s="11" t="s">
        <v>44</v>
      </c>
      <c r="H1258" s="11" t="s">
        <v>111</v>
      </c>
      <c r="I1258" s="11" t="s">
        <v>112</v>
      </c>
      <c r="J1258" s="11">
        <v>230</v>
      </c>
      <c r="K1258" s="11">
        <v>9</v>
      </c>
      <c r="L1258" s="11" cm="1">
        <f t="array" ref="L1258">K1258*(J1258-INDEX(Purchase_Data!$D$8:$D$138, MATCH(1, (TRIM(Purchase_Data!$B$8:$B$138)=TRIM(H1258))*(TRIM(Purchase_Data!$C$8:$C$138)=TRIM(I1258)), 0)))</f>
        <v>180</v>
      </c>
      <c r="M1258" s="11">
        <f t="shared" si="19"/>
        <v>2070</v>
      </c>
      <c r="N1258" s="11" t="s">
        <v>1447</v>
      </c>
      <c r="O1258" s="11" t="s">
        <v>23</v>
      </c>
    </row>
    <row r="1259" spans="2:15">
      <c r="B1259" s="11" t="s">
        <v>1501</v>
      </c>
      <c r="C1259" s="11" t="s">
        <v>1469</v>
      </c>
      <c r="D1259" s="11" t="s">
        <v>1470</v>
      </c>
      <c r="E1259" s="11" t="s">
        <v>125</v>
      </c>
      <c r="F1259" s="11" t="s">
        <v>14</v>
      </c>
      <c r="G1259" s="11" t="s">
        <v>53</v>
      </c>
      <c r="H1259" s="11" t="s">
        <v>178</v>
      </c>
      <c r="I1259" s="11" t="s">
        <v>241</v>
      </c>
      <c r="J1259" s="11">
        <v>950</v>
      </c>
      <c r="K1259" s="11">
        <v>10</v>
      </c>
      <c r="L1259" s="11" cm="1">
        <f t="array" ref="L1259">K1259*(J1259-INDEX(Purchase_Data!$D$8:$D$138, MATCH(1, (TRIM(Purchase_Data!$B$8:$B$138)=TRIM(H1259))*(TRIM(Purchase_Data!$C$8:$C$138)=TRIM(I1259)), 0)))</f>
        <v>280</v>
      </c>
      <c r="M1259" s="11">
        <f t="shared" si="19"/>
        <v>9500</v>
      </c>
      <c r="N1259" s="11" t="s">
        <v>1447</v>
      </c>
      <c r="O1259" s="11" t="s">
        <v>42</v>
      </c>
    </row>
    <row r="1260" spans="2:15">
      <c r="B1260" s="11" t="s">
        <v>1502</v>
      </c>
      <c r="C1260" s="11" t="s">
        <v>1469</v>
      </c>
      <c r="D1260" s="11" t="s">
        <v>1470</v>
      </c>
      <c r="E1260" s="11" t="s">
        <v>194</v>
      </c>
      <c r="F1260" s="11" t="s">
        <v>14</v>
      </c>
      <c r="G1260" s="11" t="s">
        <v>25</v>
      </c>
      <c r="H1260" s="11" t="s">
        <v>98</v>
      </c>
      <c r="I1260" s="11" t="s">
        <v>17</v>
      </c>
      <c r="J1260" s="11">
        <v>140</v>
      </c>
      <c r="K1260" s="11">
        <v>8</v>
      </c>
      <c r="L1260" s="11" cm="1">
        <f t="array" ref="L1260">K1260*(J1260-INDEX(Purchase_Data!$D$8:$D$138, MATCH(1, (TRIM(Purchase_Data!$B$8:$B$138)=TRIM(H1260))*(TRIM(Purchase_Data!$C$8:$C$138)=TRIM(I1260)), 0)))</f>
        <v>144</v>
      </c>
      <c r="M1260" s="11">
        <f t="shared" si="19"/>
        <v>1120</v>
      </c>
      <c r="N1260" s="11" t="s">
        <v>1447</v>
      </c>
      <c r="O1260" s="11" t="s">
        <v>20</v>
      </c>
    </row>
    <row r="1261" spans="2:15">
      <c r="B1261" s="11" t="s">
        <v>1503</v>
      </c>
      <c r="C1261" s="11" t="s">
        <v>1469</v>
      </c>
      <c r="D1261" s="11" t="s">
        <v>1470</v>
      </c>
      <c r="E1261" s="11" t="s">
        <v>13</v>
      </c>
      <c r="F1261" s="11" t="s">
        <v>14</v>
      </c>
      <c r="G1261" s="11" t="s">
        <v>15</v>
      </c>
      <c r="H1261" s="11" t="s">
        <v>26</v>
      </c>
      <c r="I1261" s="11" t="s">
        <v>137</v>
      </c>
      <c r="J1261" s="11">
        <v>200</v>
      </c>
      <c r="K1261" s="11">
        <v>9</v>
      </c>
      <c r="L1261" s="11" cm="1">
        <f t="array" ref="L1261">K1261*(J1261-INDEX(Purchase_Data!$D$8:$D$138, MATCH(1, (TRIM(Purchase_Data!$B$8:$B$138)=TRIM(H1261))*(TRIM(Purchase_Data!$C$8:$C$138)=TRIM(I1261)), 0)))</f>
        <v>468</v>
      </c>
      <c r="M1261" s="11">
        <f t="shared" si="19"/>
        <v>1800</v>
      </c>
      <c r="N1261" s="11" t="s">
        <v>1447</v>
      </c>
      <c r="O1261" s="11" t="s">
        <v>23</v>
      </c>
    </row>
    <row r="1262" spans="2:15">
      <c r="B1262" s="11" t="s">
        <v>1504</v>
      </c>
      <c r="C1262" s="11" t="s">
        <v>1469</v>
      </c>
      <c r="D1262" s="11" t="s">
        <v>1470</v>
      </c>
      <c r="E1262" s="11" t="s">
        <v>117</v>
      </c>
      <c r="F1262" s="11" t="s">
        <v>14</v>
      </c>
      <c r="G1262" s="11" t="s">
        <v>15</v>
      </c>
      <c r="H1262" s="11" t="s">
        <v>309</v>
      </c>
      <c r="I1262" s="11" t="s">
        <v>63</v>
      </c>
      <c r="J1262" s="11">
        <v>30</v>
      </c>
      <c r="K1262" s="11">
        <v>10</v>
      </c>
      <c r="L1262" s="11" cm="1">
        <f t="array" ref="L1262">K1262*(J1262-INDEX(Purchase_Data!$D$8:$D$138, MATCH(1, (TRIM(Purchase_Data!$B$8:$B$138)=TRIM(H1262))*(TRIM(Purchase_Data!$C$8:$C$138)=TRIM(I1262)), 0)))</f>
        <v>30</v>
      </c>
      <c r="M1262" s="11">
        <f t="shared" si="19"/>
        <v>300</v>
      </c>
      <c r="N1262" s="11" t="s">
        <v>1447</v>
      </c>
      <c r="O1262" s="11" t="s">
        <v>42</v>
      </c>
    </row>
    <row r="1263" spans="2:15">
      <c r="B1263" s="11" t="s">
        <v>1505</v>
      </c>
      <c r="C1263" s="11" t="s">
        <v>1469</v>
      </c>
      <c r="D1263" s="11" t="s">
        <v>1470</v>
      </c>
      <c r="E1263" s="11" t="s">
        <v>52</v>
      </c>
      <c r="F1263" s="11" t="s">
        <v>32</v>
      </c>
      <c r="G1263" s="11" t="s">
        <v>53</v>
      </c>
      <c r="H1263" s="11" t="s">
        <v>369</v>
      </c>
      <c r="I1263" s="11" t="s">
        <v>506</v>
      </c>
      <c r="J1263" s="11">
        <v>850</v>
      </c>
      <c r="K1263" s="11">
        <v>8</v>
      </c>
      <c r="L1263" s="11" cm="1">
        <f t="array" ref="L1263">K1263*(J1263-INDEX(Purchase_Data!$D$8:$D$138, MATCH(1, (TRIM(Purchase_Data!$B$8:$B$138)=TRIM(H1263))*(TRIM(Purchase_Data!$C$8:$C$138)=TRIM(I1263)), 0)))</f>
        <v>320</v>
      </c>
      <c r="M1263" s="11">
        <f t="shared" si="19"/>
        <v>6800</v>
      </c>
      <c r="N1263" s="11" t="s">
        <v>1447</v>
      </c>
      <c r="O1263" s="11" t="s">
        <v>23</v>
      </c>
    </row>
    <row r="1264" spans="2:15">
      <c r="B1264" s="11" t="s">
        <v>1506</v>
      </c>
      <c r="C1264" s="11" t="s">
        <v>1469</v>
      </c>
      <c r="D1264" s="11" t="s">
        <v>1470</v>
      </c>
      <c r="E1264" s="11" t="s">
        <v>170</v>
      </c>
      <c r="F1264" s="11" t="s">
        <v>14</v>
      </c>
      <c r="G1264" s="11" t="s">
        <v>33</v>
      </c>
      <c r="H1264" s="11" t="s">
        <v>16</v>
      </c>
      <c r="I1264" s="11" t="s">
        <v>172</v>
      </c>
      <c r="J1264" s="11">
        <v>290</v>
      </c>
      <c r="K1264" s="11">
        <v>10</v>
      </c>
      <c r="L1264" s="11" cm="1">
        <f t="array" ref="L1264">K1264*(J1264-INDEX(Purchase_Data!$D$8:$D$138, MATCH(1, (TRIM(Purchase_Data!$B$8:$B$138)=TRIM(H1264))*(TRIM(Purchase_Data!$C$8:$C$138)=TRIM(I1264)), 0)))</f>
        <v>250</v>
      </c>
      <c r="M1264" s="11">
        <f t="shared" si="19"/>
        <v>2900</v>
      </c>
      <c r="N1264" s="11" t="s">
        <v>1447</v>
      </c>
      <c r="O1264" s="11" t="s">
        <v>20</v>
      </c>
    </row>
    <row r="1265" spans="2:15">
      <c r="B1265" s="11" t="s">
        <v>1507</v>
      </c>
      <c r="C1265" s="11" t="s">
        <v>1469</v>
      </c>
      <c r="D1265" s="11" t="s">
        <v>1470</v>
      </c>
      <c r="E1265" s="11" t="s">
        <v>170</v>
      </c>
      <c r="F1265" s="11" t="s">
        <v>14</v>
      </c>
      <c r="G1265" s="11" t="s">
        <v>33</v>
      </c>
      <c r="H1265" s="11" t="s">
        <v>435</v>
      </c>
      <c r="I1265" s="11" t="s">
        <v>59</v>
      </c>
      <c r="J1265" s="11">
        <v>120</v>
      </c>
      <c r="K1265" s="11">
        <v>9</v>
      </c>
      <c r="L1265" s="11" cm="1">
        <f t="array" ref="L1265">K1265*(J1265-INDEX(Purchase_Data!$D$8:$D$138, MATCH(1, (TRIM(Purchase_Data!$B$8:$B$138)=TRIM(H1265))*(TRIM(Purchase_Data!$C$8:$C$138)=TRIM(I1265)), 0)))</f>
        <v>90</v>
      </c>
      <c r="M1265" s="11">
        <f t="shared" si="19"/>
        <v>1080</v>
      </c>
      <c r="N1265" s="11" t="s">
        <v>1447</v>
      </c>
      <c r="O1265" s="11" t="s">
        <v>37</v>
      </c>
    </row>
    <row r="1266" spans="2:15">
      <c r="B1266" s="11" t="s">
        <v>1508</v>
      </c>
      <c r="C1266" s="11" t="s">
        <v>1469</v>
      </c>
      <c r="D1266" s="11" t="s">
        <v>1470</v>
      </c>
      <c r="E1266" s="11" t="s">
        <v>86</v>
      </c>
      <c r="F1266" s="11" t="s">
        <v>14</v>
      </c>
      <c r="G1266" s="11" t="s">
        <v>53</v>
      </c>
      <c r="H1266" s="11" t="s">
        <v>1755</v>
      </c>
      <c r="I1266" s="11" t="s">
        <v>149</v>
      </c>
      <c r="J1266" s="11">
        <v>230</v>
      </c>
      <c r="K1266" s="11">
        <v>8</v>
      </c>
      <c r="L1266" s="11" cm="1">
        <f t="array" ref="L1266">K1266*(J1266-INDEX(Purchase_Data!$D$8:$D$138, MATCH(1, (TRIM(Purchase_Data!$B$8:$B$138)=TRIM(H1266))*(TRIM(Purchase_Data!$C$8:$C$138)=TRIM(I1266)), 0)))</f>
        <v>120</v>
      </c>
      <c r="M1266" s="11">
        <f t="shared" si="19"/>
        <v>1840</v>
      </c>
      <c r="N1266" s="11" t="s">
        <v>1447</v>
      </c>
      <c r="O1266" s="11" t="s">
        <v>20</v>
      </c>
    </row>
    <row r="1267" spans="2:15">
      <c r="B1267" s="11" t="s">
        <v>1509</v>
      </c>
      <c r="C1267" s="11" t="s">
        <v>1469</v>
      </c>
      <c r="D1267" s="11" t="s">
        <v>1470</v>
      </c>
      <c r="E1267" s="11" t="s">
        <v>86</v>
      </c>
      <c r="F1267" s="11" t="s">
        <v>14</v>
      </c>
      <c r="G1267" s="11" t="s">
        <v>53</v>
      </c>
      <c r="H1267" s="11" t="s">
        <v>26</v>
      </c>
      <c r="I1267" s="11" t="s">
        <v>27</v>
      </c>
      <c r="J1267" s="11">
        <v>730</v>
      </c>
      <c r="K1267" s="11">
        <v>9</v>
      </c>
      <c r="L1267" s="11" cm="1">
        <f t="array" ref="L1267">K1267*(J1267-INDEX(Purchase_Data!$D$8:$D$138, MATCH(1, (TRIM(Purchase_Data!$B$8:$B$138)=TRIM(H1267))*(TRIM(Purchase_Data!$C$8:$C$138)=TRIM(I1267)), 0)))</f>
        <v>225</v>
      </c>
      <c r="M1267" s="11">
        <f t="shared" si="19"/>
        <v>6570</v>
      </c>
      <c r="N1267" s="11" t="s">
        <v>1447</v>
      </c>
      <c r="O1267" s="11" t="s">
        <v>23</v>
      </c>
    </row>
    <row r="1268" spans="2:15">
      <c r="B1268" s="11" t="s">
        <v>1510</v>
      </c>
      <c r="C1268" s="11" t="s">
        <v>1469</v>
      </c>
      <c r="D1268" s="11" t="s">
        <v>1470</v>
      </c>
      <c r="E1268" s="11" t="s">
        <v>240</v>
      </c>
      <c r="F1268" s="11" t="s">
        <v>32</v>
      </c>
      <c r="G1268" s="11" t="s">
        <v>15</v>
      </c>
      <c r="H1268" s="11" t="s">
        <v>16</v>
      </c>
      <c r="I1268" s="11" t="s">
        <v>172</v>
      </c>
      <c r="J1268" s="11">
        <v>290</v>
      </c>
      <c r="K1268" s="11">
        <v>9</v>
      </c>
      <c r="L1268" s="11" cm="1">
        <f t="array" ref="L1268">K1268*(J1268-INDEX(Purchase_Data!$D$8:$D$138, MATCH(1, (TRIM(Purchase_Data!$B$8:$B$138)=TRIM(H1268))*(TRIM(Purchase_Data!$C$8:$C$138)=TRIM(I1268)), 0)))</f>
        <v>225</v>
      </c>
      <c r="M1268" s="11">
        <f t="shared" si="19"/>
        <v>2610</v>
      </c>
      <c r="N1268" s="11" t="s">
        <v>1447</v>
      </c>
      <c r="O1268" s="11" t="s">
        <v>20</v>
      </c>
    </row>
    <row r="1269" spans="2:15">
      <c r="B1269" s="11" t="s">
        <v>1511</v>
      </c>
      <c r="C1269" s="11" t="s">
        <v>1469</v>
      </c>
      <c r="D1269" s="11" t="s">
        <v>1470</v>
      </c>
      <c r="E1269" s="11" t="s">
        <v>270</v>
      </c>
      <c r="F1269" s="11" t="s">
        <v>14</v>
      </c>
      <c r="G1269" s="11" t="s">
        <v>33</v>
      </c>
      <c r="H1269" s="11" t="s">
        <v>39</v>
      </c>
      <c r="I1269" s="11" t="s">
        <v>59</v>
      </c>
      <c r="J1269" s="11">
        <v>120</v>
      </c>
      <c r="K1269" s="11">
        <v>8</v>
      </c>
      <c r="L1269" s="11" cm="1">
        <f t="array" ref="L1269">K1269*(J1269-INDEX(Purchase_Data!$D$8:$D$138, MATCH(1, (TRIM(Purchase_Data!$B$8:$B$138)=TRIM(H1269))*(TRIM(Purchase_Data!$C$8:$C$138)=TRIM(I1269)), 0)))</f>
        <v>48</v>
      </c>
      <c r="M1269" s="11">
        <f t="shared" si="19"/>
        <v>960</v>
      </c>
      <c r="N1269" s="11" t="s">
        <v>1447</v>
      </c>
      <c r="O1269" s="11" t="s">
        <v>42</v>
      </c>
    </row>
    <row r="1270" spans="2:15">
      <c r="B1270" s="11" t="s">
        <v>1512</v>
      </c>
      <c r="C1270" s="11" t="s">
        <v>1469</v>
      </c>
      <c r="D1270" s="11" t="s">
        <v>1470</v>
      </c>
      <c r="E1270" s="11" t="s">
        <v>73</v>
      </c>
      <c r="F1270" s="11" t="s">
        <v>32</v>
      </c>
      <c r="G1270" s="11" t="s">
        <v>25</v>
      </c>
      <c r="H1270" s="11" t="s">
        <v>168</v>
      </c>
      <c r="I1270" s="11" t="s">
        <v>172</v>
      </c>
      <c r="J1270" s="11">
        <v>510</v>
      </c>
      <c r="K1270" s="11">
        <v>8</v>
      </c>
      <c r="L1270" s="11" cm="1">
        <f t="array" ref="L1270">K1270*(J1270-INDEX(Purchase_Data!$D$8:$D$138, MATCH(1, (TRIM(Purchase_Data!$B$8:$B$138)=TRIM(H1270))*(TRIM(Purchase_Data!$C$8:$C$138)=TRIM(I1270)), 0)))</f>
        <v>1160</v>
      </c>
      <c r="M1270" s="11">
        <f t="shared" si="19"/>
        <v>4080</v>
      </c>
      <c r="N1270" s="11" t="s">
        <v>1447</v>
      </c>
      <c r="O1270" s="11" t="s">
        <v>42</v>
      </c>
    </row>
    <row r="1271" spans="2:15">
      <c r="B1271" s="11" t="s">
        <v>1513</v>
      </c>
      <c r="C1271" s="11" t="s">
        <v>1469</v>
      </c>
      <c r="D1271" s="11" t="s">
        <v>1470</v>
      </c>
      <c r="E1271" s="11" t="s">
        <v>57</v>
      </c>
      <c r="F1271" s="11" t="s">
        <v>14</v>
      </c>
      <c r="G1271" s="11" t="s">
        <v>44</v>
      </c>
      <c r="H1271" s="11" t="s">
        <v>171</v>
      </c>
      <c r="I1271" s="11" t="s">
        <v>172</v>
      </c>
      <c r="J1271" s="11">
        <v>90</v>
      </c>
      <c r="K1271" s="11">
        <v>7</v>
      </c>
      <c r="L1271" s="11" cm="1">
        <f t="array" ref="L1271">K1271*(J1271-INDEX(Purchase_Data!$D$8:$D$138, MATCH(1, (TRIM(Purchase_Data!$B$8:$B$138)=TRIM(H1271))*(TRIM(Purchase_Data!$C$8:$C$138)=TRIM(I1271)), 0)))</f>
        <v>70</v>
      </c>
      <c r="M1271" s="11">
        <f t="shared" si="19"/>
        <v>630</v>
      </c>
      <c r="N1271" s="11" t="s">
        <v>1447</v>
      </c>
      <c r="O1271" s="11" t="s">
        <v>37</v>
      </c>
    </row>
    <row r="1272" spans="2:15">
      <c r="B1272" s="11" t="s">
        <v>1514</v>
      </c>
      <c r="C1272" s="11" t="s">
        <v>1469</v>
      </c>
      <c r="D1272" s="11" t="s">
        <v>1470</v>
      </c>
      <c r="E1272" s="11" t="s">
        <v>79</v>
      </c>
      <c r="F1272" s="11" t="s">
        <v>32</v>
      </c>
      <c r="G1272" s="11" t="s">
        <v>53</v>
      </c>
      <c r="H1272" s="11" t="s">
        <v>274</v>
      </c>
      <c r="I1272" s="11" t="s">
        <v>17</v>
      </c>
      <c r="J1272" s="11">
        <v>100</v>
      </c>
      <c r="K1272" s="11">
        <v>8</v>
      </c>
      <c r="L1272" s="11" cm="1">
        <f t="array" ref="L1272">K1272*(J1272-INDEX(Purchase_Data!$D$8:$D$138, MATCH(1, (TRIM(Purchase_Data!$B$8:$B$138)=TRIM(H1272))*(TRIM(Purchase_Data!$C$8:$C$138)=TRIM(I1272)), 0)))</f>
        <v>80</v>
      </c>
      <c r="M1272" s="11">
        <f t="shared" si="19"/>
        <v>800</v>
      </c>
      <c r="N1272" s="11" t="s">
        <v>1447</v>
      </c>
      <c r="O1272" s="11" t="s">
        <v>42</v>
      </c>
    </row>
    <row r="1273" spans="2:15">
      <c r="B1273" s="11" t="s">
        <v>1515</v>
      </c>
      <c r="C1273" s="11" t="s">
        <v>1469</v>
      </c>
      <c r="D1273" s="11" t="s">
        <v>1470</v>
      </c>
      <c r="E1273" s="11" t="s">
        <v>615</v>
      </c>
      <c r="F1273" s="11" t="s">
        <v>32</v>
      </c>
      <c r="G1273" s="11" t="s">
        <v>44</v>
      </c>
      <c r="H1273" s="11" t="s">
        <v>217</v>
      </c>
      <c r="I1273" s="11" t="s">
        <v>218</v>
      </c>
      <c r="J1273" s="11">
        <v>190</v>
      </c>
      <c r="K1273" s="11">
        <v>6</v>
      </c>
      <c r="L1273" s="11" cm="1">
        <f t="array" ref="L1273">K1273*(J1273-INDEX(Purchase_Data!$D$8:$D$138, MATCH(1, (TRIM(Purchase_Data!$B$8:$B$138)=TRIM(H1273))*(TRIM(Purchase_Data!$C$8:$C$138)=TRIM(I1273)), 0)))</f>
        <v>90</v>
      </c>
      <c r="M1273" s="11">
        <f t="shared" si="19"/>
        <v>1140</v>
      </c>
      <c r="N1273" s="11" t="s">
        <v>1447</v>
      </c>
      <c r="O1273" s="11" t="s">
        <v>37</v>
      </c>
    </row>
    <row r="1274" spans="2:15">
      <c r="B1274" s="11" t="s">
        <v>1516</v>
      </c>
      <c r="C1274" s="11" t="s">
        <v>1469</v>
      </c>
      <c r="D1274" s="11" t="s">
        <v>1470</v>
      </c>
      <c r="E1274" s="11" t="s">
        <v>351</v>
      </c>
      <c r="F1274" s="11" t="s">
        <v>32</v>
      </c>
      <c r="G1274" s="11" t="s">
        <v>15</v>
      </c>
      <c r="H1274" s="11" t="s">
        <v>91</v>
      </c>
      <c r="I1274" s="11" t="s">
        <v>59</v>
      </c>
      <c r="J1274" s="11">
        <v>700</v>
      </c>
      <c r="K1274" s="11">
        <v>7</v>
      </c>
      <c r="L1274" s="11" cm="1">
        <f t="array" ref="L1274">K1274*(J1274-INDEX(Purchase_Data!$D$8:$D$138, MATCH(1, (TRIM(Purchase_Data!$B$8:$B$138)=TRIM(H1274))*(TRIM(Purchase_Data!$C$8:$C$138)=TRIM(I1274)), 0)))</f>
        <v>196</v>
      </c>
      <c r="M1274" s="11">
        <f t="shared" si="19"/>
        <v>4900</v>
      </c>
      <c r="N1274" s="11" t="s">
        <v>1447</v>
      </c>
      <c r="O1274" s="11" t="s">
        <v>23</v>
      </c>
    </row>
    <row r="1275" spans="2:15">
      <c r="B1275" s="11" t="s">
        <v>1517</v>
      </c>
      <c r="C1275" s="11" t="s">
        <v>1469</v>
      </c>
      <c r="D1275" s="11" t="s">
        <v>1470</v>
      </c>
      <c r="E1275" s="11" t="s">
        <v>291</v>
      </c>
      <c r="F1275" s="11" t="s">
        <v>32</v>
      </c>
      <c r="G1275" s="11" t="s">
        <v>33</v>
      </c>
      <c r="H1275" s="11" t="s">
        <v>1755</v>
      </c>
      <c r="I1275" s="11" t="s">
        <v>149</v>
      </c>
      <c r="J1275" s="11">
        <v>230</v>
      </c>
      <c r="K1275" s="11">
        <v>6</v>
      </c>
      <c r="L1275" s="11" cm="1">
        <f t="array" ref="L1275">K1275*(J1275-INDEX(Purchase_Data!$D$8:$D$138, MATCH(1, (TRIM(Purchase_Data!$B$8:$B$138)=TRIM(H1275))*(TRIM(Purchase_Data!$C$8:$C$138)=TRIM(I1275)), 0)))</f>
        <v>90</v>
      </c>
      <c r="M1275" s="11">
        <f t="shared" si="19"/>
        <v>1380</v>
      </c>
      <c r="N1275" s="11" t="s">
        <v>1447</v>
      </c>
      <c r="O1275" s="11" t="s">
        <v>20</v>
      </c>
    </row>
    <row r="1276" spans="2:15">
      <c r="B1276" s="11" t="s">
        <v>1518</v>
      </c>
      <c r="C1276" s="11" t="s">
        <v>1469</v>
      </c>
      <c r="D1276" s="11" t="s">
        <v>1470</v>
      </c>
      <c r="E1276" s="11" t="s">
        <v>75</v>
      </c>
      <c r="F1276" s="11" t="s">
        <v>32</v>
      </c>
      <c r="G1276" s="11" t="s">
        <v>44</v>
      </c>
      <c r="H1276" s="11" t="s">
        <v>108</v>
      </c>
      <c r="I1276" s="11" t="s">
        <v>17</v>
      </c>
      <c r="J1276" s="11">
        <v>70</v>
      </c>
      <c r="K1276" s="11">
        <v>6</v>
      </c>
      <c r="L1276" s="11" cm="1">
        <f t="array" ref="L1276">K1276*(J1276-INDEX(Purchase_Data!$D$8:$D$138, MATCH(1, (TRIM(Purchase_Data!$B$8:$B$138)=TRIM(H1276))*(TRIM(Purchase_Data!$C$8:$C$138)=TRIM(I1276)), 0)))</f>
        <v>48</v>
      </c>
      <c r="M1276" s="11">
        <f t="shared" si="19"/>
        <v>420</v>
      </c>
      <c r="N1276" s="11" t="s">
        <v>1447</v>
      </c>
      <c r="O1276" s="11" t="s">
        <v>20</v>
      </c>
    </row>
    <row r="1277" spans="2:15">
      <c r="B1277" s="11" t="s">
        <v>1519</v>
      </c>
      <c r="C1277" s="11" t="s">
        <v>1469</v>
      </c>
      <c r="D1277" s="11" t="s">
        <v>1470</v>
      </c>
      <c r="E1277" s="11" t="s">
        <v>75</v>
      </c>
      <c r="F1277" s="11" t="s">
        <v>32</v>
      </c>
      <c r="G1277" s="11" t="s">
        <v>44</v>
      </c>
      <c r="H1277" s="11" t="s">
        <v>45</v>
      </c>
      <c r="I1277" s="11" t="s">
        <v>330</v>
      </c>
      <c r="J1277" s="11">
        <v>780</v>
      </c>
      <c r="K1277" s="11">
        <v>7</v>
      </c>
      <c r="L1277" s="11" cm="1">
        <f t="array" ref="L1277">K1277*(J1277-INDEX(Purchase_Data!$D$8:$D$138, MATCH(1, (TRIM(Purchase_Data!$B$8:$B$138)=TRIM(H1277))*(TRIM(Purchase_Data!$C$8:$C$138)=TRIM(I1277)), 0)))</f>
        <v>560</v>
      </c>
      <c r="M1277" s="11">
        <f t="shared" si="19"/>
        <v>5460</v>
      </c>
      <c r="N1277" s="11" t="s">
        <v>1447</v>
      </c>
      <c r="O1277" s="11" t="s">
        <v>37</v>
      </c>
    </row>
    <row r="1278" spans="2:15">
      <c r="B1278" s="11" t="s">
        <v>1520</v>
      </c>
      <c r="C1278" s="11" t="s">
        <v>1469</v>
      </c>
      <c r="D1278" s="11" t="s">
        <v>1470</v>
      </c>
      <c r="E1278" s="11" t="s">
        <v>701</v>
      </c>
      <c r="F1278" s="11" t="s">
        <v>14</v>
      </c>
      <c r="G1278" s="11" t="s">
        <v>53</v>
      </c>
      <c r="H1278" s="11" t="s">
        <v>104</v>
      </c>
      <c r="I1278" s="11" t="s">
        <v>172</v>
      </c>
      <c r="J1278" s="11">
        <v>500</v>
      </c>
      <c r="K1278" s="11">
        <v>7</v>
      </c>
      <c r="L1278" s="11" cm="1">
        <f t="array" ref="L1278">K1278*(J1278-INDEX(Purchase_Data!$D$8:$D$138, MATCH(1, (TRIM(Purchase_Data!$B$8:$B$138)=TRIM(H1278))*(TRIM(Purchase_Data!$C$8:$C$138)=TRIM(I1278)), 0)))</f>
        <v>770</v>
      </c>
      <c r="M1278" s="11">
        <f t="shared" si="19"/>
        <v>3500</v>
      </c>
      <c r="N1278" s="11" t="s">
        <v>1447</v>
      </c>
      <c r="O1278" s="11" t="s">
        <v>37</v>
      </c>
    </row>
    <row r="1279" spans="2:15">
      <c r="B1279" s="11" t="s">
        <v>1521</v>
      </c>
      <c r="C1279" s="11" t="s">
        <v>1469</v>
      </c>
      <c r="D1279" s="11" t="s">
        <v>1470</v>
      </c>
      <c r="E1279" s="11" t="s">
        <v>701</v>
      </c>
      <c r="F1279" s="11" t="s">
        <v>14</v>
      </c>
      <c r="G1279" s="11" t="s">
        <v>53</v>
      </c>
      <c r="H1279" s="11" t="s">
        <v>39</v>
      </c>
      <c r="I1279" s="11" t="s">
        <v>40</v>
      </c>
      <c r="J1279" s="11">
        <v>30</v>
      </c>
      <c r="K1279" s="11">
        <v>7</v>
      </c>
      <c r="L1279" s="11" cm="1">
        <f t="array" ref="L1279">K1279*(J1279-INDEX(Purchase_Data!$D$8:$D$138, MATCH(1, (TRIM(Purchase_Data!$B$8:$B$138)=TRIM(H1279))*(TRIM(Purchase_Data!$C$8:$C$138)=TRIM(I1279)), 0)))</f>
        <v>35</v>
      </c>
      <c r="M1279" s="11">
        <f t="shared" si="19"/>
        <v>210</v>
      </c>
      <c r="N1279" s="11" t="s">
        <v>1447</v>
      </c>
      <c r="O1279" s="11" t="s">
        <v>42</v>
      </c>
    </row>
    <row r="1280" spans="2:15">
      <c r="B1280" s="11" t="s">
        <v>1522</v>
      </c>
      <c r="C1280" s="11" t="s">
        <v>1469</v>
      </c>
      <c r="D1280" s="11" t="s">
        <v>1470</v>
      </c>
      <c r="E1280" s="11" t="s">
        <v>57</v>
      </c>
      <c r="F1280" s="11" t="s">
        <v>14</v>
      </c>
      <c r="G1280" s="11" t="s">
        <v>44</v>
      </c>
      <c r="H1280" s="11" t="s">
        <v>1755</v>
      </c>
      <c r="I1280" s="11" t="s">
        <v>149</v>
      </c>
      <c r="J1280" s="11">
        <v>230</v>
      </c>
      <c r="K1280" s="11">
        <v>6</v>
      </c>
      <c r="L1280" s="11" cm="1">
        <f t="array" ref="L1280">K1280*(J1280-INDEX(Purchase_Data!$D$8:$D$138, MATCH(1, (TRIM(Purchase_Data!$B$8:$B$138)=TRIM(H1280))*(TRIM(Purchase_Data!$C$8:$C$138)=TRIM(I1280)), 0)))</f>
        <v>90</v>
      </c>
      <c r="M1280" s="11">
        <f t="shared" si="19"/>
        <v>1380</v>
      </c>
      <c r="N1280" s="11" t="s">
        <v>1447</v>
      </c>
      <c r="O1280" s="11" t="s">
        <v>20</v>
      </c>
    </row>
    <row r="1281" spans="2:15">
      <c r="B1281" s="11" t="s">
        <v>1523</v>
      </c>
      <c r="C1281" s="11" t="s">
        <v>1469</v>
      </c>
      <c r="D1281" s="11" t="s">
        <v>1470</v>
      </c>
      <c r="E1281" s="11" t="s">
        <v>176</v>
      </c>
      <c r="F1281" s="11" t="s">
        <v>14</v>
      </c>
      <c r="G1281" s="11" t="s">
        <v>15</v>
      </c>
      <c r="H1281" s="11" t="s">
        <v>217</v>
      </c>
      <c r="I1281" s="11" t="s">
        <v>218</v>
      </c>
      <c r="J1281" s="11">
        <v>190</v>
      </c>
      <c r="K1281" s="11">
        <v>6</v>
      </c>
      <c r="L1281" s="11" cm="1">
        <f t="array" ref="L1281">K1281*(J1281-INDEX(Purchase_Data!$D$8:$D$138, MATCH(1, (TRIM(Purchase_Data!$B$8:$B$138)=TRIM(H1281))*(TRIM(Purchase_Data!$C$8:$C$138)=TRIM(I1281)), 0)))</f>
        <v>90</v>
      </c>
      <c r="M1281" s="11">
        <f t="shared" si="19"/>
        <v>1140</v>
      </c>
      <c r="N1281" s="11" t="s">
        <v>1447</v>
      </c>
      <c r="O1281" s="11" t="s">
        <v>37</v>
      </c>
    </row>
    <row r="1282" spans="2:15">
      <c r="B1282" s="11" t="s">
        <v>1524</v>
      </c>
      <c r="C1282" s="11" t="s">
        <v>1469</v>
      </c>
      <c r="D1282" s="11" t="s">
        <v>1470</v>
      </c>
      <c r="E1282" s="11" t="s">
        <v>259</v>
      </c>
      <c r="F1282" s="11" t="s">
        <v>32</v>
      </c>
      <c r="G1282" s="11" t="s">
        <v>25</v>
      </c>
      <c r="H1282" s="11" t="s">
        <v>26</v>
      </c>
      <c r="I1282" s="11" t="s">
        <v>59</v>
      </c>
      <c r="J1282" s="11">
        <v>80</v>
      </c>
      <c r="K1282" s="11">
        <v>8</v>
      </c>
      <c r="L1282" s="11" cm="1">
        <f t="array" ref="L1282">K1282*(J1282-INDEX(Purchase_Data!$D$8:$D$138, MATCH(1, (TRIM(Purchase_Data!$B$8:$B$138)=TRIM(H1282))*(TRIM(Purchase_Data!$C$8:$C$138)=TRIM(I1282)), 0)))</f>
        <v>32</v>
      </c>
      <c r="M1282" s="11">
        <f t="shared" si="19"/>
        <v>640</v>
      </c>
      <c r="N1282" s="11" t="s">
        <v>1447</v>
      </c>
      <c r="O1282" s="11" t="s">
        <v>23</v>
      </c>
    </row>
    <row r="1283" spans="2:15">
      <c r="B1283" s="11" t="s">
        <v>1525</v>
      </c>
      <c r="C1283" s="11" t="s">
        <v>1469</v>
      </c>
      <c r="D1283" s="11" t="s">
        <v>1470</v>
      </c>
      <c r="E1283" s="11" t="s">
        <v>170</v>
      </c>
      <c r="F1283" s="11" t="s">
        <v>14</v>
      </c>
      <c r="G1283" s="11" t="s">
        <v>33</v>
      </c>
      <c r="H1283" s="4" t="s">
        <v>264</v>
      </c>
      <c r="I1283" s="4" t="s">
        <v>229</v>
      </c>
      <c r="J1283" s="11">
        <v>850</v>
      </c>
      <c r="K1283" s="11">
        <v>7</v>
      </c>
      <c r="L1283" s="11" cm="1">
        <f t="array" ref="L1283">K1283*(J1283-INDEX(Purchase_Data!$D$8:$D$138, MATCH(1, (TRIM(Purchase_Data!$B$8:$B$138)=TRIM(H1283))*(TRIM(Purchase_Data!$C$8:$C$138)=TRIM(I1283)), 0)))</f>
        <v>210</v>
      </c>
      <c r="M1283" s="11">
        <f t="shared" si="19"/>
        <v>5950</v>
      </c>
      <c r="N1283" s="11" t="s">
        <v>1447</v>
      </c>
      <c r="O1283" s="4" t="s">
        <v>42</v>
      </c>
    </row>
    <row r="1284" spans="2:15">
      <c r="B1284" s="11" t="s">
        <v>1526</v>
      </c>
      <c r="C1284" s="11" t="s">
        <v>1469</v>
      </c>
      <c r="D1284" s="11" t="s">
        <v>1470</v>
      </c>
      <c r="E1284" s="11" t="s">
        <v>424</v>
      </c>
      <c r="F1284" s="11" t="s">
        <v>32</v>
      </c>
      <c r="G1284" s="11" t="s">
        <v>33</v>
      </c>
      <c r="H1284" s="11" t="s">
        <v>1755</v>
      </c>
      <c r="I1284" s="11" t="s">
        <v>149</v>
      </c>
      <c r="J1284" s="11">
        <v>230</v>
      </c>
      <c r="K1284" s="11">
        <v>9</v>
      </c>
      <c r="L1284" s="11" cm="1">
        <f t="array" ref="L1284">K1284*(J1284-INDEX(Purchase_Data!$D$8:$D$138, MATCH(1, (TRIM(Purchase_Data!$B$8:$B$138)=TRIM(H1284))*(TRIM(Purchase_Data!$C$8:$C$138)=TRIM(I1284)), 0)))</f>
        <v>135</v>
      </c>
      <c r="M1284" s="11">
        <f t="shared" si="19"/>
        <v>2070</v>
      </c>
      <c r="N1284" s="11" t="s">
        <v>1447</v>
      </c>
      <c r="O1284" s="11" t="s">
        <v>20</v>
      </c>
    </row>
    <row r="1285" spans="2:15">
      <c r="B1285" s="11" t="s">
        <v>1527</v>
      </c>
      <c r="C1285" s="11" t="s">
        <v>1469</v>
      </c>
      <c r="D1285" s="11" t="s">
        <v>1470</v>
      </c>
      <c r="E1285" s="11" t="s">
        <v>424</v>
      </c>
      <c r="F1285" s="11" t="s">
        <v>32</v>
      </c>
      <c r="G1285" s="11" t="s">
        <v>33</v>
      </c>
      <c r="H1285" s="11" t="s">
        <v>34</v>
      </c>
      <c r="I1285" s="11" t="s">
        <v>35</v>
      </c>
      <c r="J1285" s="11">
        <v>270</v>
      </c>
      <c r="K1285" s="11">
        <v>8</v>
      </c>
      <c r="L1285" s="11" cm="1">
        <f t="array" ref="L1285">K1285*(J1285-INDEX(Purchase_Data!$D$8:$D$138, MATCH(1, (TRIM(Purchase_Data!$B$8:$B$138)=TRIM(H1285))*(TRIM(Purchase_Data!$C$8:$C$138)=TRIM(I1285)), 0)))</f>
        <v>400</v>
      </c>
      <c r="M1285" s="11">
        <f t="shared" si="19"/>
        <v>2160</v>
      </c>
      <c r="N1285" s="11" t="s">
        <v>1447</v>
      </c>
      <c r="O1285" s="11" t="s">
        <v>37</v>
      </c>
    </row>
    <row r="1286" spans="2:15">
      <c r="B1286" s="11" t="s">
        <v>1528</v>
      </c>
      <c r="C1286" s="11" t="s">
        <v>1469</v>
      </c>
      <c r="D1286" s="11" t="s">
        <v>1470</v>
      </c>
      <c r="E1286" s="11" t="s">
        <v>427</v>
      </c>
      <c r="F1286" s="11" t="s">
        <v>32</v>
      </c>
      <c r="G1286" s="11" t="s">
        <v>53</v>
      </c>
      <c r="H1286" s="11" t="s">
        <v>111</v>
      </c>
      <c r="I1286" s="11" t="s">
        <v>112</v>
      </c>
      <c r="J1286" s="11">
        <v>230</v>
      </c>
      <c r="K1286" s="11">
        <v>8</v>
      </c>
      <c r="L1286" s="11" cm="1">
        <f t="array" ref="L1286">K1286*(J1286-INDEX(Purchase_Data!$D$8:$D$138, MATCH(1, (TRIM(Purchase_Data!$B$8:$B$138)=TRIM(H1286))*(TRIM(Purchase_Data!$C$8:$C$138)=TRIM(I1286)), 0)))</f>
        <v>160</v>
      </c>
      <c r="M1286" s="11">
        <f t="shared" si="19"/>
        <v>1840</v>
      </c>
      <c r="N1286" s="11" t="s">
        <v>1447</v>
      </c>
      <c r="O1286" s="11" t="s">
        <v>23</v>
      </c>
    </row>
    <row r="1287" spans="2:15">
      <c r="B1287" s="11" t="s">
        <v>1529</v>
      </c>
      <c r="C1287" s="11" t="s">
        <v>1469</v>
      </c>
      <c r="D1287" s="11" t="s">
        <v>1470</v>
      </c>
      <c r="E1287" s="11" t="s">
        <v>427</v>
      </c>
      <c r="F1287" s="11" t="s">
        <v>32</v>
      </c>
      <c r="G1287" s="11" t="s">
        <v>53</v>
      </c>
      <c r="H1287" s="11" t="s">
        <v>128</v>
      </c>
      <c r="I1287" s="11" t="s">
        <v>50</v>
      </c>
      <c r="J1287" s="11">
        <v>330</v>
      </c>
      <c r="K1287" s="11">
        <v>7</v>
      </c>
      <c r="L1287" s="11" cm="1">
        <f t="array" ref="L1287">K1287*(J1287-INDEX(Purchase_Data!$D$8:$D$138, MATCH(1, (TRIM(Purchase_Data!$B$8:$B$138)=TRIM(H1287))*(TRIM(Purchase_Data!$C$8:$C$138)=TRIM(I1287)), 0)))</f>
        <v>210</v>
      </c>
      <c r="M1287" s="11">
        <f t="shared" si="19"/>
        <v>2310</v>
      </c>
      <c r="N1287" s="11" t="s">
        <v>1447</v>
      </c>
      <c r="O1287" s="11" t="s">
        <v>20</v>
      </c>
    </row>
    <row r="1288" spans="2:15">
      <c r="B1288" s="11" t="s">
        <v>1530</v>
      </c>
      <c r="C1288" s="11" t="s">
        <v>1469</v>
      </c>
      <c r="D1288" s="11" t="s">
        <v>1470</v>
      </c>
      <c r="E1288" s="11" t="s">
        <v>367</v>
      </c>
      <c r="F1288" s="11" t="s">
        <v>32</v>
      </c>
      <c r="G1288" s="11" t="s">
        <v>53</v>
      </c>
      <c r="H1288" s="11" t="s">
        <v>284</v>
      </c>
      <c r="I1288" s="11" t="s">
        <v>285</v>
      </c>
      <c r="J1288" s="11">
        <v>420</v>
      </c>
      <c r="K1288" s="11">
        <v>8</v>
      </c>
      <c r="L1288" s="11" cm="1">
        <f t="array" ref="L1288">K1288*(J1288-INDEX(Purchase_Data!$D$8:$D$138, MATCH(1, (TRIM(Purchase_Data!$B$8:$B$138)=TRIM(H1288))*(TRIM(Purchase_Data!$C$8:$C$138)=TRIM(I1288)), 0)))</f>
        <v>120</v>
      </c>
      <c r="M1288" s="11">
        <f t="shared" si="19"/>
        <v>3360</v>
      </c>
      <c r="N1288" s="11" t="s">
        <v>1447</v>
      </c>
      <c r="O1288" s="11" t="s">
        <v>42</v>
      </c>
    </row>
    <row r="1289" spans="2:15">
      <c r="B1289" s="11" t="s">
        <v>1531</v>
      </c>
      <c r="C1289" s="11" t="s">
        <v>1469</v>
      </c>
      <c r="D1289" s="11" t="s">
        <v>1470</v>
      </c>
      <c r="E1289" s="11" t="s">
        <v>61</v>
      </c>
      <c r="F1289" s="11" t="s">
        <v>32</v>
      </c>
      <c r="G1289" s="11" t="s">
        <v>25</v>
      </c>
      <c r="H1289" s="11" t="s">
        <v>1756</v>
      </c>
      <c r="I1289" s="11" t="s">
        <v>172</v>
      </c>
      <c r="J1289" s="11">
        <v>342</v>
      </c>
      <c r="K1289" s="11">
        <v>8</v>
      </c>
      <c r="L1289" s="11" cm="1">
        <f t="array" ref="L1289">K1289*(J1289-INDEX(Purchase_Data!$D$8:$D$138, MATCH(1, (TRIM(Purchase_Data!$B$8:$B$138)=TRIM(H1289))*(TRIM(Purchase_Data!$C$8:$C$138)=TRIM(I1289)), 0)))</f>
        <v>272</v>
      </c>
      <c r="M1289" s="11">
        <f t="shared" ref="M1289:M1352" si="20">J1289*K1289</f>
        <v>2736</v>
      </c>
      <c r="N1289" s="11" t="s">
        <v>1447</v>
      </c>
      <c r="O1289" s="11" t="s">
        <v>20</v>
      </c>
    </row>
    <row r="1290" spans="2:15">
      <c r="B1290" s="11" t="s">
        <v>1532</v>
      </c>
      <c r="C1290" s="11" t="s">
        <v>1469</v>
      </c>
      <c r="D1290" s="11" t="s">
        <v>1470</v>
      </c>
      <c r="E1290" s="11" t="s">
        <v>364</v>
      </c>
      <c r="F1290" s="11" t="s">
        <v>32</v>
      </c>
      <c r="G1290" s="11" t="s">
        <v>44</v>
      </c>
      <c r="H1290" s="11" t="s">
        <v>45</v>
      </c>
      <c r="I1290" s="11" t="s">
        <v>46</v>
      </c>
      <c r="J1290" s="11">
        <v>410</v>
      </c>
      <c r="K1290" s="11">
        <v>9</v>
      </c>
      <c r="L1290" s="11" cm="1">
        <f t="array" ref="L1290">K1290*(J1290-INDEX(Purchase_Data!$D$8:$D$138, MATCH(1, (TRIM(Purchase_Data!$B$8:$B$138)=TRIM(H1290))*(TRIM(Purchase_Data!$C$8:$C$138)=TRIM(I1290)), 0)))</f>
        <v>1188</v>
      </c>
      <c r="M1290" s="11">
        <f t="shared" si="20"/>
        <v>3690</v>
      </c>
      <c r="N1290" s="11" t="s">
        <v>1447</v>
      </c>
      <c r="O1290" s="11" t="s">
        <v>37</v>
      </c>
    </row>
    <row r="1291" spans="2:15">
      <c r="B1291" s="11" t="s">
        <v>1533</v>
      </c>
      <c r="C1291" s="11" t="s">
        <v>1469</v>
      </c>
      <c r="D1291" s="11" t="s">
        <v>1470</v>
      </c>
      <c r="E1291" s="11" t="s">
        <v>211</v>
      </c>
      <c r="F1291" s="11" t="s">
        <v>32</v>
      </c>
      <c r="G1291" s="11" t="s">
        <v>25</v>
      </c>
      <c r="H1291" s="11" t="s">
        <v>199</v>
      </c>
      <c r="I1291" s="11" t="s">
        <v>137</v>
      </c>
      <c r="J1291" s="11">
        <v>210</v>
      </c>
      <c r="K1291" s="11">
        <v>9</v>
      </c>
      <c r="L1291" s="11" cm="1">
        <f t="array" ref="L1291">K1291*(J1291-INDEX(Purchase_Data!$D$8:$D$138, MATCH(1, (TRIM(Purchase_Data!$B$8:$B$138)=TRIM(H1291))*(TRIM(Purchase_Data!$C$8:$C$138)=TRIM(I1291)), 0)))</f>
        <v>252</v>
      </c>
      <c r="M1291" s="11">
        <f t="shared" si="20"/>
        <v>1890</v>
      </c>
      <c r="N1291" s="11" t="s">
        <v>1447</v>
      </c>
      <c r="O1291" s="11" t="s">
        <v>42</v>
      </c>
    </row>
    <row r="1292" spans="2:15">
      <c r="B1292" s="11" t="s">
        <v>1534</v>
      </c>
      <c r="C1292" s="11" t="s">
        <v>1469</v>
      </c>
      <c r="D1292" s="11" t="s">
        <v>1470</v>
      </c>
      <c r="E1292" s="11" t="s">
        <v>120</v>
      </c>
      <c r="F1292" s="11" t="s">
        <v>32</v>
      </c>
      <c r="G1292" s="11" t="s">
        <v>53</v>
      </c>
      <c r="H1292" s="11" t="s">
        <v>435</v>
      </c>
      <c r="I1292" s="11" t="s">
        <v>59</v>
      </c>
      <c r="J1292" s="11">
        <v>120</v>
      </c>
      <c r="K1292" s="11">
        <v>8</v>
      </c>
      <c r="L1292" s="11" cm="1">
        <f t="array" ref="L1292">K1292*(J1292-INDEX(Purchase_Data!$D$8:$D$138, MATCH(1, (TRIM(Purchase_Data!$B$8:$B$138)=TRIM(H1292))*(TRIM(Purchase_Data!$C$8:$C$138)=TRIM(I1292)), 0)))</f>
        <v>80</v>
      </c>
      <c r="M1292" s="11">
        <f t="shared" si="20"/>
        <v>960</v>
      </c>
      <c r="N1292" s="11" t="s">
        <v>1447</v>
      </c>
      <c r="O1292" s="11" t="s">
        <v>37</v>
      </c>
    </row>
    <row r="1293" spans="2:15">
      <c r="B1293" s="11" t="s">
        <v>1535</v>
      </c>
      <c r="C1293" s="11" t="s">
        <v>1469</v>
      </c>
      <c r="D1293" s="11" t="s">
        <v>1470</v>
      </c>
      <c r="E1293" s="11" t="s">
        <v>351</v>
      </c>
      <c r="F1293" s="11" t="s">
        <v>32</v>
      </c>
      <c r="G1293" s="11" t="s">
        <v>15</v>
      </c>
      <c r="H1293" s="11" t="s">
        <v>168</v>
      </c>
      <c r="I1293" s="11" t="s">
        <v>17</v>
      </c>
      <c r="J1293" s="11">
        <v>190</v>
      </c>
      <c r="K1293" s="11">
        <v>7</v>
      </c>
      <c r="L1293" s="11" cm="1">
        <f t="array" ref="L1293">K1293*(J1293-INDEX(Purchase_Data!$D$8:$D$138, MATCH(1, (TRIM(Purchase_Data!$B$8:$B$138)=TRIM(H1293))*(TRIM(Purchase_Data!$C$8:$C$138)=TRIM(I1293)), 0)))</f>
        <v>280</v>
      </c>
      <c r="M1293" s="11">
        <f t="shared" si="20"/>
        <v>1330</v>
      </c>
      <c r="N1293" s="11" t="s">
        <v>1447</v>
      </c>
      <c r="O1293" s="11" t="s">
        <v>42</v>
      </c>
    </row>
    <row r="1294" spans="2:15">
      <c r="B1294" s="11" t="s">
        <v>1536</v>
      </c>
      <c r="C1294" s="11" t="s">
        <v>1469</v>
      </c>
      <c r="D1294" s="11" t="s">
        <v>1470</v>
      </c>
      <c r="E1294" s="11" t="s">
        <v>394</v>
      </c>
      <c r="F1294" s="11" t="s">
        <v>14</v>
      </c>
      <c r="G1294" s="11" t="s">
        <v>15</v>
      </c>
      <c r="H1294" s="11" t="s">
        <v>26</v>
      </c>
      <c r="I1294" s="11" t="s">
        <v>35</v>
      </c>
      <c r="J1294" s="11">
        <v>380</v>
      </c>
      <c r="K1294" s="11">
        <v>7</v>
      </c>
      <c r="L1294" s="11" cm="1">
        <f t="array" ref="L1294">K1294*(J1294-INDEX(Purchase_Data!$D$8:$D$138, MATCH(1, (TRIM(Purchase_Data!$B$8:$B$138)=TRIM(H1294))*(TRIM(Purchase_Data!$C$8:$C$138)=TRIM(I1294)), 0)))</f>
        <v>224</v>
      </c>
      <c r="M1294" s="11">
        <f t="shared" si="20"/>
        <v>2660</v>
      </c>
      <c r="N1294" s="11" t="s">
        <v>1447</v>
      </c>
      <c r="O1294" s="11" t="s">
        <v>23</v>
      </c>
    </row>
    <row r="1295" spans="2:15">
      <c r="B1295" s="11" t="s">
        <v>1537</v>
      </c>
      <c r="C1295" s="11" t="s">
        <v>1469</v>
      </c>
      <c r="D1295" s="11" t="s">
        <v>1470</v>
      </c>
      <c r="E1295" s="11" t="s">
        <v>303</v>
      </c>
      <c r="F1295" s="11" t="s">
        <v>14</v>
      </c>
      <c r="G1295" s="11" t="s">
        <v>15</v>
      </c>
      <c r="H1295" s="11" t="s">
        <v>21</v>
      </c>
      <c r="I1295" s="11" t="s">
        <v>27</v>
      </c>
      <c r="J1295" s="11">
        <v>370</v>
      </c>
      <c r="K1295" s="11">
        <v>8</v>
      </c>
      <c r="L1295" s="11" cm="1">
        <f t="array" ref="L1295">K1295*(J1295-INDEX(Purchase_Data!$D$8:$D$138, MATCH(1, (TRIM(Purchase_Data!$B$8:$B$138)=TRIM(H1295))*(TRIM(Purchase_Data!$C$8:$C$138)=TRIM(I1295)), 0)))</f>
        <v>400</v>
      </c>
      <c r="M1295" s="11">
        <f t="shared" si="20"/>
        <v>2960</v>
      </c>
      <c r="N1295" s="11" t="s">
        <v>1447</v>
      </c>
      <c r="O1295" s="11" t="s">
        <v>23</v>
      </c>
    </row>
    <row r="1296" spans="2:15">
      <c r="B1296" s="11" t="s">
        <v>1538</v>
      </c>
      <c r="C1296" s="11" t="s">
        <v>1469</v>
      </c>
      <c r="D1296" s="11" t="s">
        <v>1470</v>
      </c>
      <c r="E1296" s="11" t="s">
        <v>147</v>
      </c>
      <c r="F1296" s="11" t="s">
        <v>14</v>
      </c>
      <c r="G1296" s="11" t="s">
        <v>25</v>
      </c>
      <c r="H1296" s="11" t="s">
        <v>171</v>
      </c>
      <c r="I1296" s="11" t="s">
        <v>55</v>
      </c>
      <c r="J1296" s="11">
        <v>250</v>
      </c>
      <c r="K1296" s="11">
        <v>7</v>
      </c>
      <c r="L1296" s="11" cm="1">
        <f t="array" ref="L1296">K1296*(J1296-INDEX(Purchase_Data!$D$8:$D$138, MATCH(1, (TRIM(Purchase_Data!$B$8:$B$138)=TRIM(H1296))*(TRIM(Purchase_Data!$C$8:$C$138)=TRIM(I1296)), 0)))</f>
        <v>280</v>
      </c>
      <c r="M1296" s="11">
        <f t="shared" si="20"/>
        <v>1750</v>
      </c>
      <c r="N1296" s="11" t="s">
        <v>1447</v>
      </c>
      <c r="O1296" s="11" t="s">
        <v>37</v>
      </c>
    </row>
    <row r="1297" spans="2:15">
      <c r="B1297" s="11" t="s">
        <v>1539</v>
      </c>
      <c r="C1297" s="11" t="s">
        <v>1469</v>
      </c>
      <c r="D1297" s="11" t="s">
        <v>1470</v>
      </c>
      <c r="E1297" s="11" t="s">
        <v>283</v>
      </c>
      <c r="F1297" s="11" t="s">
        <v>14</v>
      </c>
      <c r="G1297" s="11" t="s">
        <v>25</v>
      </c>
      <c r="H1297" s="11" t="s">
        <v>65</v>
      </c>
      <c r="I1297" s="11" t="s">
        <v>66</v>
      </c>
      <c r="J1297" s="11">
        <v>20</v>
      </c>
      <c r="K1297" s="11">
        <v>6</v>
      </c>
      <c r="L1297" s="11" cm="1">
        <f t="array" ref="L1297">K1297*(J1297-INDEX(Purchase_Data!$D$8:$D$138, MATCH(1, (TRIM(Purchase_Data!$B$8:$B$138)=TRIM(H1297))*(TRIM(Purchase_Data!$C$8:$C$138)=TRIM(I1297)), 0)))</f>
        <v>42</v>
      </c>
      <c r="M1297" s="11">
        <f t="shared" si="20"/>
        <v>120</v>
      </c>
      <c r="N1297" s="11" t="s">
        <v>1447</v>
      </c>
      <c r="O1297" s="11" t="s">
        <v>42</v>
      </c>
    </row>
    <row r="1298" spans="2:15">
      <c r="B1298" s="11" t="s">
        <v>1540</v>
      </c>
      <c r="C1298" s="11" t="s">
        <v>1469</v>
      </c>
      <c r="D1298" s="11" t="s">
        <v>1470</v>
      </c>
      <c r="E1298" s="11" t="s">
        <v>136</v>
      </c>
      <c r="F1298" s="11" t="s">
        <v>14</v>
      </c>
      <c r="G1298" s="11" t="s">
        <v>33</v>
      </c>
      <c r="H1298" s="11" t="s">
        <v>264</v>
      </c>
      <c r="I1298" s="11" t="s">
        <v>229</v>
      </c>
      <c r="J1298" s="11">
        <v>850</v>
      </c>
      <c r="K1298" s="11">
        <v>8</v>
      </c>
      <c r="L1298" s="11" cm="1">
        <f t="array" ref="L1298">K1298*(J1298-INDEX(Purchase_Data!$D$8:$D$138, MATCH(1, (TRIM(Purchase_Data!$B$8:$B$138)=TRIM(H1298))*(TRIM(Purchase_Data!$C$8:$C$138)=TRIM(I1298)), 0)))</f>
        <v>240</v>
      </c>
      <c r="M1298" s="11">
        <f t="shared" si="20"/>
        <v>6800</v>
      </c>
      <c r="N1298" s="11" t="s">
        <v>1447</v>
      </c>
      <c r="O1298" s="11" t="s">
        <v>42</v>
      </c>
    </row>
    <row r="1299" spans="2:15">
      <c r="B1299" s="11" t="s">
        <v>1541</v>
      </c>
      <c r="C1299" s="11" t="s">
        <v>1469</v>
      </c>
      <c r="D1299" s="11" t="s">
        <v>1470</v>
      </c>
      <c r="E1299" s="11" t="s">
        <v>136</v>
      </c>
      <c r="F1299" s="11" t="s">
        <v>14</v>
      </c>
      <c r="G1299" s="11" t="s">
        <v>33</v>
      </c>
      <c r="H1299" s="11" t="s">
        <v>21</v>
      </c>
      <c r="I1299" s="11" t="s">
        <v>35</v>
      </c>
      <c r="J1299" s="11">
        <v>200</v>
      </c>
      <c r="K1299" s="11">
        <v>9</v>
      </c>
      <c r="L1299" s="11" cm="1">
        <f t="array" ref="L1299">K1299*(J1299-INDEX(Purchase_Data!$D$8:$D$138, MATCH(1, (TRIM(Purchase_Data!$B$8:$B$138)=TRIM(H1299))*(TRIM(Purchase_Data!$C$8:$C$138)=TRIM(I1299)), 0)))</f>
        <v>198</v>
      </c>
      <c r="M1299" s="11">
        <f t="shared" si="20"/>
        <v>1800</v>
      </c>
      <c r="N1299" s="11" t="s">
        <v>1447</v>
      </c>
      <c r="O1299" s="11" t="s">
        <v>23</v>
      </c>
    </row>
    <row r="1300" spans="2:15">
      <c r="B1300" s="11" t="s">
        <v>1542</v>
      </c>
      <c r="C1300" s="11" t="s">
        <v>1469</v>
      </c>
      <c r="D1300" s="11" t="s">
        <v>1470</v>
      </c>
      <c r="E1300" s="11" t="s">
        <v>233</v>
      </c>
      <c r="F1300" s="11" t="s">
        <v>14</v>
      </c>
      <c r="G1300" s="11" t="s">
        <v>33</v>
      </c>
      <c r="H1300" s="11" t="s">
        <v>228</v>
      </c>
      <c r="I1300" s="11" t="s">
        <v>229</v>
      </c>
      <c r="J1300" s="11">
        <v>270</v>
      </c>
      <c r="K1300" s="11">
        <v>7</v>
      </c>
      <c r="L1300" s="11" cm="1">
        <f t="array" ref="L1300">K1300*(J1300-INDEX(Purchase_Data!$D$8:$D$138, MATCH(1, (TRIM(Purchase_Data!$B$8:$B$138)=TRIM(H1300))*(TRIM(Purchase_Data!$C$8:$C$138)=TRIM(I1300)), 0)))</f>
        <v>154</v>
      </c>
      <c r="M1300" s="11">
        <f t="shared" si="20"/>
        <v>1890</v>
      </c>
      <c r="N1300" s="11" t="s">
        <v>1447</v>
      </c>
      <c r="O1300" s="11" t="s">
        <v>42</v>
      </c>
    </row>
    <row r="1301" spans="2:15">
      <c r="B1301" s="11" t="s">
        <v>1543</v>
      </c>
      <c r="C1301" s="11" t="s">
        <v>1469</v>
      </c>
      <c r="D1301" s="11" t="s">
        <v>1470</v>
      </c>
      <c r="E1301" s="11" t="s">
        <v>233</v>
      </c>
      <c r="F1301" s="11" t="s">
        <v>14</v>
      </c>
      <c r="G1301" s="11" t="s">
        <v>33</v>
      </c>
      <c r="H1301" s="11" t="s">
        <v>54</v>
      </c>
      <c r="I1301" s="11" t="s">
        <v>55</v>
      </c>
      <c r="J1301" s="11">
        <v>350</v>
      </c>
      <c r="K1301" s="11">
        <v>7</v>
      </c>
      <c r="L1301" s="11" cm="1">
        <f t="array" ref="L1301">K1301*(J1301-INDEX(Purchase_Data!$D$8:$D$138, MATCH(1, (TRIM(Purchase_Data!$B$8:$B$138)=TRIM(H1301))*(TRIM(Purchase_Data!$C$8:$C$138)=TRIM(I1301)), 0)))</f>
        <v>280</v>
      </c>
      <c r="M1301" s="11">
        <f t="shared" si="20"/>
        <v>2450</v>
      </c>
      <c r="N1301" s="11" t="s">
        <v>1447</v>
      </c>
      <c r="O1301" s="11" t="s">
        <v>42</v>
      </c>
    </row>
    <row r="1302" spans="2:15">
      <c r="B1302" s="11" t="s">
        <v>1544</v>
      </c>
      <c r="C1302" s="11" t="s">
        <v>1469</v>
      </c>
      <c r="D1302" s="11" t="s">
        <v>1470</v>
      </c>
      <c r="E1302" s="11" t="s">
        <v>478</v>
      </c>
      <c r="F1302" s="11" t="s">
        <v>14</v>
      </c>
      <c r="G1302" s="11" t="s">
        <v>53</v>
      </c>
      <c r="H1302" s="11" t="s">
        <v>49</v>
      </c>
      <c r="I1302" s="11" t="s">
        <v>17</v>
      </c>
      <c r="J1302" s="11">
        <v>100</v>
      </c>
      <c r="K1302" s="11">
        <v>6</v>
      </c>
      <c r="L1302" s="11" cm="1">
        <f t="array" ref="L1302">K1302*(J1302-INDEX(Purchase_Data!$D$8:$D$138, MATCH(1, (TRIM(Purchase_Data!$B$8:$B$138)=TRIM(H1302))*(TRIM(Purchase_Data!$C$8:$C$138)=TRIM(I1302)), 0)))</f>
        <v>48</v>
      </c>
      <c r="M1302" s="11">
        <f t="shared" si="20"/>
        <v>600</v>
      </c>
      <c r="N1302" s="11" t="s">
        <v>1447</v>
      </c>
      <c r="O1302" s="11" t="s">
        <v>20</v>
      </c>
    </row>
    <row r="1303" spans="2:15">
      <c r="B1303" s="11" t="s">
        <v>1545</v>
      </c>
      <c r="C1303" s="11" t="s">
        <v>1469</v>
      </c>
      <c r="D1303" s="11" t="s">
        <v>1470</v>
      </c>
      <c r="E1303" s="11" t="s">
        <v>478</v>
      </c>
      <c r="F1303" s="11" t="s">
        <v>14</v>
      </c>
      <c r="G1303" s="11" t="s">
        <v>53</v>
      </c>
      <c r="H1303" s="11" t="s">
        <v>101</v>
      </c>
      <c r="I1303" s="11" t="s">
        <v>166</v>
      </c>
      <c r="J1303" s="11">
        <v>700</v>
      </c>
      <c r="K1303" s="11">
        <v>6</v>
      </c>
      <c r="L1303" s="11" cm="1">
        <f t="array" ref="L1303">K1303*(J1303-INDEX(Purchase_Data!$D$8:$D$138, MATCH(1, (TRIM(Purchase_Data!$B$8:$B$138)=TRIM(H1303))*(TRIM(Purchase_Data!$C$8:$C$138)=TRIM(I1303)), 0)))</f>
        <v>492</v>
      </c>
      <c r="M1303" s="11">
        <f t="shared" si="20"/>
        <v>4200</v>
      </c>
      <c r="N1303" s="11" t="s">
        <v>1447</v>
      </c>
      <c r="O1303" s="11" t="s">
        <v>42</v>
      </c>
    </row>
    <row r="1304" spans="2:15">
      <c r="B1304" s="11" t="s">
        <v>1546</v>
      </c>
      <c r="C1304" s="11" t="s">
        <v>1469</v>
      </c>
      <c r="D1304" s="11" t="s">
        <v>1470</v>
      </c>
      <c r="E1304" s="11" t="s">
        <v>270</v>
      </c>
      <c r="F1304" s="11" t="s">
        <v>14</v>
      </c>
      <c r="G1304" s="11" t="s">
        <v>33</v>
      </c>
      <c r="H1304" s="11" t="s">
        <v>58</v>
      </c>
      <c r="I1304" s="11" t="s">
        <v>59</v>
      </c>
      <c r="J1304" s="11">
        <v>70</v>
      </c>
      <c r="K1304" s="11">
        <v>7</v>
      </c>
      <c r="L1304" s="11" cm="1">
        <f t="array" ref="L1304">K1304*(J1304-INDEX(Purchase_Data!$D$8:$D$138, MATCH(1, (TRIM(Purchase_Data!$B$8:$B$138)=TRIM(H1304))*(TRIM(Purchase_Data!$C$8:$C$138)=TRIM(I1304)), 0)))</f>
        <v>42</v>
      </c>
      <c r="M1304" s="11">
        <f t="shared" si="20"/>
        <v>490</v>
      </c>
      <c r="N1304" s="11" t="s">
        <v>1447</v>
      </c>
      <c r="O1304" s="11" t="s">
        <v>37</v>
      </c>
    </row>
    <row r="1305" spans="2:15">
      <c r="B1305" s="11" t="s">
        <v>1547</v>
      </c>
      <c r="C1305" s="11" t="s">
        <v>1469</v>
      </c>
      <c r="D1305" s="11" t="s">
        <v>1470</v>
      </c>
      <c r="E1305" s="11" t="s">
        <v>57</v>
      </c>
      <c r="F1305" s="11" t="s">
        <v>14</v>
      </c>
      <c r="G1305" s="11" t="s">
        <v>44</v>
      </c>
      <c r="H1305" s="11" t="s">
        <v>185</v>
      </c>
      <c r="I1305" s="11" t="s">
        <v>172</v>
      </c>
      <c r="J1305" s="11">
        <v>120</v>
      </c>
      <c r="K1305" s="11">
        <v>6</v>
      </c>
      <c r="L1305" s="11" cm="1">
        <f t="array" ref="L1305">K1305*(J1305-INDEX(Purchase_Data!$D$8:$D$138, MATCH(1, (TRIM(Purchase_Data!$B$8:$B$138)=TRIM(H1305))*(TRIM(Purchase_Data!$C$8:$C$138)=TRIM(I1305)), 0)))</f>
        <v>48</v>
      </c>
      <c r="M1305" s="11">
        <f t="shared" si="20"/>
        <v>720</v>
      </c>
      <c r="N1305" s="11" t="s">
        <v>1447</v>
      </c>
      <c r="O1305" s="11" t="s">
        <v>20</v>
      </c>
    </row>
    <row r="1306" spans="2:15">
      <c r="B1306" s="11" t="s">
        <v>1548</v>
      </c>
      <c r="C1306" s="11" t="s">
        <v>1469</v>
      </c>
      <c r="D1306" s="11" t="s">
        <v>1470</v>
      </c>
      <c r="E1306" s="11" t="s">
        <v>789</v>
      </c>
      <c r="F1306" s="11" t="s">
        <v>32</v>
      </c>
      <c r="G1306" s="11" t="s">
        <v>53</v>
      </c>
      <c r="H1306" s="11" t="s">
        <v>45</v>
      </c>
      <c r="I1306" s="11" t="s">
        <v>46</v>
      </c>
      <c r="J1306" s="11">
        <v>410</v>
      </c>
      <c r="K1306" s="11">
        <v>6</v>
      </c>
      <c r="L1306" s="11" cm="1">
        <f t="array" ref="L1306">K1306*(J1306-INDEX(Purchase_Data!$D$8:$D$138, MATCH(1, (TRIM(Purchase_Data!$B$8:$B$138)=TRIM(H1306))*(TRIM(Purchase_Data!$C$8:$C$138)=TRIM(I1306)), 0)))</f>
        <v>792</v>
      </c>
      <c r="M1306" s="11">
        <f t="shared" si="20"/>
        <v>2460</v>
      </c>
      <c r="N1306" s="11" t="s">
        <v>1447</v>
      </c>
      <c r="O1306" s="11" t="s">
        <v>37</v>
      </c>
    </row>
    <row r="1307" spans="2:15">
      <c r="B1307" s="11" t="s">
        <v>1549</v>
      </c>
      <c r="C1307" s="11" t="s">
        <v>1469</v>
      </c>
      <c r="D1307" s="11" t="s">
        <v>1470</v>
      </c>
      <c r="E1307" s="11" t="s">
        <v>48</v>
      </c>
      <c r="F1307" s="11" t="s">
        <v>14</v>
      </c>
      <c r="G1307" s="11" t="s">
        <v>25</v>
      </c>
      <c r="H1307" s="4" t="s">
        <v>264</v>
      </c>
      <c r="I1307" s="4" t="s">
        <v>229</v>
      </c>
      <c r="J1307" s="11">
        <v>850</v>
      </c>
      <c r="K1307" s="11">
        <v>6</v>
      </c>
      <c r="L1307" s="11" cm="1">
        <f t="array" ref="L1307">K1307*(J1307-INDEX(Purchase_Data!$D$8:$D$138, MATCH(1, (TRIM(Purchase_Data!$B$8:$B$138)=TRIM(H1307))*(TRIM(Purchase_Data!$C$8:$C$138)=TRIM(I1307)), 0)))</f>
        <v>180</v>
      </c>
      <c r="M1307" s="11">
        <f t="shared" si="20"/>
        <v>5100</v>
      </c>
      <c r="N1307" s="11" t="s">
        <v>1447</v>
      </c>
      <c r="O1307" s="4" t="s">
        <v>42</v>
      </c>
    </row>
    <row r="1308" spans="2:15">
      <c r="B1308" s="11" t="s">
        <v>1552</v>
      </c>
      <c r="C1308" s="11" t="s">
        <v>1550</v>
      </c>
      <c r="D1308" s="11" t="s">
        <v>1551</v>
      </c>
      <c r="E1308" s="11" t="s">
        <v>356</v>
      </c>
      <c r="F1308" s="11" t="s">
        <v>14</v>
      </c>
      <c r="G1308" s="11" t="s">
        <v>53</v>
      </c>
      <c r="H1308" s="11" t="s">
        <v>104</v>
      </c>
      <c r="I1308" s="11" t="s">
        <v>17</v>
      </c>
      <c r="J1308" s="11">
        <v>210</v>
      </c>
      <c r="K1308" s="11">
        <v>2</v>
      </c>
      <c r="L1308" s="11" cm="1">
        <f t="array" ref="L1308">K1308*(J1308-INDEX(Purchase_Data!$D$8:$D$138, MATCH(1, (TRIM(Purchase_Data!$B$8:$B$138)=TRIM(H1308))*(TRIM(Purchase_Data!$C$8:$C$138)=TRIM(I1308)), 0)))</f>
        <v>100</v>
      </c>
      <c r="M1308" s="11">
        <f t="shared" si="20"/>
        <v>420</v>
      </c>
      <c r="N1308" s="11" t="s">
        <v>1447</v>
      </c>
      <c r="O1308" s="11" t="s">
        <v>37</v>
      </c>
    </row>
    <row r="1309" spans="2:15">
      <c r="B1309" s="11" t="s">
        <v>1553</v>
      </c>
      <c r="C1309" s="11" t="s">
        <v>1550</v>
      </c>
      <c r="D1309" s="11" t="s">
        <v>1551</v>
      </c>
      <c r="E1309" s="11" t="s">
        <v>299</v>
      </c>
      <c r="F1309" s="11" t="s">
        <v>32</v>
      </c>
      <c r="G1309" s="11" t="s">
        <v>53</v>
      </c>
      <c r="H1309" s="11" t="s">
        <v>39</v>
      </c>
      <c r="I1309" s="11" t="s">
        <v>40</v>
      </c>
      <c r="J1309" s="11">
        <v>30</v>
      </c>
      <c r="K1309" s="11">
        <v>6</v>
      </c>
      <c r="L1309" s="11" cm="1">
        <f t="array" ref="L1309">K1309*(J1309-INDEX(Purchase_Data!$D$8:$D$138, MATCH(1, (TRIM(Purchase_Data!$B$8:$B$138)=TRIM(H1309))*(TRIM(Purchase_Data!$C$8:$C$138)=TRIM(I1309)), 0)))</f>
        <v>30</v>
      </c>
      <c r="M1309" s="11">
        <f t="shared" si="20"/>
        <v>180</v>
      </c>
      <c r="N1309" s="11" t="s">
        <v>1447</v>
      </c>
      <c r="O1309" s="11" t="s">
        <v>42</v>
      </c>
    </row>
    <row r="1310" spans="2:15">
      <c r="B1310" s="11" t="s">
        <v>1554</v>
      </c>
      <c r="C1310" s="11" t="s">
        <v>1550</v>
      </c>
      <c r="D1310" s="11" t="s">
        <v>1551</v>
      </c>
      <c r="E1310" s="11" t="s">
        <v>224</v>
      </c>
      <c r="F1310" s="11" t="s">
        <v>14</v>
      </c>
      <c r="G1310" s="11" t="s">
        <v>44</v>
      </c>
      <c r="H1310" s="11" t="s">
        <v>168</v>
      </c>
      <c r="I1310" s="11" t="s">
        <v>55</v>
      </c>
      <c r="J1310" s="11">
        <v>1990</v>
      </c>
      <c r="K1310" s="11">
        <v>1</v>
      </c>
      <c r="L1310" s="11" cm="1">
        <f t="array" ref="L1310">K1310*(J1310-INDEX(Purchase_Data!$D$8:$D$138, MATCH(1, (TRIM(Purchase_Data!$B$8:$B$138)=TRIM(H1310))*(TRIM(Purchase_Data!$C$8:$C$138)=TRIM(I1310)), 0)))</f>
        <v>420</v>
      </c>
      <c r="M1310" s="11">
        <f t="shared" si="20"/>
        <v>1990</v>
      </c>
      <c r="N1310" s="11" t="s">
        <v>1447</v>
      </c>
      <c r="O1310" s="11" t="s">
        <v>42</v>
      </c>
    </row>
    <row r="1311" spans="2:15">
      <c r="B1311" s="11" t="s">
        <v>1555</v>
      </c>
      <c r="C1311" s="11" t="s">
        <v>1550</v>
      </c>
      <c r="D1311" s="11" t="s">
        <v>1551</v>
      </c>
      <c r="E1311" s="11" t="s">
        <v>224</v>
      </c>
      <c r="F1311" s="11" t="s">
        <v>14</v>
      </c>
      <c r="G1311" s="11" t="s">
        <v>44</v>
      </c>
      <c r="H1311" s="11" t="s">
        <v>214</v>
      </c>
      <c r="I1311" s="11" t="s">
        <v>59</v>
      </c>
      <c r="J1311" s="11">
        <v>150</v>
      </c>
      <c r="K1311" s="11">
        <v>5</v>
      </c>
      <c r="L1311" s="11" cm="1">
        <f t="array" ref="L1311">K1311*(J1311-INDEX(Purchase_Data!$D$8:$D$138, MATCH(1, (TRIM(Purchase_Data!$B$8:$B$138)=TRIM(H1311))*(TRIM(Purchase_Data!$C$8:$C$138)=TRIM(I1311)), 0)))</f>
        <v>40</v>
      </c>
      <c r="M1311" s="11">
        <f t="shared" si="20"/>
        <v>750</v>
      </c>
      <c r="N1311" s="11" t="s">
        <v>1447</v>
      </c>
      <c r="O1311" s="11" t="s">
        <v>37</v>
      </c>
    </row>
    <row r="1312" spans="2:15">
      <c r="B1312" s="11" t="s">
        <v>1556</v>
      </c>
      <c r="C1312" s="11" t="s">
        <v>1550</v>
      </c>
      <c r="D1312" s="11" t="s">
        <v>1551</v>
      </c>
      <c r="E1312" s="11" t="s">
        <v>406</v>
      </c>
      <c r="F1312" s="11" t="s">
        <v>14</v>
      </c>
      <c r="G1312" s="11" t="s">
        <v>15</v>
      </c>
      <c r="H1312" s="11" t="s">
        <v>26</v>
      </c>
      <c r="I1312" s="11" t="s">
        <v>59</v>
      </c>
      <c r="J1312" s="11">
        <v>80</v>
      </c>
      <c r="K1312" s="11">
        <v>6</v>
      </c>
      <c r="L1312" s="11" cm="1">
        <f t="array" ref="L1312">K1312*(J1312-INDEX(Purchase_Data!$D$8:$D$138, MATCH(1, (TRIM(Purchase_Data!$B$8:$B$138)=TRIM(H1312))*(TRIM(Purchase_Data!$C$8:$C$138)=TRIM(I1312)), 0)))</f>
        <v>24</v>
      </c>
      <c r="M1312" s="11">
        <f t="shared" si="20"/>
        <v>480</v>
      </c>
      <c r="N1312" s="11" t="s">
        <v>1447</v>
      </c>
      <c r="O1312" s="11" t="s">
        <v>23</v>
      </c>
    </row>
    <row r="1313" spans="2:15">
      <c r="B1313" s="11" t="s">
        <v>1557</v>
      </c>
      <c r="C1313" s="11" t="s">
        <v>1550</v>
      </c>
      <c r="D1313" s="11" t="s">
        <v>1551</v>
      </c>
      <c r="E1313" s="11" t="s">
        <v>406</v>
      </c>
      <c r="F1313" s="11" t="s">
        <v>14</v>
      </c>
      <c r="G1313" s="11" t="s">
        <v>15</v>
      </c>
      <c r="H1313" s="11" t="s">
        <v>65</v>
      </c>
      <c r="I1313" s="11" t="s">
        <v>66</v>
      </c>
      <c r="J1313" s="11">
        <v>20</v>
      </c>
      <c r="K1313" s="11">
        <v>5</v>
      </c>
      <c r="L1313" s="11" cm="1">
        <f t="array" ref="L1313">K1313*(J1313-INDEX(Purchase_Data!$D$8:$D$138, MATCH(1, (TRIM(Purchase_Data!$B$8:$B$138)=TRIM(H1313))*(TRIM(Purchase_Data!$C$8:$C$138)=TRIM(I1313)), 0)))</f>
        <v>35</v>
      </c>
      <c r="M1313" s="11">
        <f t="shared" si="20"/>
        <v>100</v>
      </c>
      <c r="N1313" s="11" t="s">
        <v>1447</v>
      </c>
      <c r="O1313" s="11" t="s">
        <v>42</v>
      </c>
    </row>
    <row r="1314" spans="2:15">
      <c r="B1314" s="11" t="s">
        <v>1558</v>
      </c>
      <c r="C1314" s="11" t="s">
        <v>1550</v>
      </c>
      <c r="D1314" s="11" t="s">
        <v>1551</v>
      </c>
      <c r="E1314" s="11" t="s">
        <v>493</v>
      </c>
      <c r="F1314" s="11" t="s">
        <v>14</v>
      </c>
      <c r="G1314" s="11" t="s">
        <v>15</v>
      </c>
      <c r="H1314" s="4" t="s">
        <v>21</v>
      </c>
      <c r="I1314" s="4" t="s">
        <v>35</v>
      </c>
      <c r="J1314" s="11">
        <v>205</v>
      </c>
      <c r="K1314" s="11">
        <v>6</v>
      </c>
      <c r="L1314" s="11" cm="1">
        <f t="array" ref="L1314">K1314*(J1314-INDEX(Purchase_Data!$D$8:$D$138, MATCH(1, (TRIM(Purchase_Data!$B$8:$B$138)=TRIM(H1314))*(TRIM(Purchase_Data!$C$8:$C$138)=TRIM(I1314)), 0)))</f>
        <v>162</v>
      </c>
      <c r="M1314" s="11">
        <f t="shared" si="20"/>
        <v>1230</v>
      </c>
      <c r="N1314" s="11" t="s">
        <v>1447</v>
      </c>
      <c r="O1314" s="4" t="s">
        <v>23</v>
      </c>
    </row>
    <row r="1315" spans="2:15">
      <c r="B1315" s="11" t="s">
        <v>1559</v>
      </c>
      <c r="C1315" s="11" t="s">
        <v>1550</v>
      </c>
      <c r="D1315" s="11" t="s">
        <v>1551</v>
      </c>
      <c r="E1315" s="11" t="s">
        <v>89</v>
      </c>
      <c r="F1315" s="11" t="s">
        <v>14</v>
      </c>
      <c r="G1315" s="11" t="s">
        <v>44</v>
      </c>
      <c r="H1315" s="11" t="s">
        <v>49</v>
      </c>
      <c r="I1315" s="11" t="s">
        <v>50</v>
      </c>
      <c r="J1315" s="11">
        <v>420</v>
      </c>
      <c r="K1315" s="11">
        <v>6</v>
      </c>
      <c r="L1315" s="11" cm="1">
        <f t="array" ref="L1315">K1315*(J1315-INDEX(Purchase_Data!$D$8:$D$138, MATCH(1, (TRIM(Purchase_Data!$B$8:$B$138)=TRIM(H1315))*(TRIM(Purchase_Data!$C$8:$C$138)=TRIM(I1315)), 0)))</f>
        <v>240</v>
      </c>
      <c r="M1315" s="11">
        <f t="shared" si="20"/>
        <v>2520</v>
      </c>
      <c r="N1315" s="11" t="s">
        <v>1447</v>
      </c>
      <c r="O1315" s="11" t="s">
        <v>20</v>
      </c>
    </row>
    <row r="1316" spans="2:15">
      <c r="B1316" s="11" t="s">
        <v>1560</v>
      </c>
      <c r="C1316" s="11" t="s">
        <v>1550</v>
      </c>
      <c r="D1316" s="11" t="s">
        <v>1551</v>
      </c>
      <c r="E1316" s="11" t="s">
        <v>43</v>
      </c>
      <c r="F1316" s="11" t="s">
        <v>32</v>
      </c>
      <c r="G1316" s="11" t="s">
        <v>44</v>
      </c>
      <c r="H1316" s="11" t="s">
        <v>34</v>
      </c>
      <c r="I1316" s="11" t="s">
        <v>35</v>
      </c>
      <c r="J1316" s="11">
        <v>270</v>
      </c>
      <c r="K1316" s="11">
        <v>7</v>
      </c>
      <c r="L1316" s="11" cm="1">
        <f t="array" ref="L1316">K1316*(J1316-INDEX(Purchase_Data!$D$8:$D$138, MATCH(1, (TRIM(Purchase_Data!$B$8:$B$138)=TRIM(H1316))*(TRIM(Purchase_Data!$C$8:$C$138)=TRIM(I1316)), 0)))</f>
        <v>350</v>
      </c>
      <c r="M1316" s="11">
        <f t="shared" si="20"/>
        <v>1890</v>
      </c>
      <c r="N1316" s="11" t="s">
        <v>1447</v>
      </c>
      <c r="O1316" s="11" t="s">
        <v>37</v>
      </c>
    </row>
    <row r="1317" spans="2:15">
      <c r="B1317" s="11" t="s">
        <v>1561</v>
      </c>
      <c r="C1317" s="11" t="s">
        <v>1550</v>
      </c>
      <c r="D1317" s="11" t="s">
        <v>1551</v>
      </c>
      <c r="E1317" s="11" t="s">
        <v>332</v>
      </c>
      <c r="F1317" s="11" t="s">
        <v>32</v>
      </c>
      <c r="G1317" s="11" t="s">
        <v>25</v>
      </c>
      <c r="H1317" s="11" t="s">
        <v>171</v>
      </c>
      <c r="I1317" s="11" t="s">
        <v>50</v>
      </c>
      <c r="J1317" s="11">
        <v>150</v>
      </c>
      <c r="K1317" s="11">
        <v>7</v>
      </c>
      <c r="L1317" s="11" cm="1">
        <f t="array" ref="L1317">K1317*(J1317-INDEX(Purchase_Data!$D$8:$D$138, MATCH(1, (TRIM(Purchase_Data!$B$8:$B$138)=TRIM(H1317))*(TRIM(Purchase_Data!$C$8:$C$138)=TRIM(I1317)), 0)))</f>
        <v>245</v>
      </c>
      <c r="M1317" s="11">
        <f t="shared" si="20"/>
        <v>1050</v>
      </c>
      <c r="N1317" s="11" t="s">
        <v>1447</v>
      </c>
      <c r="O1317" s="11" t="s">
        <v>37</v>
      </c>
    </row>
    <row r="1318" spans="2:15">
      <c r="B1318" s="11" t="s">
        <v>1562</v>
      </c>
      <c r="C1318" s="11" t="s">
        <v>1550</v>
      </c>
      <c r="D1318" s="11" t="s">
        <v>1551</v>
      </c>
      <c r="E1318" s="11" t="s">
        <v>73</v>
      </c>
      <c r="F1318" s="11" t="s">
        <v>32</v>
      </c>
      <c r="G1318" s="11" t="s">
        <v>25</v>
      </c>
      <c r="H1318" s="11" t="s">
        <v>104</v>
      </c>
      <c r="I1318" s="11" t="s">
        <v>17</v>
      </c>
      <c r="J1318" s="11">
        <v>210</v>
      </c>
      <c r="K1318" s="11">
        <v>7</v>
      </c>
      <c r="L1318" s="11" cm="1">
        <f t="array" ref="L1318">K1318*(J1318-INDEX(Purchase_Data!$D$8:$D$138, MATCH(1, (TRIM(Purchase_Data!$B$8:$B$138)=TRIM(H1318))*(TRIM(Purchase_Data!$C$8:$C$138)=TRIM(I1318)), 0)))</f>
        <v>350</v>
      </c>
      <c r="M1318" s="11">
        <f t="shared" si="20"/>
        <v>1470</v>
      </c>
      <c r="N1318" s="11" t="s">
        <v>1447</v>
      </c>
      <c r="O1318" s="11" t="s">
        <v>37</v>
      </c>
    </row>
    <row r="1319" spans="2:15">
      <c r="B1319" s="11" t="s">
        <v>1563</v>
      </c>
      <c r="C1319" s="11" t="s">
        <v>1550</v>
      </c>
      <c r="D1319" s="11" t="s">
        <v>1551</v>
      </c>
      <c r="E1319" s="11" t="s">
        <v>233</v>
      </c>
      <c r="F1319" s="11" t="s">
        <v>14</v>
      </c>
      <c r="G1319" s="11" t="s">
        <v>33</v>
      </c>
      <c r="H1319" s="11" t="s">
        <v>91</v>
      </c>
      <c r="I1319" s="11" t="s">
        <v>59</v>
      </c>
      <c r="J1319" s="11">
        <v>700</v>
      </c>
      <c r="K1319" s="11">
        <v>7</v>
      </c>
      <c r="L1319" s="11" cm="1">
        <f t="array" ref="L1319">K1319*(J1319-INDEX(Purchase_Data!$D$8:$D$138, MATCH(1, (TRIM(Purchase_Data!$B$8:$B$138)=TRIM(H1319))*(TRIM(Purchase_Data!$C$8:$C$138)=TRIM(I1319)), 0)))</f>
        <v>196</v>
      </c>
      <c r="M1319" s="11">
        <f t="shared" si="20"/>
        <v>4900</v>
      </c>
      <c r="N1319" s="11" t="s">
        <v>1447</v>
      </c>
      <c r="O1319" s="11" t="s">
        <v>23</v>
      </c>
    </row>
    <row r="1320" spans="2:15">
      <c r="B1320" s="11" t="s">
        <v>1564</v>
      </c>
      <c r="C1320" s="11" t="s">
        <v>1550</v>
      </c>
      <c r="D1320" s="11" t="s">
        <v>1551</v>
      </c>
      <c r="E1320" s="11" t="s">
        <v>68</v>
      </c>
      <c r="F1320" s="11" t="s">
        <v>32</v>
      </c>
      <c r="G1320" s="11" t="s">
        <v>33</v>
      </c>
      <c r="H1320" s="11" t="s">
        <v>1755</v>
      </c>
      <c r="I1320" s="11" t="s">
        <v>149</v>
      </c>
      <c r="J1320" s="11">
        <v>230</v>
      </c>
      <c r="K1320" s="11">
        <v>8</v>
      </c>
      <c r="L1320" s="11" cm="1">
        <f t="array" ref="L1320">K1320*(J1320-INDEX(Purchase_Data!$D$8:$D$138, MATCH(1, (TRIM(Purchase_Data!$B$8:$B$138)=TRIM(H1320))*(TRIM(Purchase_Data!$C$8:$C$138)=TRIM(I1320)), 0)))</f>
        <v>120</v>
      </c>
      <c r="M1320" s="11">
        <f t="shared" si="20"/>
        <v>1840</v>
      </c>
      <c r="N1320" s="11" t="s">
        <v>1447</v>
      </c>
      <c r="O1320" s="11" t="s">
        <v>20</v>
      </c>
    </row>
    <row r="1321" spans="2:15">
      <c r="B1321" s="11" t="s">
        <v>1565</v>
      </c>
      <c r="C1321" s="11" t="s">
        <v>1550</v>
      </c>
      <c r="D1321" s="11" t="s">
        <v>1551</v>
      </c>
      <c r="E1321" s="11" t="s">
        <v>68</v>
      </c>
      <c r="F1321" s="11" t="s">
        <v>32</v>
      </c>
      <c r="G1321" s="11" t="s">
        <v>33</v>
      </c>
      <c r="H1321" s="11" t="s">
        <v>65</v>
      </c>
      <c r="I1321" s="11" t="s">
        <v>66</v>
      </c>
      <c r="J1321" s="11">
        <v>20</v>
      </c>
      <c r="K1321" s="11">
        <v>7</v>
      </c>
      <c r="L1321" s="11" cm="1">
        <f t="array" ref="L1321">K1321*(J1321-INDEX(Purchase_Data!$D$8:$D$138, MATCH(1, (TRIM(Purchase_Data!$B$8:$B$138)=TRIM(H1321))*(TRIM(Purchase_Data!$C$8:$C$138)=TRIM(I1321)), 0)))</f>
        <v>49</v>
      </c>
      <c r="M1321" s="11">
        <f t="shared" si="20"/>
        <v>140</v>
      </c>
      <c r="N1321" s="11" t="s">
        <v>1447</v>
      </c>
      <c r="O1321" s="11" t="s">
        <v>42</v>
      </c>
    </row>
    <row r="1322" spans="2:15">
      <c r="B1322" s="11" t="s">
        <v>1566</v>
      </c>
      <c r="C1322" s="11" t="s">
        <v>1550</v>
      </c>
      <c r="D1322" s="11" t="s">
        <v>1551</v>
      </c>
      <c r="E1322" s="11" t="s">
        <v>207</v>
      </c>
      <c r="F1322" s="11" t="s">
        <v>32</v>
      </c>
      <c r="G1322" s="11" t="s">
        <v>44</v>
      </c>
      <c r="H1322" s="11" t="s">
        <v>178</v>
      </c>
      <c r="I1322" s="11" t="s">
        <v>229</v>
      </c>
      <c r="J1322" s="11">
        <v>1250</v>
      </c>
      <c r="K1322" s="11">
        <v>7</v>
      </c>
      <c r="L1322" s="11" cm="1">
        <f t="array" ref="L1322">K1322*(J1322-INDEX(Purchase_Data!$D$8:$D$138, MATCH(1, (TRIM(Purchase_Data!$B$8:$B$138)=TRIM(H1322))*(TRIM(Purchase_Data!$C$8:$C$138)=TRIM(I1322)), 0)))</f>
        <v>2590</v>
      </c>
      <c r="M1322" s="11">
        <f t="shared" si="20"/>
        <v>8750</v>
      </c>
      <c r="N1322" s="11" t="s">
        <v>1447</v>
      </c>
      <c r="O1322" s="11" t="s">
        <v>42</v>
      </c>
    </row>
    <row r="1323" spans="2:15">
      <c r="B1323" s="11" t="s">
        <v>1567</v>
      </c>
      <c r="C1323" s="11" t="s">
        <v>1550</v>
      </c>
      <c r="D1323" s="11" t="s">
        <v>1551</v>
      </c>
      <c r="E1323" s="11" t="s">
        <v>207</v>
      </c>
      <c r="F1323" s="11" t="s">
        <v>32</v>
      </c>
      <c r="G1323" s="11" t="s">
        <v>44</v>
      </c>
      <c r="H1323" s="11" t="s">
        <v>168</v>
      </c>
      <c r="I1323" s="11" t="s">
        <v>172</v>
      </c>
      <c r="J1323" s="11">
        <v>453</v>
      </c>
      <c r="K1323" s="11">
        <v>6</v>
      </c>
      <c r="L1323" s="11" cm="1">
        <f t="array" ref="L1323">K1323*(J1323-INDEX(Purchase_Data!$D$8:$D$138, MATCH(1, (TRIM(Purchase_Data!$B$8:$B$138)=TRIM(H1323))*(TRIM(Purchase_Data!$C$8:$C$138)=TRIM(I1323)), 0)))</f>
        <v>528</v>
      </c>
      <c r="M1323" s="11">
        <f t="shared" si="20"/>
        <v>2718</v>
      </c>
      <c r="N1323" s="11" t="s">
        <v>1447</v>
      </c>
      <c r="O1323" s="11" t="s">
        <v>42</v>
      </c>
    </row>
    <row r="1324" spans="2:15">
      <c r="B1324" s="11" t="s">
        <v>1568</v>
      </c>
      <c r="C1324" s="11" t="s">
        <v>1550</v>
      </c>
      <c r="D1324" s="11" t="s">
        <v>1551</v>
      </c>
      <c r="E1324" s="11" t="s">
        <v>213</v>
      </c>
      <c r="F1324" s="11" t="s">
        <v>32</v>
      </c>
      <c r="G1324" s="11" t="s">
        <v>33</v>
      </c>
      <c r="H1324" s="11" t="s">
        <v>16</v>
      </c>
      <c r="I1324" s="11" t="s">
        <v>172</v>
      </c>
      <c r="J1324" s="11">
        <v>290</v>
      </c>
      <c r="K1324" s="11">
        <v>6</v>
      </c>
      <c r="L1324" s="11" cm="1">
        <f t="array" ref="L1324">K1324*(J1324-INDEX(Purchase_Data!$D$8:$D$138, MATCH(1, (TRIM(Purchase_Data!$B$8:$B$138)=TRIM(H1324))*(TRIM(Purchase_Data!$C$8:$C$138)=TRIM(I1324)), 0)))</f>
        <v>150</v>
      </c>
      <c r="M1324" s="11">
        <f t="shared" si="20"/>
        <v>1740</v>
      </c>
      <c r="N1324" s="11" t="s">
        <v>1447</v>
      </c>
      <c r="O1324" s="11" t="s">
        <v>20</v>
      </c>
    </row>
    <row r="1325" spans="2:15">
      <c r="B1325" s="11" t="s">
        <v>1569</v>
      </c>
      <c r="C1325" s="11" t="s">
        <v>1550</v>
      </c>
      <c r="D1325" s="11" t="s">
        <v>1551</v>
      </c>
      <c r="E1325" s="11" t="s">
        <v>61</v>
      </c>
      <c r="F1325" s="11" t="s">
        <v>32</v>
      </c>
      <c r="G1325" s="11" t="s">
        <v>25</v>
      </c>
      <c r="H1325" s="11" t="s">
        <v>26</v>
      </c>
      <c r="I1325" s="11" t="s">
        <v>59</v>
      </c>
      <c r="J1325" s="11">
        <v>80</v>
      </c>
      <c r="K1325" s="11">
        <v>7</v>
      </c>
      <c r="L1325" s="11" cm="1">
        <f t="array" ref="L1325">K1325*(J1325-INDEX(Purchase_Data!$D$8:$D$138, MATCH(1, (TRIM(Purchase_Data!$B$8:$B$138)=TRIM(H1325))*(TRIM(Purchase_Data!$C$8:$C$138)=TRIM(I1325)), 0)))</f>
        <v>28</v>
      </c>
      <c r="M1325" s="11">
        <f t="shared" si="20"/>
        <v>560</v>
      </c>
      <c r="N1325" s="11" t="s">
        <v>1447</v>
      </c>
      <c r="O1325" s="11" t="s">
        <v>23</v>
      </c>
    </row>
    <row r="1326" spans="2:15">
      <c r="B1326" s="11" t="s">
        <v>1570</v>
      </c>
      <c r="C1326" s="11" t="s">
        <v>1550</v>
      </c>
      <c r="D1326" s="11" t="s">
        <v>1551</v>
      </c>
      <c r="E1326" s="11" t="s">
        <v>364</v>
      </c>
      <c r="F1326" s="11" t="s">
        <v>32</v>
      </c>
      <c r="G1326" s="11" t="s">
        <v>44</v>
      </c>
      <c r="H1326" s="11" t="s">
        <v>104</v>
      </c>
      <c r="I1326" s="11" t="s">
        <v>50</v>
      </c>
      <c r="J1326" s="11">
        <v>930</v>
      </c>
      <c r="K1326" s="11">
        <v>6</v>
      </c>
      <c r="L1326" s="11" cm="1">
        <f t="array" ref="L1326">K1326*(J1326-INDEX(Purchase_Data!$D$8:$D$138, MATCH(1, (TRIM(Purchase_Data!$B$8:$B$138)=TRIM(H1326))*(TRIM(Purchase_Data!$C$8:$C$138)=TRIM(I1326)), 0)))</f>
        <v>660</v>
      </c>
      <c r="M1326" s="11">
        <f t="shared" si="20"/>
        <v>5580</v>
      </c>
      <c r="N1326" s="11" t="s">
        <v>1447</v>
      </c>
      <c r="O1326" s="11" t="s">
        <v>37</v>
      </c>
    </row>
    <row r="1327" spans="2:15">
      <c r="B1327" s="11" t="s">
        <v>1571</v>
      </c>
      <c r="C1327" s="11" t="s">
        <v>1550</v>
      </c>
      <c r="D1327" s="11" t="s">
        <v>1551</v>
      </c>
      <c r="E1327" s="11" t="s">
        <v>197</v>
      </c>
      <c r="F1327" s="11" t="s">
        <v>32</v>
      </c>
      <c r="G1327" s="11" t="s">
        <v>44</v>
      </c>
      <c r="H1327" s="11" t="s">
        <v>49</v>
      </c>
      <c r="I1327" s="11" t="s">
        <v>172</v>
      </c>
      <c r="J1327" s="11">
        <v>220</v>
      </c>
      <c r="K1327" s="11">
        <v>7</v>
      </c>
      <c r="L1327" s="11" cm="1">
        <f t="array" ref="L1327">K1327*(J1327-INDEX(Purchase_Data!$D$8:$D$138, MATCH(1, (TRIM(Purchase_Data!$B$8:$B$138)=TRIM(H1327))*(TRIM(Purchase_Data!$C$8:$C$138)=TRIM(I1327)), 0)))</f>
        <v>140</v>
      </c>
      <c r="M1327" s="11">
        <f t="shared" si="20"/>
        <v>1540</v>
      </c>
      <c r="N1327" s="11" t="s">
        <v>1447</v>
      </c>
      <c r="O1327" s="11" t="s">
        <v>20</v>
      </c>
    </row>
    <row r="1328" spans="2:15">
      <c r="B1328" s="11" t="s">
        <v>1572</v>
      </c>
      <c r="C1328" s="11" t="s">
        <v>1550</v>
      </c>
      <c r="D1328" s="11" t="s">
        <v>1551</v>
      </c>
      <c r="E1328" s="11" t="s">
        <v>151</v>
      </c>
      <c r="F1328" s="11" t="s">
        <v>14</v>
      </c>
      <c r="G1328" s="11" t="s">
        <v>25</v>
      </c>
      <c r="H1328" s="11" t="s">
        <v>435</v>
      </c>
      <c r="I1328" s="11" t="s">
        <v>59</v>
      </c>
      <c r="J1328" s="11">
        <v>120</v>
      </c>
      <c r="K1328" s="11">
        <v>7</v>
      </c>
      <c r="L1328" s="11" cm="1">
        <f t="array" ref="L1328">K1328*(J1328-INDEX(Purchase_Data!$D$8:$D$138, MATCH(1, (TRIM(Purchase_Data!$B$8:$B$138)=TRIM(H1328))*(TRIM(Purchase_Data!$C$8:$C$138)=TRIM(I1328)), 0)))</f>
        <v>70</v>
      </c>
      <c r="M1328" s="11">
        <f t="shared" si="20"/>
        <v>840</v>
      </c>
      <c r="N1328" s="11" t="s">
        <v>1447</v>
      </c>
      <c r="O1328" s="11" t="s">
        <v>37</v>
      </c>
    </row>
    <row r="1329" spans="2:15">
      <c r="B1329" s="11" t="s">
        <v>1573</v>
      </c>
      <c r="C1329" s="11" t="s">
        <v>1550</v>
      </c>
      <c r="D1329" s="11" t="s">
        <v>1551</v>
      </c>
      <c r="E1329" s="11" t="s">
        <v>691</v>
      </c>
      <c r="F1329" s="11" t="s">
        <v>32</v>
      </c>
      <c r="G1329" s="11" t="s">
        <v>33</v>
      </c>
      <c r="H1329" s="11" t="s">
        <v>341</v>
      </c>
      <c r="I1329" s="11" t="s">
        <v>46</v>
      </c>
      <c r="J1329" s="11">
        <v>1050</v>
      </c>
      <c r="K1329" s="11">
        <v>7</v>
      </c>
      <c r="L1329" s="11" cm="1">
        <f t="array" ref="L1329">K1329*(J1329-INDEX(Purchase_Data!$D$8:$D$138, MATCH(1, (TRIM(Purchase_Data!$B$8:$B$138)=TRIM(H1329))*(TRIM(Purchase_Data!$C$8:$C$138)=TRIM(I1329)), 0)))</f>
        <v>1190</v>
      </c>
      <c r="M1329" s="11">
        <f t="shared" si="20"/>
        <v>7350</v>
      </c>
      <c r="N1329" s="11" t="s">
        <v>1447</v>
      </c>
      <c r="O1329" s="11" t="s">
        <v>23</v>
      </c>
    </row>
    <row r="1330" spans="2:15">
      <c r="B1330" s="11" t="s">
        <v>1574</v>
      </c>
      <c r="C1330" s="11" t="s">
        <v>1550</v>
      </c>
      <c r="D1330" s="11" t="s">
        <v>1551</v>
      </c>
      <c r="E1330" s="11" t="s">
        <v>391</v>
      </c>
      <c r="F1330" s="11" t="s">
        <v>14</v>
      </c>
      <c r="G1330" s="11" t="s">
        <v>53</v>
      </c>
      <c r="H1330" s="11" t="s">
        <v>104</v>
      </c>
      <c r="I1330" s="11" t="s">
        <v>55</v>
      </c>
      <c r="J1330" s="11">
        <v>2100</v>
      </c>
      <c r="K1330" s="11">
        <v>6</v>
      </c>
      <c r="L1330" s="11" cm="1">
        <f t="array" ref="L1330">K1330*(J1330-INDEX(Purchase_Data!$D$8:$D$138, MATCH(1, (TRIM(Purchase_Data!$B$8:$B$138)=TRIM(H1330))*(TRIM(Purchase_Data!$C$8:$C$138)=TRIM(I1330)), 0)))</f>
        <v>2100</v>
      </c>
      <c r="M1330" s="11">
        <f t="shared" si="20"/>
        <v>12600</v>
      </c>
      <c r="N1330" s="11" t="s">
        <v>1447</v>
      </c>
      <c r="O1330" s="11" t="s">
        <v>37</v>
      </c>
    </row>
    <row r="1331" spans="2:15">
      <c r="B1331" s="11" t="s">
        <v>1575</v>
      </c>
      <c r="C1331" s="11" t="s">
        <v>1550</v>
      </c>
      <c r="D1331" s="11" t="s">
        <v>1551</v>
      </c>
      <c r="E1331" s="11" t="s">
        <v>181</v>
      </c>
      <c r="F1331" s="11" t="s">
        <v>14</v>
      </c>
      <c r="G1331" s="11" t="s">
        <v>44</v>
      </c>
      <c r="H1331" s="11" t="s">
        <v>1751</v>
      </c>
      <c r="I1331" s="11" t="s">
        <v>27</v>
      </c>
      <c r="J1331" s="11">
        <v>200</v>
      </c>
      <c r="K1331" s="11">
        <v>6</v>
      </c>
      <c r="L1331" s="11" cm="1">
        <f t="array" ref="L1331">K1331*(J1331-INDEX(Purchase_Data!$D$8:$D$138, MATCH(1, (TRIM(Purchase_Data!$B$8:$B$138)=TRIM(H1331))*(TRIM(Purchase_Data!$C$8:$C$138)=TRIM(I1331)), 0)))</f>
        <v>132</v>
      </c>
      <c r="M1331" s="11">
        <f t="shared" si="20"/>
        <v>1200</v>
      </c>
      <c r="N1331" s="11" t="s">
        <v>1447</v>
      </c>
      <c r="O1331" s="11" t="s">
        <v>42</v>
      </c>
    </row>
    <row r="1332" spans="2:15">
      <c r="B1332" s="11" t="s">
        <v>1576</v>
      </c>
      <c r="C1332" s="11" t="s">
        <v>1550</v>
      </c>
      <c r="D1332" s="11" t="s">
        <v>1551</v>
      </c>
      <c r="E1332" s="11" t="s">
        <v>543</v>
      </c>
      <c r="F1332" s="11" t="s">
        <v>14</v>
      </c>
      <c r="G1332" s="11" t="s">
        <v>25</v>
      </c>
      <c r="H1332" s="11" t="s">
        <v>49</v>
      </c>
      <c r="I1332" s="11" t="s">
        <v>17</v>
      </c>
      <c r="J1332" s="11">
        <v>100</v>
      </c>
      <c r="K1332" s="11">
        <v>6</v>
      </c>
      <c r="L1332" s="11" cm="1">
        <f t="array" ref="L1332">K1332*(J1332-INDEX(Purchase_Data!$D$8:$D$138, MATCH(1, (TRIM(Purchase_Data!$B$8:$B$138)=TRIM(H1332))*(TRIM(Purchase_Data!$C$8:$C$138)=TRIM(I1332)), 0)))</f>
        <v>48</v>
      </c>
      <c r="M1332" s="11">
        <f t="shared" si="20"/>
        <v>600</v>
      </c>
      <c r="N1332" s="11" t="s">
        <v>1447</v>
      </c>
      <c r="O1332" s="11" t="s">
        <v>20</v>
      </c>
    </row>
    <row r="1333" spans="2:15">
      <c r="B1333" s="11" t="s">
        <v>1577</v>
      </c>
      <c r="C1333" s="11" t="s">
        <v>1550</v>
      </c>
      <c r="D1333" s="11" t="s">
        <v>1551</v>
      </c>
      <c r="E1333" s="11" t="s">
        <v>543</v>
      </c>
      <c r="F1333" s="11" t="s">
        <v>14</v>
      </c>
      <c r="G1333" s="11" t="s">
        <v>25</v>
      </c>
      <c r="H1333" s="11" t="s">
        <v>185</v>
      </c>
      <c r="I1333" s="11" t="s">
        <v>172</v>
      </c>
      <c r="J1333" s="11">
        <v>120</v>
      </c>
      <c r="K1333" s="11">
        <v>4</v>
      </c>
      <c r="L1333" s="11" cm="1">
        <f t="array" ref="L1333">K1333*(J1333-INDEX(Purchase_Data!$D$8:$D$138, MATCH(1, (TRIM(Purchase_Data!$B$8:$B$138)=TRIM(H1333))*(TRIM(Purchase_Data!$C$8:$C$138)=TRIM(I1333)), 0)))</f>
        <v>32</v>
      </c>
      <c r="M1333" s="11">
        <f t="shared" si="20"/>
        <v>480</v>
      </c>
      <c r="N1333" s="11" t="s">
        <v>1447</v>
      </c>
      <c r="O1333" s="11" t="s">
        <v>20</v>
      </c>
    </row>
    <row r="1334" spans="2:15">
      <c r="B1334" s="11" t="s">
        <v>1578</v>
      </c>
      <c r="C1334" s="11" t="s">
        <v>1550</v>
      </c>
      <c r="D1334" s="11" t="s">
        <v>1551</v>
      </c>
      <c r="E1334" s="11" t="s">
        <v>24</v>
      </c>
      <c r="F1334" s="11" t="s">
        <v>14</v>
      </c>
      <c r="G1334" s="11" t="s">
        <v>25</v>
      </c>
      <c r="H1334" s="11" t="s">
        <v>168</v>
      </c>
      <c r="I1334" s="11" t="s">
        <v>50</v>
      </c>
      <c r="J1334" s="11">
        <v>1730</v>
      </c>
      <c r="K1334" s="11">
        <v>4</v>
      </c>
      <c r="L1334" s="11" cm="1">
        <f t="array" ref="L1334">K1334*(J1334-INDEX(Purchase_Data!$D$8:$D$138, MATCH(1, (TRIM(Purchase_Data!$B$8:$B$138)=TRIM(H1334))*(TRIM(Purchase_Data!$C$8:$C$138)=TRIM(I1334)), 0)))</f>
        <v>3656</v>
      </c>
      <c r="M1334" s="11">
        <f t="shared" si="20"/>
        <v>6920</v>
      </c>
      <c r="N1334" s="11" t="s">
        <v>1447</v>
      </c>
      <c r="O1334" s="11" t="s">
        <v>42</v>
      </c>
    </row>
    <row r="1335" spans="2:15">
      <c r="B1335" s="11" t="s">
        <v>1579</v>
      </c>
      <c r="C1335" s="11" t="s">
        <v>1550</v>
      </c>
      <c r="D1335" s="11" t="s">
        <v>1551</v>
      </c>
      <c r="E1335" s="11" t="s">
        <v>24</v>
      </c>
      <c r="F1335" s="11" t="s">
        <v>14</v>
      </c>
      <c r="G1335" s="11" t="s">
        <v>25</v>
      </c>
      <c r="H1335" s="11" t="s">
        <v>199</v>
      </c>
      <c r="I1335" s="11" t="s">
        <v>27</v>
      </c>
      <c r="J1335" s="11">
        <v>760</v>
      </c>
      <c r="K1335" s="11">
        <v>5</v>
      </c>
      <c r="L1335" s="11" cm="1">
        <f t="array" ref="L1335">K1335*(J1335-INDEX(Purchase_Data!$D$8:$D$138, MATCH(1, (TRIM(Purchase_Data!$B$8:$B$138)=TRIM(H1335))*(TRIM(Purchase_Data!$C$8:$C$138)=TRIM(I1335)), 0)))</f>
        <v>200</v>
      </c>
      <c r="M1335" s="11">
        <f t="shared" si="20"/>
        <v>3800</v>
      </c>
      <c r="N1335" s="11" t="s">
        <v>1447</v>
      </c>
      <c r="O1335" s="11" t="s">
        <v>42</v>
      </c>
    </row>
    <row r="1336" spans="2:15">
      <c r="B1336" s="11" t="s">
        <v>1580</v>
      </c>
      <c r="C1336" s="11" t="s">
        <v>1550</v>
      </c>
      <c r="D1336" s="11" t="s">
        <v>1551</v>
      </c>
      <c r="E1336" s="11" t="s">
        <v>493</v>
      </c>
      <c r="F1336" s="11" t="s">
        <v>14</v>
      </c>
      <c r="G1336" s="11" t="s">
        <v>15</v>
      </c>
      <c r="H1336" s="11" t="s">
        <v>168</v>
      </c>
      <c r="I1336" s="11" t="s">
        <v>55</v>
      </c>
      <c r="J1336" s="11">
        <v>1990</v>
      </c>
      <c r="K1336" s="11">
        <v>4</v>
      </c>
      <c r="L1336" s="11" cm="1">
        <f t="array" ref="L1336">K1336*(J1336-INDEX(Purchase_Data!$D$8:$D$138, MATCH(1, (TRIM(Purchase_Data!$B$8:$B$138)=TRIM(H1336))*(TRIM(Purchase_Data!$C$8:$C$138)=TRIM(I1336)), 0)))</f>
        <v>1680</v>
      </c>
      <c r="M1336" s="11">
        <f t="shared" si="20"/>
        <v>7960</v>
      </c>
      <c r="N1336" s="11" t="s">
        <v>1447</v>
      </c>
      <c r="O1336" s="11" t="s">
        <v>42</v>
      </c>
    </row>
    <row r="1337" spans="2:15">
      <c r="B1337" s="11" t="s">
        <v>1581</v>
      </c>
      <c r="C1337" s="11" t="s">
        <v>1550</v>
      </c>
      <c r="D1337" s="11" t="s">
        <v>1551</v>
      </c>
      <c r="E1337" s="11" t="s">
        <v>701</v>
      </c>
      <c r="F1337" s="11" t="s">
        <v>14</v>
      </c>
      <c r="G1337" s="11" t="s">
        <v>53</v>
      </c>
      <c r="H1337" s="11" t="s">
        <v>39</v>
      </c>
      <c r="I1337" s="11" t="s">
        <v>40</v>
      </c>
      <c r="J1337" s="11">
        <v>30</v>
      </c>
      <c r="K1337" s="11">
        <v>5</v>
      </c>
      <c r="L1337" s="11" cm="1">
        <f t="array" ref="L1337">K1337*(J1337-INDEX(Purchase_Data!$D$8:$D$138, MATCH(1, (TRIM(Purchase_Data!$B$8:$B$138)=TRIM(H1337))*(TRIM(Purchase_Data!$C$8:$C$138)=TRIM(I1337)), 0)))</f>
        <v>25</v>
      </c>
      <c r="M1337" s="11">
        <f t="shared" si="20"/>
        <v>150</v>
      </c>
      <c r="N1337" s="11" t="s">
        <v>1447</v>
      </c>
      <c r="O1337" s="11" t="s">
        <v>42</v>
      </c>
    </row>
    <row r="1338" spans="2:15">
      <c r="B1338" s="11" t="s">
        <v>1582</v>
      </c>
      <c r="C1338" s="11" t="s">
        <v>1550</v>
      </c>
      <c r="D1338" s="11" t="s">
        <v>1551</v>
      </c>
      <c r="E1338" s="11" t="s">
        <v>197</v>
      </c>
      <c r="F1338" s="11" t="s">
        <v>32</v>
      </c>
      <c r="G1338" s="11" t="s">
        <v>44</v>
      </c>
      <c r="H1338" s="11" t="s">
        <v>121</v>
      </c>
      <c r="I1338" s="11" t="s">
        <v>17</v>
      </c>
      <c r="J1338" s="11">
        <v>90</v>
      </c>
      <c r="K1338" s="11">
        <v>6</v>
      </c>
      <c r="L1338" s="11" cm="1">
        <f t="array" ref="L1338">K1338*(J1338-INDEX(Purchase_Data!$D$8:$D$138, MATCH(1, (TRIM(Purchase_Data!$B$8:$B$138)=TRIM(H1338))*(TRIM(Purchase_Data!$C$8:$C$138)=TRIM(I1338)), 0)))</f>
        <v>72</v>
      </c>
      <c r="M1338" s="11">
        <f t="shared" si="20"/>
        <v>540</v>
      </c>
      <c r="N1338" s="11" t="s">
        <v>1447</v>
      </c>
      <c r="O1338" s="11" t="s">
        <v>42</v>
      </c>
    </row>
    <row r="1339" spans="2:15">
      <c r="B1339" s="11" t="s">
        <v>1583</v>
      </c>
      <c r="C1339" s="11" t="s">
        <v>1550</v>
      </c>
      <c r="D1339" s="11" t="s">
        <v>1551</v>
      </c>
      <c r="E1339" s="11" t="s">
        <v>136</v>
      </c>
      <c r="F1339" s="11" t="s">
        <v>14</v>
      </c>
      <c r="G1339" s="11" t="s">
        <v>33</v>
      </c>
      <c r="H1339" s="11" t="s">
        <v>29</v>
      </c>
      <c r="I1339" s="11" t="s">
        <v>17</v>
      </c>
      <c r="J1339" s="11">
        <v>450</v>
      </c>
      <c r="K1339" s="11">
        <v>5</v>
      </c>
      <c r="L1339" s="11" cm="1">
        <f t="array" ref="L1339">K1339*(J1339-INDEX(Purchase_Data!$D$8:$D$138, MATCH(1, (TRIM(Purchase_Data!$B$8:$B$138)=TRIM(H1339))*(TRIM(Purchase_Data!$C$8:$C$138)=TRIM(I1339)), 0)))</f>
        <v>250</v>
      </c>
      <c r="M1339" s="11">
        <f t="shared" si="20"/>
        <v>2250</v>
      </c>
      <c r="N1339" s="11" t="s">
        <v>1447</v>
      </c>
      <c r="O1339" s="11" t="s">
        <v>20</v>
      </c>
    </row>
    <row r="1340" spans="2:15">
      <c r="B1340" s="11" t="s">
        <v>1584</v>
      </c>
      <c r="C1340" s="11" t="s">
        <v>1550</v>
      </c>
      <c r="D1340" s="11" t="s">
        <v>1551</v>
      </c>
      <c r="E1340" s="11" t="s">
        <v>592</v>
      </c>
      <c r="F1340" s="11" t="s">
        <v>14</v>
      </c>
      <c r="G1340" s="11" t="s">
        <v>33</v>
      </c>
      <c r="H1340" s="11" t="s">
        <v>91</v>
      </c>
      <c r="I1340" s="11" t="s">
        <v>59</v>
      </c>
      <c r="J1340" s="11">
        <v>700</v>
      </c>
      <c r="K1340" s="11">
        <v>4</v>
      </c>
      <c r="L1340" s="11" cm="1">
        <f t="array" ref="L1340">K1340*(J1340-INDEX(Purchase_Data!$D$8:$D$138, MATCH(1, (TRIM(Purchase_Data!$B$8:$B$138)=TRIM(H1340))*(TRIM(Purchase_Data!$C$8:$C$138)=TRIM(I1340)), 0)))</f>
        <v>112</v>
      </c>
      <c r="M1340" s="11">
        <f t="shared" si="20"/>
        <v>2800</v>
      </c>
      <c r="N1340" s="11" t="s">
        <v>1447</v>
      </c>
      <c r="O1340" s="11" t="s">
        <v>23</v>
      </c>
    </row>
    <row r="1341" spans="2:15">
      <c r="B1341" s="11" t="s">
        <v>1585</v>
      </c>
      <c r="C1341" s="11" t="s">
        <v>1550</v>
      </c>
      <c r="D1341" s="11" t="s">
        <v>1551</v>
      </c>
      <c r="E1341" s="11" t="s">
        <v>394</v>
      </c>
      <c r="F1341" s="11" t="s">
        <v>14</v>
      </c>
      <c r="G1341" s="11" t="s">
        <v>15</v>
      </c>
      <c r="H1341" s="11" t="s">
        <v>111</v>
      </c>
      <c r="I1341" s="11" t="s">
        <v>112</v>
      </c>
      <c r="J1341" s="11">
        <v>230</v>
      </c>
      <c r="K1341" s="11">
        <v>6</v>
      </c>
      <c r="L1341" s="11" cm="1">
        <f t="array" ref="L1341">K1341*(J1341-INDEX(Purchase_Data!$D$8:$D$138, MATCH(1, (TRIM(Purchase_Data!$B$8:$B$138)=TRIM(H1341))*(TRIM(Purchase_Data!$C$8:$C$138)=TRIM(I1341)), 0)))</f>
        <v>120</v>
      </c>
      <c r="M1341" s="11">
        <f t="shared" si="20"/>
        <v>1380</v>
      </c>
      <c r="N1341" s="11" t="s">
        <v>1447</v>
      </c>
      <c r="O1341" s="11" t="s">
        <v>23</v>
      </c>
    </row>
    <row r="1342" spans="2:15">
      <c r="B1342" s="11" t="s">
        <v>1586</v>
      </c>
      <c r="C1342" s="11" t="s">
        <v>1550</v>
      </c>
      <c r="D1342" s="11" t="s">
        <v>1551</v>
      </c>
      <c r="E1342" s="11" t="s">
        <v>194</v>
      </c>
      <c r="F1342" s="11" t="s">
        <v>14</v>
      </c>
      <c r="G1342" s="11" t="s">
        <v>25</v>
      </c>
      <c r="H1342" s="11" t="s">
        <v>69</v>
      </c>
      <c r="I1342" s="11" t="s">
        <v>63</v>
      </c>
      <c r="J1342" s="11">
        <v>100</v>
      </c>
      <c r="K1342" s="11">
        <v>5</v>
      </c>
      <c r="L1342" s="11" cm="1">
        <f t="array" ref="L1342">K1342*(J1342-INDEX(Purchase_Data!$D$8:$D$138, MATCH(1, (TRIM(Purchase_Data!$B$8:$B$138)=TRIM(H1342))*(TRIM(Purchase_Data!$C$8:$C$138)=TRIM(I1342)), 0)))</f>
        <v>60</v>
      </c>
      <c r="M1342" s="11">
        <f t="shared" si="20"/>
        <v>500</v>
      </c>
      <c r="N1342" s="11" t="s">
        <v>1447</v>
      </c>
      <c r="O1342" s="11" t="s">
        <v>42</v>
      </c>
    </row>
    <row r="1343" spans="2:15">
      <c r="B1343" s="11" t="s">
        <v>1587</v>
      </c>
      <c r="C1343" s="11" t="s">
        <v>1550</v>
      </c>
      <c r="D1343" s="11" t="s">
        <v>1551</v>
      </c>
      <c r="E1343" s="11" t="s">
        <v>194</v>
      </c>
      <c r="F1343" s="11" t="s">
        <v>14</v>
      </c>
      <c r="G1343" s="11" t="s">
        <v>25</v>
      </c>
      <c r="H1343" s="11" t="s">
        <v>309</v>
      </c>
      <c r="I1343" s="11" t="s">
        <v>63</v>
      </c>
      <c r="J1343" s="11">
        <v>30</v>
      </c>
      <c r="K1343" s="11">
        <v>5</v>
      </c>
      <c r="L1343" s="11" cm="1">
        <f t="array" ref="L1343">K1343*(J1343-INDEX(Purchase_Data!$D$8:$D$138, MATCH(1, (TRIM(Purchase_Data!$B$8:$B$138)=TRIM(H1343))*(TRIM(Purchase_Data!$C$8:$C$138)=TRIM(I1343)), 0)))</f>
        <v>15</v>
      </c>
      <c r="M1343" s="11">
        <f t="shared" si="20"/>
        <v>150</v>
      </c>
      <c r="N1343" s="11" t="s">
        <v>1447</v>
      </c>
      <c r="O1343" s="11" t="s">
        <v>42</v>
      </c>
    </row>
    <row r="1344" spans="2:15">
      <c r="B1344" s="11" t="s">
        <v>1588</v>
      </c>
      <c r="C1344" s="11" t="s">
        <v>1550</v>
      </c>
      <c r="D1344" s="11" t="s">
        <v>1551</v>
      </c>
      <c r="E1344" s="11" t="s">
        <v>237</v>
      </c>
      <c r="F1344" s="11" t="s">
        <v>14</v>
      </c>
      <c r="G1344" s="11" t="s">
        <v>15</v>
      </c>
      <c r="H1344" s="11" t="s">
        <v>54</v>
      </c>
      <c r="I1344" s="11" t="s">
        <v>55</v>
      </c>
      <c r="J1344" s="11">
        <v>350</v>
      </c>
      <c r="K1344" s="11">
        <v>5</v>
      </c>
      <c r="L1344" s="11" cm="1">
        <f t="array" ref="L1344">K1344*(J1344-INDEX(Purchase_Data!$D$8:$D$138, MATCH(1, (TRIM(Purchase_Data!$B$8:$B$138)=TRIM(H1344))*(TRIM(Purchase_Data!$C$8:$C$138)=TRIM(I1344)), 0)))</f>
        <v>200</v>
      </c>
      <c r="M1344" s="11">
        <f t="shared" si="20"/>
        <v>1750</v>
      </c>
      <c r="N1344" s="11" t="s">
        <v>1447</v>
      </c>
      <c r="O1344" s="11" t="s">
        <v>42</v>
      </c>
    </row>
    <row r="1345" spans="2:15">
      <c r="B1345" s="11" t="s">
        <v>1589</v>
      </c>
      <c r="C1345" s="11" t="s">
        <v>1550</v>
      </c>
      <c r="D1345" s="11" t="s">
        <v>1551</v>
      </c>
      <c r="E1345" s="11" t="s">
        <v>237</v>
      </c>
      <c r="F1345" s="11" t="s">
        <v>14</v>
      </c>
      <c r="G1345" s="11" t="s">
        <v>15</v>
      </c>
      <c r="H1345" s="11" t="s">
        <v>121</v>
      </c>
      <c r="I1345" s="11" t="s">
        <v>172</v>
      </c>
      <c r="J1345" s="11">
        <v>190</v>
      </c>
      <c r="K1345" s="11">
        <v>5</v>
      </c>
      <c r="L1345" s="11" cm="1">
        <f t="array" ref="L1345">K1345*(J1345-INDEX(Purchase_Data!$D$8:$D$138, MATCH(1, (TRIM(Purchase_Data!$B$8:$B$138)=TRIM(H1345))*(TRIM(Purchase_Data!$C$8:$C$138)=TRIM(I1345)), 0)))</f>
        <v>130</v>
      </c>
      <c r="M1345" s="11">
        <f t="shared" si="20"/>
        <v>950</v>
      </c>
      <c r="N1345" s="11" t="s">
        <v>1447</v>
      </c>
      <c r="O1345" s="11" t="s">
        <v>42</v>
      </c>
    </row>
    <row r="1346" spans="2:15">
      <c r="B1346" s="11" t="s">
        <v>1590</v>
      </c>
      <c r="C1346" s="11" t="s">
        <v>1550</v>
      </c>
      <c r="D1346" s="11" t="s">
        <v>1551</v>
      </c>
      <c r="E1346" s="11" t="s">
        <v>471</v>
      </c>
      <c r="F1346" s="11" t="s">
        <v>32</v>
      </c>
      <c r="G1346" s="11" t="s">
        <v>44</v>
      </c>
      <c r="H1346" s="11" t="s">
        <v>131</v>
      </c>
      <c r="I1346" s="11" t="s">
        <v>132</v>
      </c>
      <c r="J1346" s="11">
        <v>120</v>
      </c>
      <c r="K1346" s="11">
        <v>5</v>
      </c>
      <c r="L1346" s="11" cm="1">
        <f t="array" ref="L1346">K1346*(J1346-INDEX(Purchase_Data!$D$8:$D$138, MATCH(1, (TRIM(Purchase_Data!$B$8:$B$138)=TRIM(H1346))*(TRIM(Purchase_Data!$C$8:$C$138)=TRIM(I1346)), 0)))</f>
        <v>100</v>
      </c>
      <c r="M1346" s="11">
        <f t="shared" si="20"/>
        <v>600</v>
      </c>
      <c r="N1346" s="11" t="s">
        <v>1447</v>
      </c>
      <c r="O1346" s="11" t="s">
        <v>37</v>
      </c>
    </row>
    <row r="1347" spans="2:15">
      <c r="B1347" s="11" t="s">
        <v>1591</v>
      </c>
      <c r="C1347" s="11" t="s">
        <v>1550</v>
      </c>
      <c r="D1347" s="11" t="s">
        <v>1551</v>
      </c>
      <c r="E1347" s="11" t="s">
        <v>543</v>
      </c>
      <c r="F1347" s="11" t="s">
        <v>14</v>
      </c>
      <c r="G1347" s="11" t="s">
        <v>25</v>
      </c>
      <c r="H1347" s="11" t="s">
        <v>65</v>
      </c>
      <c r="I1347" s="11" t="s">
        <v>66</v>
      </c>
      <c r="J1347" s="11">
        <v>20</v>
      </c>
      <c r="K1347" s="11">
        <v>6</v>
      </c>
      <c r="L1347" s="11" cm="1">
        <f t="array" ref="L1347">K1347*(J1347-INDEX(Purchase_Data!$D$8:$D$138, MATCH(1, (TRIM(Purchase_Data!$B$8:$B$138)=TRIM(H1347))*(TRIM(Purchase_Data!$C$8:$C$138)=TRIM(I1347)), 0)))</f>
        <v>42</v>
      </c>
      <c r="M1347" s="11">
        <f t="shared" si="20"/>
        <v>120</v>
      </c>
      <c r="N1347" s="11" t="s">
        <v>1447</v>
      </c>
      <c r="O1347" s="11" t="s">
        <v>42</v>
      </c>
    </row>
    <row r="1348" spans="2:15">
      <c r="B1348" s="11" t="s">
        <v>1592</v>
      </c>
      <c r="C1348" s="11" t="s">
        <v>1550</v>
      </c>
      <c r="D1348" s="11" t="s">
        <v>1551</v>
      </c>
      <c r="E1348" s="11" t="s">
        <v>153</v>
      </c>
      <c r="F1348" s="11" t="s">
        <v>14</v>
      </c>
      <c r="G1348" s="11" t="s">
        <v>15</v>
      </c>
      <c r="H1348" s="11" t="s">
        <v>98</v>
      </c>
      <c r="I1348" s="11" t="s">
        <v>50</v>
      </c>
      <c r="J1348" s="11">
        <v>650</v>
      </c>
      <c r="K1348" s="11">
        <v>6</v>
      </c>
      <c r="L1348" s="11" cm="1">
        <f t="array" ref="L1348">K1348*(J1348-INDEX(Purchase_Data!$D$8:$D$138, MATCH(1, (TRIM(Purchase_Data!$B$8:$B$138)=TRIM(H1348))*(TRIM(Purchase_Data!$C$8:$C$138)=TRIM(I1348)), 0)))</f>
        <v>168</v>
      </c>
      <c r="M1348" s="11">
        <f t="shared" si="20"/>
        <v>3900</v>
      </c>
      <c r="N1348" s="11" t="s">
        <v>1447</v>
      </c>
      <c r="O1348" s="11" t="s">
        <v>20</v>
      </c>
    </row>
    <row r="1349" spans="2:15">
      <c r="B1349" s="11" t="s">
        <v>1593</v>
      </c>
      <c r="C1349" s="11" t="s">
        <v>1550</v>
      </c>
      <c r="D1349" s="11" t="s">
        <v>1551</v>
      </c>
      <c r="E1349" s="11" t="s">
        <v>701</v>
      </c>
      <c r="F1349" s="11" t="s">
        <v>14</v>
      </c>
      <c r="G1349" s="11" t="s">
        <v>53</v>
      </c>
      <c r="H1349" s="11" t="s">
        <v>189</v>
      </c>
      <c r="I1349" s="11" t="s">
        <v>46</v>
      </c>
      <c r="J1349" s="11">
        <v>950</v>
      </c>
      <c r="K1349" s="11">
        <v>6</v>
      </c>
      <c r="L1349" s="11" cm="1">
        <f t="array" ref="L1349">K1349*(J1349-INDEX(Purchase_Data!$D$8:$D$138, MATCH(1, (TRIM(Purchase_Data!$B$8:$B$138)=TRIM(H1349))*(TRIM(Purchase_Data!$C$8:$C$138)=TRIM(I1349)), 0)))</f>
        <v>456</v>
      </c>
      <c r="M1349" s="11">
        <f t="shared" si="20"/>
        <v>5700</v>
      </c>
      <c r="N1349" s="11" t="s">
        <v>1447</v>
      </c>
      <c r="O1349" s="11" t="s">
        <v>23</v>
      </c>
    </row>
    <row r="1350" spans="2:15">
      <c r="B1350" s="11" t="s">
        <v>1594</v>
      </c>
      <c r="C1350" s="11" t="s">
        <v>1550</v>
      </c>
      <c r="D1350" s="11" t="s">
        <v>1551</v>
      </c>
      <c r="E1350" s="11" t="s">
        <v>527</v>
      </c>
      <c r="F1350" s="11" t="s">
        <v>32</v>
      </c>
      <c r="G1350" s="11" t="s">
        <v>25</v>
      </c>
      <c r="H1350" s="11" t="s">
        <v>1751</v>
      </c>
      <c r="I1350" s="11" t="s">
        <v>27</v>
      </c>
      <c r="J1350" s="11">
        <v>200</v>
      </c>
      <c r="K1350" s="11">
        <v>7</v>
      </c>
      <c r="L1350" s="11" cm="1">
        <f t="array" ref="L1350">K1350*(J1350-INDEX(Purchase_Data!$D$8:$D$138, MATCH(1, (TRIM(Purchase_Data!$B$8:$B$138)=TRIM(H1350))*(TRIM(Purchase_Data!$C$8:$C$138)=TRIM(I1350)), 0)))</f>
        <v>154</v>
      </c>
      <c r="M1350" s="11">
        <f t="shared" si="20"/>
        <v>1400</v>
      </c>
      <c r="N1350" s="11" t="s">
        <v>1447</v>
      </c>
      <c r="O1350" s="11" t="s">
        <v>42</v>
      </c>
    </row>
    <row r="1351" spans="2:15">
      <c r="B1351" s="11" t="s">
        <v>1595</v>
      </c>
      <c r="C1351" s="11" t="s">
        <v>1550</v>
      </c>
      <c r="D1351" s="11" t="s">
        <v>1551</v>
      </c>
      <c r="E1351" s="11" t="s">
        <v>527</v>
      </c>
      <c r="F1351" s="11" t="s">
        <v>32</v>
      </c>
      <c r="G1351" s="11" t="s">
        <v>25</v>
      </c>
      <c r="H1351" s="11" t="s">
        <v>435</v>
      </c>
      <c r="I1351" s="11" t="s">
        <v>59</v>
      </c>
      <c r="J1351" s="11">
        <v>120</v>
      </c>
      <c r="K1351" s="11">
        <v>7</v>
      </c>
      <c r="L1351" s="11" cm="1">
        <f t="array" ref="L1351">K1351*(J1351-INDEX(Purchase_Data!$D$8:$D$138, MATCH(1, (TRIM(Purchase_Data!$B$8:$B$138)=TRIM(H1351))*(TRIM(Purchase_Data!$C$8:$C$138)=TRIM(I1351)), 0)))</f>
        <v>70</v>
      </c>
      <c r="M1351" s="11">
        <f t="shared" si="20"/>
        <v>840</v>
      </c>
      <c r="N1351" s="11" t="s">
        <v>1447</v>
      </c>
      <c r="O1351" s="11" t="s">
        <v>37</v>
      </c>
    </row>
    <row r="1352" spans="2:15">
      <c r="B1352" s="11" t="s">
        <v>1596</v>
      </c>
      <c r="C1352" s="11" t="s">
        <v>1550</v>
      </c>
      <c r="D1352" s="11" t="s">
        <v>1551</v>
      </c>
      <c r="E1352" s="11" t="s">
        <v>237</v>
      </c>
      <c r="F1352" s="11" t="s">
        <v>14</v>
      </c>
      <c r="G1352" s="11" t="s">
        <v>15</v>
      </c>
      <c r="H1352" s="11" t="s">
        <v>274</v>
      </c>
      <c r="I1352" s="11" t="s">
        <v>172</v>
      </c>
      <c r="J1352" s="11">
        <v>210</v>
      </c>
      <c r="K1352" s="11">
        <v>7</v>
      </c>
      <c r="L1352" s="11" cm="1">
        <f t="array" ref="L1352">K1352*(J1352-INDEX(Purchase_Data!$D$8:$D$138, MATCH(1, (TRIM(Purchase_Data!$B$8:$B$138)=TRIM(H1352))*(TRIM(Purchase_Data!$C$8:$C$138)=TRIM(I1352)), 0)))</f>
        <v>70</v>
      </c>
      <c r="M1352" s="11">
        <f t="shared" si="20"/>
        <v>1470</v>
      </c>
      <c r="N1352" s="11" t="s">
        <v>1447</v>
      </c>
      <c r="O1352" s="11" t="s">
        <v>42</v>
      </c>
    </row>
    <row r="1353" spans="2:15">
      <c r="B1353" s="11" t="s">
        <v>1597</v>
      </c>
      <c r="C1353" s="11" t="s">
        <v>1550</v>
      </c>
      <c r="D1353" s="11" t="s">
        <v>1551</v>
      </c>
      <c r="E1353" s="11" t="s">
        <v>237</v>
      </c>
      <c r="F1353" s="11" t="s">
        <v>14</v>
      </c>
      <c r="G1353" s="11" t="s">
        <v>15</v>
      </c>
      <c r="H1353" s="11" t="s">
        <v>54</v>
      </c>
      <c r="I1353" s="11" t="s">
        <v>50</v>
      </c>
      <c r="J1353" s="11">
        <v>190</v>
      </c>
      <c r="K1353" s="11">
        <v>5</v>
      </c>
      <c r="L1353" s="11" cm="1">
        <f t="array" ref="L1353">K1353*(J1353-INDEX(Purchase_Data!$D$8:$D$138, MATCH(1, (TRIM(Purchase_Data!$B$8:$B$138)=TRIM(H1353))*(TRIM(Purchase_Data!$C$8:$C$138)=TRIM(I1353)), 0)))</f>
        <v>90</v>
      </c>
      <c r="M1353" s="11">
        <f t="shared" ref="M1353:M1416" si="21">J1353*K1353</f>
        <v>950</v>
      </c>
      <c r="N1353" s="11" t="s">
        <v>1447</v>
      </c>
      <c r="O1353" s="11" t="s">
        <v>42</v>
      </c>
    </row>
    <row r="1354" spans="2:15">
      <c r="B1354" s="11" t="s">
        <v>1598</v>
      </c>
      <c r="C1354" s="11" t="s">
        <v>1550</v>
      </c>
      <c r="D1354" s="11" t="s">
        <v>1551</v>
      </c>
      <c r="E1354" s="11" t="s">
        <v>24</v>
      </c>
      <c r="F1354" s="11" t="s">
        <v>14</v>
      </c>
      <c r="G1354" s="11" t="s">
        <v>25</v>
      </c>
      <c r="H1354" s="11" t="s">
        <v>26</v>
      </c>
      <c r="I1354" s="11" t="s">
        <v>137</v>
      </c>
      <c r="J1354" s="11">
        <v>200</v>
      </c>
      <c r="K1354" s="11">
        <v>5</v>
      </c>
      <c r="L1354" s="11" cm="1">
        <f t="array" ref="L1354">K1354*(J1354-INDEX(Purchase_Data!$D$8:$D$138, MATCH(1, (TRIM(Purchase_Data!$B$8:$B$138)=TRIM(H1354))*(TRIM(Purchase_Data!$C$8:$C$138)=TRIM(I1354)), 0)))</f>
        <v>260</v>
      </c>
      <c r="M1354" s="11">
        <f t="shared" si="21"/>
        <v>1000</v>
      </c>
      <c r="N1354" s="11" t="s">
        <v>1447</v>
      </c>
      <c r="O1354" s="11" t="s">
        <v>23</v>
      </c>
    </row>
    <row r="1355" spans="2:15">
      <c r="B1355" s="11" t="s">
        <v>1601</v>
      </c>
      <c r="C1355" s="11" t="s">
        <v>1599</v>
      </c>
      <c r="D1355" s="11" t="s">
        <v>1600</v>
      </c>
      <c r="E1355" s="11" t="s">
        <v>1205</v>
      </c>
      <c r="F1355" s="11" t="s">
        <v>14</v>
      </c>
      <c r="G1355" s="11" t="s">
        <v>15</v>
      </c>
      <c r="H1355" s="11" t="s">
        <v>264</v>
      </c>
      <c r="I1355" s="11" t="s">
        <v>229</v>
      </c>
      <c r="J1355" s="11">
        <v>850</v>
      </c>
      <c r="K1355" s="11">
        <v>7</v>
      </c>
      <c r="L1355" s="11" cm="1">
        <f t="array" ref="L1355">K1355*(J1355-INDEX(Purchase_Data!$D$8:$D$138, MATCH(1, (TRIM(Purchase_Data!$B$8:$B$138)=TRIM(H1355))*(TRIM(Purchase_Data!$C$8:$C$138)=TRIM(I1355)), 0)))</f>
        <v>210</v>
      </c>
      <c r="M1355" s="11">
        <f t="shared" si="21"/>
        <v>5950</v>
      </c>
      <c r="N1355" s="11" t="s">
        <v>1447</v>
      </c>
      <c r="O1355" s="11" t="s">
        <v>42</v>
      </c>
    </row>
    <row r="1356" spans="2:15">
      <c r="B1356" s="11" t="s">
        <v>1602</v>
      </c>
      <c r="C1356" s="11" t="s">
        <v>1599</v>
      </c>
      <c r="D1356" s="11" t="s">
        <v>1600</v>
      </c>
      <c r="E1356" s="11" t="s">
        <v>1205</v>
      </c>
      <c r="F1356" s="11" t="s">
        <v>14</v>
      </c>
      <c r="G1356" s="11" t="s">
        <v>15</v>
      </c>
      <c r="H1356" s="11" t="s">
        <v>34</v>
      </c>
      <c r="I1356" s="11" t="s">
        <v>35</v>
      </c>
      <c r="J1356" s="11">
        <v>270</v>
      </c>
      <c r="K1356" s="11">
        <v>5</v>
      </c>
      <c r="L1356" s="11" cm="1">
        <f t="array" ref="L1356">K1356*(J1356-INDEX(Purchase_Data!$D$8:$D$138, MATCH(1, (TRIM(Purchase_Data!$B$8:$B$138)=TRIM(H1356))*(TRIM(Purchase_Data!$C$8:$C$138)=TRIM(I1356)), 0)))</f>
        <v>250</v>
      </c>
      <c r="M1356" s="11">
        <f t="shared" si="21"/>
        <v>1350</v>
      </c>
      <c r="N1356" s="11" t="s">
        <v>1447</v>
      </c>
      <c r="O1356" s="11" t="s">
        <v>37</v>
      </c>
    </row>
    <row r="1357" spans="2:15">
      <c r="B1357" s="11" t="s">
        <v>1603</v>
      </c>
      <c r="C1357" s="11" t="s">
        <v>1599</v>
      </c>
      <c r="D1357" s="11" t="s">
        <v>1600</v>
      </c>
      <c r="E1357" s="11" t="s">
        <v>52</v>
      </c>
      <c r="F1357" s="11" t="s">
        <v>32</v>
      </c>
      <c r="G1357" s="11" t="s">
        <v>53</v>
      </c>
      <c r="H1357" s="11" t="s">
        <v>309</v>
      </c>
      <c r="I1357" s="11" t="s">
        <v>63</v>
      </c>
      <c r="J1357" s="11">
        <v>30</v>
      </c>
      <c r="K1357" s="11">
        <v>6</v>
      </c>
      <c r="L1357" s="11" cm="1">
        <f t="array" ref="L1357">K1357*(J1357-INDEX(Purchase_Data!$D$8:$D$138, MATCH(1, (TRIM(Purchase_Data!$B$8:$B$138)=TRIM(H1357))*(TRIM(Purchase_Data!$C$8:$C$138)=TRIM(I1357)), 0)))</f>
        <v>18</v>
      </c>
      <c r="M1357" s="11">
        <f t="shared" si="21"/>
        <v>180</v>
      </c>
      <c r="N1357" s="11" t="s">
        <v>1447</v>
      </c>
      <c r="O1357" s="11" t="s">
        <v>42</v>
      </c>
    </row>
    <row r="1358" spans="2:15">
      <c r="B1358" s="11" t="s">
        <v>1604</v>
      </c>
      <c r="C1358" s="11" t="s">
        <v>1599</v>
      </c>
      <c r="D1358" s="11" t="s">
        <v>1600</v>
      </c>
      <c r="E1358" s="11" t="s">
        <v>52</v>
      </c>
      <c r="F1358" s="11" t="s">
        <v>32</v>
      </c>
      <c r="G1358" s="11" t="s">
        <v>53</v>
      </c>
      <c r="H1358" s="11" t="s">
        <v>217</v>
      </c>
      <c r="I1358" s="11" t="s">
        <v>218</v>
      </c>
      <c r="J1358" s="11">
        <v>190</v>
      </c>
      <c r="K1358" s="11">
        <v>5</v>
      </c>
      <c r="L1358" s="11" cm="1">
        <f t="array" ref="L1358">K1358*(J1358-INDEX(Purchase_Data!$D$8:$D$138, MATCH(1, (TRIM(Purchase_Data!$B$8:$B$138)=TRIM(H1358))*(TRIM(Purchase_Data!$C$8:$C$138)=TRIM(I1358)), 0)))</f>
        <v>75</v>
      </c>
      <c r="M1358" s="11">
        <f t="shared" si="21"/>
        <v>950</v>
      </c>
      <c r="N1358" s="11" t="s">
        <v>1447</v>
      </c>
      <c r="O1358" s="11" t="s">
        <v>37</v>
      </c>
    </row>
    <row r="1359" spans="2:15">
      <c r="B1359" s="11" t="s">
        <v>1605</v>
      </c>
      <c r="C1359" s="11" t="s">
        <v>1599</v>
      </c>
      <c r="D1359" s="11" t="s">
        <v>1600</v>
      </c>
      <c r="E1359" s="11" t="s">
        <v>222</v>
      </c>
      <c r="F1359" s="11" t="s">
        <v>14</v>
      </c>
      <c r="G1359" s="11" t="s">
        <v>33</v>
      </c>
      <c r="H1359" s="11" t="s">
        <v>185</v>
      </c>
      <c r="I1359" s="11" t="s">
        <v>50</v>
      </c>
      <c r="J1359" s="11">
        <v>230</v>
      </c>
      <c r="K1359" s="11">
        <v>5</v>
      </c>
      <c r="L1359" s="11" cm="1">
        <f t="array" ref="L1359">K1359*(J1359-INDEX(Purchase_Data!$D$8:$D$138, MATCH(1, (TRIM(Purchase_Data!$B$8:$B$138)=TRIM(H1359))*(TRIM(Purchase_Data!$C$8:$C$138)=TRIM(I1359)), 0)))</f>
        <v>100</v>
      </c>
      <c r="M1359" s="11">
        <f t="shared" si="21"/>
        <v>1150</v>
      </c>
      <c r="N1359" s="11" t="s">
        <v>1447</v>
      </c>
      <c r="O1359" s="11" t="s">
        <v>20</v>
      </c>
    </row>
    <row r="1360" spans="2:15">
      <c r="B1360" s="11" t="s">
        <v>1606</v>
      </c>
      <c r="C1360" s="11" t="s">
        <v>1599</v>
      </c>
      <c r="D1360" s="11" t="s">
        <v>1600</v>
      </c>
      <c r="E1360" s="11" t="s">
        <v>233</v>
      </c>
      <c r="F1360" s="11" t="s">
        <v>14</v>
      </c>
      <c r="G1360" s="11" t="s">
        <v>33</v>
      </c>
      <c r="H1360" s="11" t="s">
        <v>1751</v>
      </c>
      <c r="I1360" s="11" t="s">
        <v>27</v>
      </c>
      <c r="J1360" s="11">
        <v>200</v>
      </c>
      <c r="K1360" s="11">
        <v>6</v>
      </c>
      <c r="L1360" s="11" cm="1">
        <f t="array" ref="L1360">K1360*(J1360-INDEX(Purchase_Data!$D$8:$D$138, MATCH(1, (TRIM(Purchase_Data!$B$8:$B$138)=TRIM(H1360))*(TRIM(Purchase_Data!$C$8:$C$138)=TRIM(I1360)), 0)))</f>
        <v>132</v>
      </c>
      <c r="M1360" s="11">
        <f t="shared" si="21"/>
        <v>1200</v>
      </c>
      <c r="N1360" s="11" t="s">
        <v>1447</v>
      </c>
      <c r="O1360" s="11" t="s">
        <v>42</v>
      </c>
    </row>
    <row r="1361" spans="2:15">
      <c r="B1361" s="11" t="s">
        <v>1607</v>
      </c>
      <c r="C1361" s="11" t="s">
        <v>1599</v>
      </c>
      <c r="D1361" s="11" t="s">
        <v>1600</v>
      </c>
      <c r="E1361" s="11" t="s">
        <v>43</v>
      </c>
      <c r="F1361" s="11" t="s">
        <v>32</v>
      </c>
      <c r="G1361" s="11" t="s">
        <v>44</v>
      </c>
      <c r="H1361" s="11" t="s">
        <v>1765</v>
      </c>
      <c r="I1361" s="11" t="s">
        <v>35</v>
      </c>
      <c r="J1361" s="11">
        <v>220</v>
      </c>
      <c r="K1361" s="11">
        <v>6</v>
      </c>
      <c r="L1361" s="11" cm="1">
        <f t="array" ref="L1361">K1361*(J1361-INDEX(Purchase_Data!$D$8:$D$138, MATCH(1, (TRIM(Purchase_Data!$B$8:$B$138)=TRIM(H1361))*(TRIM(Purchase_Data!$C$8:$C$138)=TRIM(I1361)), 0)))</f>
        <v>150</v>
      </c>
      <c r="M1361" s="11">
        <f t="shared" si="21"/>
        <v>1320</v>
      </c>
      <c r="N1361" s="11" t="s">
        <v>1447</v>
      </c>
      <c r="O1361" s="11" t="s">
        <v>37</v>
      </c>
    </row>
    <row r="1362" spans="2:15">
      <c r="B1362" s="11" t="s">
        <v>1608</v>
      </c>
      <c r="C1362" s="11" t="s">
        <v>1599</v>
      </c>
      <c r="D1362" s="11" t="s">
        <v>1600</v>
      </c>
      <c r="E1362" s="11" t="s">
        <v>283</v>
      </c>
      <c r="F1362" s="11" t="s">
        <v>14</v>
      </c>
      <c r="G1362" s="11" t="s">
        <v>25</v>
      </c>
      <c r="H1362" s="11" t="s">
        <v>104</v>
      </c>
      <c r="I1362" s="11" t="s">
        <v>172</v>
      </c>
      <c r="J1362" s="11">
        <v>500</v>
      </c>
      <c r="K1362" s="11">
        <v>5</v>
      </c>
      <c r="L1362" s="11" cm="1">
        <f t="array" ref="L1362">K1362*(J1362-INDEX(Purchase_Data!$D$8:$D$138, MATCH(1, (TRIM(Purchase_Data!$B$8:$B$138)=TRIM(H1362))*(TRIM(Purchase_Data!$C$8:$C$138)=TRIM(I1362)), 0)))</f>
        <v>550</v>
      </c>
      <c r="M1362" s="11">
        <f t="shared" si="21"/>
        <v>2500</v>
      </c>
      <c r="N1362" s="11" t="s">
        <v>1447</v>
      </c>
      <c r="O1362" s="11" t="s">
        <v>37</v>
      </c>
    </row>
    <row r="1363" spans="2:15">
      <c r="B1363" s="11" t="s">
        <v>1609</v>
      </c>
      <c r="C1363" s="11" t="s">
        <v>1599</v>
      </c>
      <c r="D1363" s="11" t="s">
        <v>1600</v>
      </c>
      <c r="E1363" s="11" t="s">
        <v>323</v>
      </c>
      <c r="F1363" s="11" t="s">
        <v>14</v>
      </c>
      <c r="G1363" s="11" t="s">
        <v>44</v>
      </c>
      <c r="H1363" s="11" t="s">
        <v>264</v>
      </c>
      <c r="I1363" s="11" t="s">
        <v>149</v>
      </c>
      <c r="J1363" s="11">
        <v>1640</v>
      </c>
      <c r="K1363" s="11">
        <v>3</v>
      </c>
      <c r="L1363" s="11" cm="1">
        <f t="array" ref="L1363">K1363*(J1363-INDEX(Purchase_Data!$D$8:$D$138, MATCH(1, (TRIM(Purchase_Data!$B$8:$B$138)=TRIM(H1363))*(TRIM(Purchase_Data!$C$8:$C$138)=TRIM(I1363)), 0)))</f>
        <v>510</v>
      </c>
      <c r="M1363" s="11">
        <f t="shared" si="21"/>
        <v>4920</v>
      </c>
      <c r="N1363" s="11" t="s">
        <v>1447</v>
      </c>
      <c r="O1363" s="11" t="s">
        <v>42</v>
      </c>
    </row>
    <row r="1364" spans="2:15">
      <c r="B1364" s="11" t="s">
        <v>1610</v>
      </c>
      <c r="C1364" s="11" t="s">
        <v>1599</v>
      </c>
      <c r="D1364" s="11" t="s">
        <v>1600</v>
      </c>
      <c r="E1364" s="11" t="s">
        <v>718</v>
      </c>
      <c r="F1364" s="11" t="s">
        <v>32</v>
      </c>
      <c r="G1364" s="11" t="s">
        <v>44</v>
      </c>
      <c r="H1364" s="11" t="s">
        <v>202</v>
      </c>
      <c r="I1364" s="11" t="s">
        <v>50</v>
      </c>
      <c r="J1364" s="11">
        <v>2200</v>
      </c>
      <c r="K1364" s="11">
        <v>4</v>
      </c>
      <c r="L1364" s="11" cm="1">
        <f t="array" ref="L1364">K1364*(J1364-INDEX(Purchase_Data!$D$8:$D$138, MATCH(1, (TRIM(Purchase_Data!$B$8:$B$138)=TRIM(H1364))*(TRIM(Purchase_Data!$C$8:$C$138)=TRIM(I1364)), 0)))</f>
        <v>800</v>
      </c>
      <c r="M1364" s="11">
        <f t="shared" si="21"/>
        <v>8800</v>
      </c>
      <c r="N1364" s="11" t="s">
        <v>1447</v>
      </c>
      <c r="O1364" s="11" t="s">
        <v>23</v>
      </c>
    </row>
    <row r="1365" spans="2:15">
      <c r="B1365" s="11" t="s">
        <v>1611</v>
      </c>
      <c r="C1365" s="11" t="s">
        <v>1599</v>
      </c>
      <c r="D1365" s="11" t="s">
        <v>1600</v>
      </c>
      <c r="E1365" s="11" t="s">
        <v>718</v>
      </c>
      <c r="F1365" s="11" t="s">
        <v>32</v>
      </c>
      <c r="G1365" s="11" t="s">
        <v>44</v>
      </c>
      <c r="H1365" s="11" t="s">
        <v>309</v>
      </c>
      <c r="I1365" s="11" t="s">
        <v>63</v>
      </c>
      <c r="J1365" s="11">
        <v>30</v>
      </c>
      <c r="K1365" s="11">
        <v>5</v>
      </c>
      <c r="L1365" s="11" cm="1">
        <f t="array" ref="L1365">K1365*(J1365-INDEX(Purchase_Data!$D$8:$D$138, MATCH(1, (TRIM(Purchase_Data!$B$8:$B$138)=TRIM(H1365))*(TRIM(Purchase_Data!$C$8:$C$138)=TRIM(I1365)), 0)))</f>
        <v>15</v>
      </c>
      <c r="M1365" s="11">
        <f t="shared" si="21"/>
        <v>150</v>
      </c>
      <c r="N1365" s="11" t="s">
        <v>1447</v>
      </c>
      <c r="O1365" s="11" t="s">
        <v>42</v>
      </c>
    </row>
    <row r="1366" spans="2:15">
      <c r="B1366" s="11" t="s">
        <v>1612</v>
      </c>
      <c r="C1366" s="11" t="s">
        <v>1599</v>
      </c>
      <c r="D1366" s="11" t="s">
        <v>1600</v>
      </c>
      <c r="E1366" s="11" t="s">
        <v>926</v>
      </c>
      <c r="F1366" s="11" t="s">
        <v>14</v>
      </c>
      <c r="G1366" s="11" t="s">
        <v>53</v>
      </c>
      <c r="H1366" s="11" t="s">
        <v>54</v>
      </c>
      <c r="I1366" s="11" t="s">
        <v>50</v>
      </c>
      <c r="J1366" s="11">
        <v>190</v>
      </c>
      <c r="K1366" s="11">
        <v>3</v>
      </c>
      <c r="L1366" s="11" cm="1">
        <f t="array" ref="L1366">K1366*(J1366-INDEX(Purchase_Data!$D$8:$D$138, MATCH(1, (TRIM(Purchase_Data!$B$8:$B$138)=TRIM(H1366))*(TRIM(Purchase_Data!$C$8:$C$138)=TRIM(I1366)), 0)))</f>
        <v>54</v>
      </c>
      <c r="M1366" s="11">
        <f t="shared" si="21"/>
        <v>570</v>
      </c>
      <c r="N1366" s="11" t="s">
        <v>1447</v>
      </c>
      <c r="O1366" s="11" t="s">
        <v>42</v>
      </c>
    </row>
    <row r="1367" spans="2:15">
      <c r="B1367" s="11" t="s">
        <v>1613</v>
      </c>
      <c r="C1367" s="11" t="s">
        <v>1599</v>
      </c>
      <c r="D1367" s="11" t="s">
        <v>1600</v>
      </c>
      <c r="E1367" s="11" t="s">
        <v>926</v>
      </c>
      <c r="F1367" s="11" t="s">
        <v>14</v>
      </c>
      <c r="G1367" s="11" t="s">
        <v>53</v>
      </c>
      <c r="H1367" s="11" t="s">
        <v>228</v>
      </c>
      <c r="I1367" s="11" t="s">
        <v>229</v>
      </c>
      <c r="J1367" s="11">
        <v>270</v>
      </c>
      <c r="K1367" s="11">
        <v>4</v>
      </c>
      <c r="L1367" s="11" cm="1">
        <f t="array" ref="L1367">K1367*(J1367-INDEX(Purchase_Data!$D$8:$D$138, MATCH(1, (TRIM(Purchase_Data!$B$8:$B$138)=TRIM(H1367))*(TRIM(Purchase_Data!$C$8:$C$138)=TRIM(I1367)), 0)))</f>
        <v>88</v>
      </c>
      <c r="M1367" s="11">
        <f t="shared" si="21"/>
        <v>1080</v>
      </c>
      <c r="N1367" s="11" t="s">
        <v>1447</v>
      </c>
      <c r="O1367" s="11" t="s">
        <v>42</v>
      </c>
    </row>
    <row r="1368" spans="2:15">
      <c r="B1368" s="11" t="s">
        <v>1614</v>
      </c>
      <c r="C1368" s="11" t="s">
        <v>1599</v>
      </c>
      <c r="D1368" s="11" t="s">
        <v>1600</v>
      </c>
      <c r="E1368" s="11" t="s">
        <v>13</v>
      </c>
      <c r="F1368" s="11" t="s">
        <v>14</v>
      </c>
      <c r="G1368" s="11" t="s">
        <v>15</v>
      </c>
      <c r="H1368" s="11" t="s">
        <v>104</v>
      </c>
      <c r="I1368" s="11" t="s">
        <v>17</v>
      </c>
      <c r="J1368" s="11">
        <v>210</v>
      </c>
      <c r="K1368" s="11">
        <v>4</v>
      </c>
      <c r="L1368" s="11" cm="1">
        <f t="array" ref="L1368">K1368*(J1368-INDEX(Purchase_Data!$D$8:$D$138, MATCH(1, (TRIM(Purchase_Data!$B$8:$B$138)=TRIM(H1368))*(TRIM(Purchase_Data!$C$8:$C$138)=TRIM(I1368)), 0)))</f>
        <v>200</v>
      </c>
      <c r="M1368" s="11">
        <f t="shared" si="21"/>
        <v>840</v>
      </c>
      <c r="N1368" s="11" t="s">
        <v>1447</v>
      </c>
      <c r="O1368" s="11" t="s">
        <v>37</v>
      </c>
    </row>
    <row r="1369" spans="2:15">
      <c r="B1369" s="11" t="s">
        <v>1615</v>
      </c>
      <c r="C1369" s="11" t="s">
        <v>1599</v>
      </c>
      <c r="D1369" s="11" t="s">
        <v>1600</v>
      </c>
      <c r="E1369" s="11" t="s">
        <v>174</v>
      </c>
      <c r="F1369" s="11" t="s">
        <v>32</v>
      </c>
      <c r="G1369" s="11" t="s">
        <v>44</v>
      </c>
      <c r="H1369" s="11" t="s">
        <v>1765</v>
      </c>
      <c r="I1369" s="11" t="s">
        <v>35</v>
      </c>
      <c r="J1369" s="11">
        <v>220</v>
      </c>
      <c r="K1369" s="11">
        <v>5</v>
      </c>
      <c r="L1369" s="11" cm="1">
        <f t="array" ref="L1369">K1369*(J1369-INDEX(Purchase_Data!$D$8:$D$138, MATCH(1, (TRIM(Purchase_Data!$B$8:$B$138)=TRIM(H1369))*(TRIM(Purchase_Data!$C$8:$C$138)=TRIM(I1369)), 0)))</f>
        <v>125</v>
      </c>
      <c r="M1369" s="11">
        <f t="shared" si="21"/>
        <v>1100</v>
      </c>
      <c r="N1369" s="11" t="s">
        <v>1447</v>
      </c>
      <c r="O1369" s="11" t="s">
        <v>37</v>
      </c>
    </row>
    <row r="1370" spans="2:15">
      <c r="B1370" s="11" t="s">
        <v>1616</v>
      </c>
      <c r="C1370" s="11" t="s">
        <v>1599</v>
      </c>
      <c r="D1370" s="11" t="s">
        <v>1600</v>
      </c>
      <c r="E1370" s="11" t="s">
        <v>325</v>
      </c>
      <c r="F1370" s="11" t="s">
        <v>14</v>
      </c>
      <c r="G1370" s="11" t="s">
        <v>25</v>
      </c>
      <c r="H1370" s="11" t="s">
        <v>178</v>
      </c>
      <c r="I1370" s="11" t="s">
        <v>179</v>
      </c>
      <c r="J1370" s="11">
        <v>480</v>
      </c>
      <c r="K1370" s="11">
        <v>4</v>
      </c>
      <c r="L1370" s="11" cm="1">
        <f t="array" ref="L1370">K1370*(J1370-INDEX(Purchase_Data!$D$8:$D$138, MATCH(1, (TRIM(Purchase_Data!$B$8:$B$138)=TRIM(H1370))*(TRIM(Purchase_Data!$C$8:$C$138)=TRIM(I1370)), 0)))</f>
        <v>120</v>
      </c>
      <c r="M1370" s="11">
        <f t="shared" si="21"/>
        <v>1920</v>
      </c>
      <c r="N1370" s="11" t="s">
        <v>1447</v>
      </c>
      <c r="O1370" s="11" t="s">
        <v>42</v>
      </c>
    </row>
    <row r="1371" spans="2:15">
      <c r="B1371" s="11" t="s">
        <v>1617</v>
      </c>
      <c r="C1371" s="11" t="s">
        <v>1599</v>
      </c>
      <c r="D1371" s="11" t="s">
        <v>1600</v>
      </c>
      <c r="E1371" s="11" t="s">
        <v>406</v>
      </c>
      <c r="F1371" s="11" t="s">
        <v>14</v>
      </c>
      <c r="G1371" s="11" t="s">
        <v>15</v>
      </c>
      <c r="H1371" s="11" t="s">
        <v>76</v>
      </c>
      <c r="I1371" s="11" t="s">
        <v>77</v>
      </c>
      <c r="J1371" s="11">
        <v>2300</v>
      </c>
      <c r="K1371" s="11">
        <v>4</v>
      </c>
      <c r="L1371" s="11" cm="1">
        <f t="array" ref="L1371">K1371*(J1371-INDEX(Purchase_Data!$D$8:$D$138, MATCH(1, (TRIM(Purchase_Data!$B$8:$B$138)=TRIM(H1371))*(TRIM(Purchase_Data!$C$8:$C$138)=TRIM(I1371)), 0)))</f>
        <v>4040</v>
      </c>
      <c r="M1371" s="11">
        <f t="shared" si="21"/>
        <v>9200</v>
      </c>
      <c r="N1371" s="11" t="s">
        <v>1447</v>
      </c>
      <c r="O1371" s="11" t="s">
        <v>23</v>
      </c>
    </row>
    <row r="1372" spans="2:15">
      <c r="B1372" s="11" t="s">
        <v>1618</v>
      </c>
      <c r="C1372" s="11" t="s">
        <v>1599</v>
      </c>
      <c r="D1372" s="11" t="s">
        <v>1600</v>
      </c>
      <c r="E1372" s="11" t="s">
        <v>303</v>
      </c>
      <c r="F1372" s="11" t="s">
        <v>14</v>
      </c>
      <c r="G1372" s="11" t="s">
        <v>15</v>
      </c>
      <c r="H1372" s="11" t="s">
        <v>1755</v>
      </c>
      <c r="I1372" s="11" t="s">
        <v>149</v>
      </c>
      <c r="J1372" s="11">
        <v>230</v>
      </c>
      <c r="K1372" s="11">
        <v>5</v>
      </c>
      <c r="L1372" s="11" cm="1">
        <f t="array" ref="L1372">K1372*(J1372-INDEX(Purchase_Data!$D$8:$D$138, MATCH(1, (TRIM(Purchase_Data!$B$8:$B$138)=TRIM(H1372))*(TRIM(Purchase_Data!$C$8:$C$138)=TRIM(I1372)), 0)))</f>
        <v>75</v>
      </c>
      <c r="M1372" s="11">
        <f t="shared" si="21"/>
        <v>1150</v>
      </c>
      <c r="N1372" s="11" t="s">
        <v>1447</v>
      </c>
      <c r="O1372" s="11" t="s">
        <v>20</v>
      </c>
    </row>
    <row r="1373" spans="2:15">
      <c r="B1373" s="11" t="s">
        <v>1619</v>
      </c>
      <c r="C1373" s="11" t="s">
        <v>1599</v>
      </c>
      <c r="D1373" s="11" t="s">
        <v>1600</v>
      </c>
      <c r="E1373" s="11" t="s">
        <v>266</v>
      </c>
      <c r="F1373" s="11" t="s">
        <v>14</v>
      </c>
      <c r="G1373" s="11" t="s">
        <v>33</v>
      </c>
      <c r="H1373" s="11" t="s">
        <v>58</v>
      </c>
      <c r="I1373" s="11" t="s">
        <v>59</v>
      </c>
      <c r="J1373" s="11">
        <v>70</v>
      </c>
      <c r="K1373" s="11">
        <v>4</v>
      </c>
      <c r="L1373" s="11" cm="1">
        <f t="array" ref="L1373">K1373*(J1373-INDEX(Purchase_Data!$D$8:$D$138, MATCH(1, (TRIM(Purchase_Data!$B$8:$B$138)=TRIM(H1373))*(TRIM(Purchase_Data!$C$8:$C$138)=TRIM(I1373)), 0)))</f>
        <v>24</v>
      </c>
      <c r="M1373" s="11">
        <f t="shared" si="21"/>
        <v>280</v>
      </c>
      <c r="N1373" s="11" t="s">
        <v>1447</v>
      </c>
      <c r="O1373" s="11" t="s">
        <v>37</v>
      </c>
    </row>
    <row r="1374" spans="2:15">
      <c r="B1374" s="11" t="s">
        <v>1620</v>
      </c>
      <c r="C1374" s="11" t="s">
        <v>1599</v>
      </c>
      <c r="D1374" s="11" t="s">
        <v>1600</v>
      </c>
      <c r="E1374" s="11" t="s">
        <v>926</v>
      </c>
      <c r="F1374" s="11" t="s">
        <v>14</v>
      </c>
      <c r="G1374" s="11" t="s">
        <v>53</v>
      </c>
      <c r="H1374" s="11" t="s">
        <v>26</v>
      </c>
      <c r="I1374" s="11" t="s">
        <v>27</v>
      </c>
      <c r="J1374" s="11">
        <v>730</v>
      </c>
      <c r="K1374" s="11">
        <v>5</v>
      </c>
      <c r="L1374" s="11" cm="1">
        <f t="array" ref="L1374">K1374*(J1374-INDEX(Purchase_Data!$D$8:$D$138, MATCH(1, (TRIM(Purchase_Data!$B$8:$B$138)=TRIM(H1374))*(TRIM(Purchase_Data!$C$8:$C$138)=TRIM(I1374)), 0)))</f>
        <v>125</v>
      </c>
      <c r="M1374" s="11">
        <f t="shared" si="21"/>
        <v>3650</v>
      </c>
      <c r="N1374" s="11" t="s">
        <v>1447</v>
      </c>
      <c r="O1374" s="11" t="s">
        <v>23</v>
      </c>
    </row>
    <row r="1375" spans="2:15">
      <c r="B1375" s="11" t="s">
        <v>1621</v>
      </c>
      <c r="C1375" s="11" t="s">
        <v>1599</v>
      </c>
      <c r="D1375" s="11" t="s">
        <v>1600</v>
      </c>
      <c r="E1375" s="11" t="s">
        <v>926</v>
      </c>
      <c r="F1375" s="11" t="s">
        <v>14</v>
      </c>
      <c r="G1375" s="11" t="s">
        <v>53</v>
      </c>
      <c r="H1375" s="11" t="s">
        <v>121</v>
      </c>
      <c r="I1375" s="11" t="s">
        <v>50</v>
      </c>
      <c r="J1375" s="11">
        <v>370</v>
      </c>
      <c r="K1375" s="11">
        <v>4</v>
      </c>
      <c r="L1375" s="11" cm="1">
        <f t="array" ref="L1375">K1375*(J1375-INDEX(Purchase_Data!$D$8:$D$138, MATCH(1, (TRIM(Purchase_Data!$B$8:$B$138)=TRIM(H1375))*(TRIM(Purchase_Data!$C$8:$C$138)=TRIM(I1375)), 0)))</f>
        <v>160</v>
      </c>
      <c r="M1375" s="11">
        <f t="shared" si="21"/>
        <v>1480</v>
      </c>
      <c r="N1375" s="11" t="s">
        <v>1447</v>
      </c>
      <c r="O1375" s="11" t="s">
        <v>42</v>
      </c>
    </row>
    <row r="1376" spans="2:15">
      <c r="B1376" s="11" t="s">
        <v>1622</v>
      </c>
      <c r="C1376" s="11" t="s">
        <v>1599</v>
      </c>
      <c r="D1376" s="11" t="s">
        <v>1600</v>
      </c>
      <c r="E1376" s="11" t="s">
        <v>120</v>
      </c>
      <c r="F1376" s="11" t="s">
        <v>32</v>
      </c>
      <c r="G1376" s="11" t="s">
        <v>53</v>
      </c>
      <c r="H1376" s="11" t="s">
        <v>264</v>
      </c>
      <c r="I1376" s="11" t="s">
        <v>229</v>
      </c>
      <c r="J1376" s="11">
        <v>850</v>
      </c>
      <c r="K1376" s="11">
        <v>5</v>
      </c>
      <c r="L1376" s="11" cm="1">
        <f t="array" ref="L1376">K1376*(J1376-INDEX(Purchase_Data!$D$8:$D$138, MATCH(1, (TRIM(Purchase_Data!$B$8:$B$138)=TRIM(H1376))*(TRIM(Purchase_Data!$C$8:$C$138)=TRIM(I1376)), 0)))</f>
        <v>150</v>
      </c>
      <c r="M1376" s="11">
        <f t="shared" si="21"/>
        <v>4250</v>
      </c>
      <c r="N1376" s="11" t="s">
        <v>1447</v>
      </c>
      <c r="O1376" s="11" t="s">
        <v>42</v>
      </c>
    </row>
    <row r="1377" spans="2:15">
      <c r="B1377" s="11" t="s">
        <v>1623</v>
      </c>
      <c r="C1377" s="11" t="s">
        <v>1599</v>
      </c>
      <c r="D1377" s="11" t="s">
        <v>1600</v>
      </c>
      <c r="E1377" s="11" t="s">
        <v>120</v>
      </c>
      <c r="F1377" s="11" t="s">
        <v>32</v>
      </c>
      <c r="G1377" s="11" t="s">
        <v>53</v>
      </c>
      <c r="H1377" s="11" t="s">
        <v>168</v>
      </c>
      <c r="I1377" s="11" t="s">
        <v>17</v>
      </c>
      <c r="J1377" s="11">
        <v>190</v>
      </c>
      <c r="K1377" s="11">
        <v>5</v>
      </c>
      <c r="L1377" s="11" cm="1">
        <f t="array" ref="L1377">K1377*(J1377-INDEX(Purchase_Data!$D$8:$D$138, MATCH(1, (TRIM(Purchase_Data!$B$8:$B$138)=TRIM(H1377))*(TRIM(Purchase_Data!$C$8:$C$138)=TRIM(I1377)), 0)))</f>
        <v>200</v>
      </c>
      <c r="M1377" s="11">
        <f t="shared" si="21"/>
        <v>950</v>
      </c>
      <c r="N1377" s="11" t="s">
        <v>1447</v>
      </c>
      <c r="O1377" s="11" t="s">
        <v>42</v>
      </c>
    </row>
    <row r="1378" spans="2:15">
      <c r="B1378" s="11" t="s">
        <v>1624</v>
      </c>
      <c r="C1378" s="11" t="s">
        <v>1599</v>
      </c>
      <c r="D1378" s="11" t="s">
        <v>1600</v>
      </c>
      <c r="E1378" s="11" t="s">
        <v>61</v>
      </c>
      <c r="F1378" s="11" t="s">
        <v>32</v>
      </c>
      <c r="G1378" s="11" t="s">
        <v>25</v>
      </c>
      <c r="H1378" s="11" t="s">
        <v>45</v>
      </c>
      <c r="I1378" s="11" t="s">
        <v>55</v>
      </c>
      <c r="J1378" s="11">
        <v>2015</v>
      </c>
      <c r="K1378" s="11">
        <v>5</v>
      </c>
      <c r="L1378" s="11" cm="1">
        <f t="array" ref="L1378">K1378*(J1378-INDEX(Purchase_Data!$D$8:$D$138, MATCH(1, (TRIM(Purchase_Data!$B$8:$B$138)=TRIM(H1378))*(TRIM(Purchase_Data!$C$8:$C$138)=TRIM(I1378)), 0)))</f>
        <v>1375</v>
      </c>
      <c r="M1378" s="11">
        <f t="shared" si="21"/>
        <v>10075</v>
      </c>
      <c r="N1378" s="11" t="s">
        <v>1447</v>
      </c>
      <c r="O1378" s="11" t="s">
        <v>37</v>
      </c>
    </row>
    <row r="1379" spans="2:15">
      <c r="B1379" s="11" t="s">
        <v>1625</v>
      </c>
      <c r="C1379" s="11" t="s">
        <v>1599</v>
      </c>
      <c r="D1379" s="11" t="s">
        <v>1600</v>
      </c>
      <c r="E1379" s="11" t="s">
        <v>52</v>
      </c>
      <c r="F1379" s="11" t="s">
        <v>32</v>
      </c>
      <c r="G1379" s="11" t="s">
        <v>53</v>
      </c>
      <c r="H1379" s="11" t="s">
        <v>1751</v>
      </c>
      <c r="I1379" s="11" t="s">
        <v>27</v>
      </c>
      <c r="J1379" s="11">
        <v>200</v>
      </c>
      <c r="K1379" s="11">
        <v>7</v>
      </c>
      <c r="L1379" s="11" cm="1">
        <f t="array" ref="L1379">K1379*(J1379-INDEX(Purchase_Data!$D$8:$D$138, MATCH(1, (TRIM(Purchase_Data!$B$8:$B$138)=TRIM(H1379))*(TRIM(Purchase_Data!$C$8:$C$138)=TRIM(I1379)), 0)))</f>
        <v>154</v>
      </c>
      <c r="M1379" s="11">
        <f t="shared" si="21"/>
        <v>1400</v>
      </c>
      <c r="N1379" s="11" t="s">
        <v>1447</v>
      </c>
      <c r="O1379" s="11" t="s">
        <v>42</v>
      </c>
    </row>
    <row r="1380" spans="2:15">
      <c r="B1380" s="11" t="s">
        <v>1626</v>
      </c>
      <c r="C1380" s="11" t="s">
        <v>1599</v>
      </c>
      <c r="D1380" s="11" t="s">
        <v>1600</v>
      </c>
      <c r="E1380" s="11" t="s">
        <v>356</v>
      </c>
      <c r="F1380" s="11" t="s">
        <v>14</v>
      </c>
      <c r="G1380" s="11" t="s">
        <v>53</v>
      </c>
      <c r="H1380" s="11" t="s">
        <v>111</v>
      </c>
      <c r="I1380" s="11" t="s">
        <v>112</v>
      </c>
      <c r="J1380" s="11">
        <v>230</v>
      </c>
      <c r="K1380" s="11">
        <v>5</v>
      </c>
      <c r="L1380" s="11" cm="1">
        <f t="array" ref="L1380">K1380*(J1380-INDEX(Purchase_Data!$D$8:$D$138, MATCH(1, (TRIM(Purchase_Data!$B$8:$B$138)=TRIM(H1380))*(TRIM(Purchase_Data!$C$8:$C$138)=TRIM(I1380)), 0)))</f>
        <v>100</v>
      </c>
      <c r="M1380" s="11">
        <f t="shared" si="21"/>
        <v>1150</v>
      </c>
      <c r="N1380" s="11" t="s">
        <v>1447</v>
      </c>
      <c r="O1380" s="11" t="s">
        <v>23</v>
      </c>
    </row>
    <row r="1381" spans="2:15">
      <c r="B1381" s="11" t="s">
        <v>1627</v>
      </c>
      <c r="C1381" s="11" t="s">
        <v>1599</v>
      </c>
      <c r="D1381" s="11" t="s">
        <v>1600</v>
      </c>
      <c r="E1381" s="11" t="s">
        <v>181</v>
      </c>
      <c r="F1381" s="11" t="s">
        <v>14</v>
      </c>
      <c r="G1381" s="11" t="s">
        <v>44</v>
      </c>
      <c r="H1381" s="11" t="s">
        <v>435</v>
      </c>
      <c r="I1381" s="11" t="s">
        <v>59</v>
      </c>
      <c r="J1381" s="11">
        <v>120</v>
      </c>
      <c r="K1381" s="11">
        <v>5</v>
      </c>
      <c r="L1381" s="11" cm="1">
        <f t="array" ref="L1381">K1381*(J1381-INDEX(Purchase_Data!$D$8:$D$138, MATCH(1, (TRIM(Purchase_Data!$B$8:$B$138)=TRIM(H1381))*(TRIM(Purchase_Data!$C$8:$C$138)=TRIM(I1381)), 0)))</f>
        <v>50</v>
      </c>
      <c r="M1381" s="11">
        <f t="shared" si="21"/>
        <v>600</v>
      </c>
      <c r="N1381" s="11" t="s">
        <v>1447</v>
      </c>
      <c r="O1381" s="11" t="s">
        <v>37</v>
      </c>
    </row>
    <row r="1382" spans="2:15">
      <c r="B1382" s="11" t="s">
        <v>1628</v>
      </c>
      <c r="C1382" s="11" t="s">
        <v>1599</v>
      </c>
      <c r="D1382" s="11" t="s">
        <v>1600</v>
      </c>
      <c r="E1382" s="11" t="s">
        <v>307</v>
      </c>
      <c r="F1382" s="11" t="s">
        <v>14</v>
      </c>
      <c r="G1382" s="11" t="s">
        <v>15</v>
      </c>
      <c r="H1382" s="11" t="s">
        <v>108</v>
      </c>
      <c r="I1382" s="11" t="s">
        <v>17</v>
      </c>
      <c r="J1382" s="11">
        <v>70</v>
      </c>
      <c r="K1382" s="11">
        <v>7</v>
      </c>
      <c r="L1382" s="11" cm="1">
        <f t="array" ref="L1382">K1382*(J1382-INDEX(Purchase_Data!$D$8:$D$138, MATCH(1, (TRIM(Purchase_Data!$B$8:$B$138)=TRIM(H1382))*(TRIM(Purchase_Data!$C$8:$C$138)=TRIM(I1382)), 0)))</f>
        <v>56</v>
      </c>
      <c r="M1382" s="11">
        <f t="shared" si="21"/>
        <v>490</v>
      </c>
      <c r="N1382" s="11" t="s">
        <v>1447</v>
      </c>
      <c r="O1382" s="11" t="s">
        <v>20</v>
      </c>
    </row>
    <row r="1383" spans="2:15">
      <c r="B1383" s="11" t="s">
        <v>1629</v>
      </c>
      <c r="C1383" s="11" t="s">
        <v>1599</v>
      </c>
      <c r="D1383" s="11" t="s">
        <v>1600</v>
      </c>
      <c r="E1383" s="11" t="s">
        <v>89</v>
      </c>
      <c r="F1383" s="11" t="s">
        <v>14</v>
      </c>
      <c r="G1383" s="11" t="s">
        <v>44</v>
      </c>
      <c r="H1383" s="11" t="s">
        <v>234</v>
      </c>
      <c r="I1383" s="11" t="s">
        <v>235</v>
      </c>
      <c r="J1383" s="11">
        <v>420</v>
      </c>
      <c r="K1383" s="11">
        <v>6</v>
      </c>
      <c r="L1383" s="11" cm="1">
        <f t="array" ref="L1383">K1383*(J1383-INDEX(Purchase_Data!$D$8:$D$138, MATCH(1, (TRIM(Purchase_Data!$B$8:$B$138)=TRIM(H1383))*(TRIM(Purchase_Data!$C$8:$C$138)=TRIM(I1383)), 0)))</f>
        <v>300</v>
      </c>
      <c r="M1383" s="11">
        <f t="shared" si="21"/>
        <v>2520</v>
      </c>
      <c r="N1383" s="11" t="s">
        <v>1447</v>
      </c>
      <c r="O1383" s="11" t="s">
        <v>37</v>
      </c>
    </row>
    <row r="1384" spans="2:15">
      <c r="B1384" s="11" t="s">
        <v>1630</v>
      </c>
      <c r="C1384" s="11" t="s">
        <v>1599</v>
      </c>
      <c r="D1384" s="11" t="s">
        <v>1600</v>
      </c>
      <c r="E1384" s="11" t="s">
        <v>153</v>
      </c>
      <c r="F1384" s="11" t="s">
        <v>14</v>
      </c>
      <c r="G1384" s="11" t="s">
        <v>15</v>
      </c>
      <c r="H1384" s="11" t="s">
        <v>121</v>
      </c>
      <c r="I1384" s="11" t="s">
        <v>55</v>
      </c>
      <c r="J1384" s="11">
        <v>750</v>
      </c>
      <c r="K1384" s="11">
        <v>6</v>
      </c>
      <c r="L1384" s="11" cm="1">
        <f t="array" ref="L1384">K1384*(J1384-INDEX(Purchase_Data!$D$8:$D$138, MATCH(1, (TRIM(Purchase_Data!$B$8:$B$138)=TRIM(H1384))*(TRIM(Purchase_Data!$C$8:$C$138)=TRIM(I1384)), 0)))</f>
        <v>228</v>
      </c>
      <c r="M1384" s="11">
        <f t="shared" si="21"/>
        <v>4500</v>
      </c>
      <c r="N1384" s="11" t="s">
        <v>1447</v>
      </c>
      <c r="O1384" s="11" t="s">
        <v>42</v>
      </c>
    </row>
    <row r="1385" spans="2:15">
      <c r="B1385" s="11" t="s">
        <v>1631</v>
      </c>
      <c r="C1385" s="11" t="s">
        <v>1599</v>
      </c>
      <c r="D1385" s="11" t="s">
        <v>1600</v>
      </c>
      <c r="E1385" s="11" t="s">
        <v>153</v>
      </c>
      <c r="F1385" s="11" t="s">
        <v>14</v>
      </c>
      <c r="G1385" s="11" t="s">
        <v>15</v>
      </c>
      <c r="H1385" s="11" t="s">
        <v>185</v>
      </c>
      <c r="I1385" s="11" t="s">
        <v>172</v>
      </c>
      <c r="J1385" s="11">
        <v>120</v>
      </c>
      <c r="K1385" s="11">
        <v>7</v>
      </c>
      <c r="L1385" s="11" cm="1">
        <f t="array" ref="L1385">K1385*(J1385-INDEX(Purchase_Data!$D$8:$D$138, MATCH(1, (TRIM(Purchase_Data!$B$8:$B$138)=TRIM(H1385))*(TRIM(Purchase_Data!$C$8:$C$138)=TRIM(I1385)), 0)))</f>
        <v>56</v>
      </c>
      <c r="M1385" s="11">
        <f t="shared" si="21"/>
        <v>840</v>
      </c>
      <c r="N1385" s="11" t="s">
        <v>1447</v>
      </c>
      <c r="O1385" s="11" t="s">
        <v>20</v>
      </c>
    </row>
    <row r="1386" spans="2:15">
      <c r="B1386" s="11" t="s">
        <v>1632</v>
      </c>
      <c r="C1386" s="11" t="s">
        <v>1599</v>
      </c>
      <c r="D1386" s="11" t="s">
        <v>1600</v>
      </c>
      <c r="E1386" s="11" t="s">
        <v>527</v>
      </c>
      <c r="F1386" s="11" t="s">
        <v>32</v>
      </c>
      <c r="G1386" s="11" t="s">
        <v>25</v>
      </c>
      <c r="H1386" s="4" t="s">
        <v>21</v>
      </c>
      <c r="I1386" s="4" t="s">
        <v>35</v>
      </c>
      <c r="J1386" s="11">
        <v>205</v>
      </c>
      <c r="K1386" s="11">
        <v>6</v>
      </c>
      <c r="L1386" s="11" cm="1">
        <f t="array" ref="L1386">K1386*(J1386-INDEX(Purchase_Data!$D$8:$D$138, MATCH(1, (TRIM(Purchase_Data!$B$8:$B$138)=TRIM(H1386))*(TRIM(Purchase_Data!$C$8:$C$138)=TRIM(I1386)), 0)))</f>
        <v>162</v>
      </c>
      <c r="M1386" s="11">
        <f t="shared" si="21"/>
        <v>1230</v>
      </c>
      <c r="N1386" s="11" t="s">
        <v>1447</v>
      </c>
      <c r="O1386" s="4" t="s">
        <v>23</v>
      </c>
    </row>
    <row r="1387" spans="2:15">
      <c r="B1387" s="11" t="s">
        <v>1633</v>
      </c>
      <c r="C1387" s="11" t="s">
        <v>1599</v>
      </c>
      <c r="D1387" s="11" t="s">
        <v>1600</v>
      </c>
      <c r="E1387" s="11" t="s">
        <v>527</v>
      </c>
      <c r="F1387" s="11" t="s">
        <v>32</v>
      </c>
      <c r="G1387" s="11" t="s">
        <v>25</v>
      </c>
      <c r="H1387" s="11" t="s">
        <v>214</v>
      </c>
      <c r="I1387" s="11" t="s">
        <v>59</v>
      </c>
      <c r="J1387" s="11">
        <v>150</v>
      </c>
      <c r="K1387" s="11">
        <v>8</v>
      </c>
      <c r="L1387" s="11" cm="1">
        <f t="array" ref="L1387">K1387*(J1387-INDEX(Purchase_Data!$D$8:$D$138, MATCH(1, (TRIM(Purchase_Data!$B$8:$B$138)=TRIM(H1387))*(TRIM(Purchase_Data!$C$8:$C$138)=TRIM(I1387)), 0)))</f>
        <v>64</v>
      </c>
      <c r="M1387" s="11">
        <f t="shared" si="21"/>
        <v>1200</v>
      </c>
      <c r="N1387" s="11" t="s">
        <v>1447</v>
      </c>
      <c r="O1387" s="11" t="s">
        <v>37</v>
      </c>
    </row>
    <row r="1388" spans="2:15">
      <c r="B1388" s="11" t="s">
        <v>1634</v>
      </c>
      <c r="C1388" s="11" t="s">
        <v>1599</v>
      </c>
      <c r="D1388" s="11" t="s">
        <v>1600</v>
      </c>
      <c r="E1388" s="11" t="s">
        <v>378</v>
      </c>
      <c r="F1388" s="11" t="s">
        <v>14</v>
      </c>
      <c r="G1388" s="11" t="s">
        <v>25</v>
      </c>
      <c r="H1388" s="11" t="s">
        <v>108</v>
      </c>
      <c r="I1388" s="11" t="s">
        <v>17</v>
      </c>
      <c r="J1388" s="11">
        <v>70</v>
      </c>
      <c r="K1388" s="11">
        <v>7</v>
      </c>
      <c r="L1388" s="11" cm="1">
        <f t="array" ref="L1388">K1388*(J1388-INDEX(Purchase_Data!$D$8:$D$138, MATCH(1, (TRIM(Purchase_Data!$B$8:$B$138)=TRIM(H1388))*(TRIM(Purchase_Data!$C$8:$C$138)=TRIM(I1388)), 0)))</f>
        <v>56</v>
      </c>
      <c r="M1388" s="11">
        <f t="shared" si="21"/>
        <v>490</v>
      </c>
      <c r="N1388" s="11" t="s">
        <v>1447</v>
      </c>
      <c r="O1388" s="11" t="s">
        <v>20</v>
      </c>
    </row>
    <row r="1389" spans="2:15">
      <c r="B1389" s="11" t="s">
        <v>1635</v>
      </c>
      <c r="C1389" s="11" t="s">
        <v>1599</v>
      </c>
      <c r="D1389" s="11" t="s">
        <v>1600</v>
      </c>
      <c r="E1389" s="11" t="s">
        <v>323</v>
      </c>
      <c r="F1389" s="11" t="s">
        <v>14</v>
      </c>
      <c r="G1389" s="11" t="s">
        <v>44</v>
      </c>
      <c r="H1389" s="11" t="s">
        <v>84</v>
      </c>
      <c r="I1389" s="11" t="s">
        <v>17</v>
      </c>
      <c r="J1389" s="11">
        <v>70</v>
      </c>
      <c r="K1389" s="11">
        <v>6</v>
      </c>
      <c r="L1389" s="11" cm="1">
        <f t="array" ref="L1389">K1389*(J1389-INDEX(Purchase_Data!$D$8:$D$138, MATCH(1, (TRIM(Purchase_Data!$B$8:$B$138)=TRIM(H1389))*(TRIM(Purchase_Data!$C$8:$C$138)=TRIM(I1389)), 0)))</f>
        <v>60</v>
      </c>
      <c r="M1389" s="11">
        <f t="shared" si="21"/>
        <v>420</v>
      </c>
      <c r="N1389" s="11" t="s">
        <v>1447</v>
      </c>
      <c r="O1389" s="11" t="s">
        <v>23</v>
      </c>
    </row>
    <row r="1390" spans="2:15">
      <c r="B1390" s="11" t="s">
        <v>1636</v>
      </c>
      <c r="C1390" s="11" t="s">
        <v>1599</v>
      </c>
      <c r="D1390" s="11" t="s">
        <v>1600</v>
      </c>
      <c r="E1390" s="11" t="s">
        <v>543</v>
      </c>
      <c r="F1390" s="11" t="s">
        <v>14</v>
      </c>
      <c r="G1390" s="11" t="s">
        <v>25</v>
      </c>
      <c r="H1390" s="11" t="s">
        <v>189</v>
      </c>
      <c r="I1390" s="11" t="s">
        <v>46</v>
      </c>
      <c r="J1390" s="11">
        <v>950</v>
      </c>
      <c r="K1390" s="11">
        <v>7</v>
      </c>
      <c r="L1390" s="11" cm="1">
        <f t="array" ref="L1390">K1390*(J1390-INDEX(Purchase_Data!$D$8:$D$138, MATCH(1, (TRIM(Purchase_Data!$B$8:$B$138)=TRIM(H1390))*(TRIM(Purchase_Data!$C$8:$C$138)=TRIM(I1390)), 0)))</f>
        <v>532</v>
      </c>
      <c r="M1390" s="11">
        <f t="shared" si="21"/>
        <v>6650</v>
      </c>
      <c r="N1390" s="11" t="s">
        <v>1447</v>
      </c>
      <c r="O1390" s="11" t="s">
        <v>23</v>
      </c>
    </row>
    <row r="1391" spans="2:15">
      <c r="B1391" s="11" t="s">
        <v>1637</v>
      </c>
      <c r="C1391" s="11" t="s">
        <v>1599</v>
      </c>
      <c r="D1391" s="11" t="s">
        <v>1600</v>
      </c>
      <c r="E1391" s="11" t="s">
        <v>471</v>
      </c>
      <c r="F1391" s="11" t="s">
        <v>32</v>
      </c>
      <c r="G1391" s="11" t="s">
        <v>44</v>
      </c>
      <c r="H1391" s="11" t="s">
        <v>108</v>
      </c>
      <c r="I1391" s="11" t="s">
        <v>50</v>
      </c>
      <c r="J1391" s="11">
        <v>320</v>
      </c>
      <c r="K1391" s="11">
        <v>5</v>
      </c>
      <c r="L1391" s="11" cm="1">
        <f t="array" ref="L1391">K1391*(J1391-INDEX(Purchase_Data!$D$8:$D$138, MATCH(1, (TRIM(Purchase_Data!$B$8:$B$138)=TRIM(H1391))*(TRIM(Purchase_Data!$C$8:$C$138)=TRIM(I1391)), 0)))</f>
        <v>120</v>
      </c>
      <c r="M1391" s="11">
        <f t="shared" si="21"/>
        <v>1600</v>
      </c>
      <c r="N1391" s="11" t="s">
        <v>1447</v>
      </c>
      <c r="O1391" s="11" t="s">
        <v>20</v>
      </c>
    </row>
    <row r="1392" spans="2:15">
      <c r="B1392" s="11" t="s">
        <v>1638</v>
      </c>
      <c r="C1392" s="11" t="s">
        <v>1599</v>
      </c>
      <c r="D1392" s="11" t="s">
        <v>1600</v>
      </c>
      <c r="E1392" s="11" t="s">
        <v>79</v>
      </c>
      <c r="F1392" s="11" t="s">
        <v>32</v>
      </c>
      <c r="G1392" s="11" t="s">
        <v>53</v>
      </c>
      <c r="H1392" s="11" t="s">
        <v>45</v>
      </c>
      <c r="I1392" s="11" t="s">
        <v>330</v>
      </c>
      <c r="J1392" s="11">
        <v>780</v>
      </c>
      <c r="K1392" s="11">
        <v>6</v>
      </c>
      <c r="L1392" s="11" cm="1">
        <f t="array" ref="L1392">K1392*(J1392-INDEX(Purchase_Data!$D$8:$D$138, MATCH(1, (TRIM(Purchase_Data!$B$8:$B$138)=TRIM(H1392))*(TRIM(Purchase_Data!$C$8:$C$138)=TRIM(I1392)), 0)))</f>
        <v>480</v>
      </c>
      <c r="M1392" s="11">
        <f t="shared" si="21"/>
        <v>4680</v>
      </c>
      <c r="N1392" s="11" t="s">
        <v>1447</v>
      </c>
      <c r="O1392" s="11" t="s">
        <v>37</v>
      </c>
    </row>
    <row r="1393" spans="2:15">
      <c r="B1393" s="11" t="s">
        <v>1639</v>
      </c>
      <c r="C1393" s="11" t="s">
        <v>1599</v>
      </c>
      <c r="D1393" s="11" t="s">
        <v>1600</v>
      </c>
      <c r="E1393" s="11" t="s">
        <v>414</v>
      </c>
      <c r="F1393" s="11" t="s">
        <v>14</v>
      </c>
      <c r="G1393" s="11" t="s">
        <v>25</v>
      </c>
      <c r="H1393" s="11" t="s">
        <v>62</v>
      </c>
      <c r="I1393" s="11" t="s">
        <v>63</v>
      </c>
      <c r="J1393" s="11">
        <v>30</v>
      </c>
      <c r="K1393" s="11">
        <v>5</v>
      </c>
      <c r="L1393" s="11" cm="1">
        <f t="array" ref="L1393">K1393*(J1393-INDEX(Purchase_Data!$D$8:$D$138, MATCH(1, (TRIM(Purchase_Data!$B$8:$B$138)=TRIM(H1393))*(TRIM(Purchase_Data!$C$8:$C$138)=TRIM(I1393)), 0)))</f>
        <v>25</v>
      </c>
      <c r="M1393" s="11">
        <f t="shared" si="21"/>
        <v>150</v>
      </c>
      <c r="N1393" s="11" t="s">
        <v>1447</v>
      </c>
      <c r="O1393" s="11" t="s">
        <v>23</v>
      </c>
    </row>
    <row r="1394" spans="2:15">
      <c r="B1394" s="11" t="s">
        <v>1640</v>
      </c>
      <c r="C1394" s="11" t="s">
        <v>1599</v>
      </c>
      <c r="D1394" s="11" t="s">
        <v>1600</v>
      </c>
      <c r="E1394" s="11" t="s">
        <v>73</v>
      </c>
      <c r="F1394" s="11" t="s">
        <v>32</v>
      </c>
      <c r="G1394" s="11" t="s">
        <v>25</v>
      </c>
      <c r="H1394" s="11" t="s">
        <v>39</v>
      </c>
      <c r="I1394" s="11" t="s">
        <v>59</v>
      </c>
      <c r="J1394" s="11">
        <v>120</v>
      </c>
      <c r="K1394" s="11">
        <v>6</v>
      </c>
      <c r="L1394" s="11" cm="1">
        <f t="array" ref="L1394">K1394*(J1394-INDEX(Purchase_Data!$D$8:$D$138, MATCH(1, (TRIM(Purchase_Data!$B$8:$B$138)=TRIM(H1394))*(TRIM(Purchase_Data!$C$8:$C$138)=TRIM(I1394)), 0)))</f>
        <v>36</v>
      </c>
      <c r="M1394" s="11">
        <f t="shared" si="21"/>
        <v>720</v>
      </c>
      <c r="N1394" s="11" t="s">
        <v>1447</v>
      </c>
      <c r="O1394" s="11" t="s">
        <v>42</v>
      </c>
    </row>
    <row r="1395" spans="2:15">
      <c r="B1395" s="11" t="s">
        <v>1641</v>
      </c>
      <c r="C1395" s="11" t="s">
        <v>1599</v>
      </c>
      <c r="D1395" s="11" t="s">
        <v>1600</v>
      </c>
      <c r="E1395" s="11" t="s">
        <v>110</v>
      </c>
      <c r="F1395" s="11" t="s">
        <v>14</v>
      </c>
      <c r="G1395" s="11" t="s">
        <v>25</v>
      </c>
      <c r="H1395" s="11" t="s">
        <v>49</v>
      </c>
      <c r="I1395" s="11" t="s">
        <v>17</v>
      </c>
      <c r="J1395" s="11">
        <v>100</v>
      </c>
      <c r="K1395" s="11">
        <v>6</v>
      </c>
      <c r="L1395" s="11" cm="1">
        <f t="array" ref="L1395">K1395*(J1395-INDEX(Purchase_Data!$D$8:$D$138, MATCH(1, (TRIM(Purchase_Data!$B$8:$B$138)=TRIM(H1395))*(TRIM(Purchase_Data!$C$8:$C$138)=TRIM(I1395)), 0)))</f>
        <v>48</v>
      </c>
      <c r="M1395" s="11">
        <f t="shared" si="21"/>
        <v>600</v>
      </c>
      <c r="N1395" s="11" t="s">
        <v>1447</v>
      </c>
      <c r="O1395" s="11" t="s">
        <v>20</v>
      </c>
    </row>
    <row r="1396" spans="2:15">
      <c r="B1396" s="11" t="s">
        <v>1642</v>
      </c>
      <c r="C1396" s="11" t="s">
        <v>1599</v>
      </c>
      <c r="D1396" s="11" t="s">
        <v>1600</v>
      </c>
      <c r="E1396" s="11" t="s">
        <v>156</v>
      </c>
      <c r="F1396" s="11" t="s">
        <v>32</v>
      </c>
      <c r="G1396" s="11" t="s">
        <v>25</v>
      </c>
      <c r="H1396" s="11" t="s">
        <v>264</v>
      </c>
      <c r="I1396" s="11" t="s">
        <v>149</v>
      </c>
      <c r="J1396" s="11">
        <v>1640</v>
      </c>
      <c r="K1396" s="11">
        <v>5</v>
      </c>
      <c r="L1396" s="11" cm="1">
        <f t="array" ref="L1396">K1396*(J1396-INDEX(Purchase_Data!$D$8:$D$138, MATCH(1, (TRIM(Purchase_Data!$B$8:$B$138)=TRIM(H1396))*(TRIM(Purchase_Data!$C$8:$C$138)=TRIM(I1396)), 0)))</f>
        <v>850</v>
      </c>
      <c r="M1396" s="11">
        <f t="shared" si="21"/>
        <v>8200</v>
      </c>
      <c r="N1396" s="11" t="s">
        <v>1447</v>
      </c>
      <c r="O1396" s="11" t="s">
        <v>42</v>
      </c>
    </row>
    <row r="1397" spans="2:15">
      <c r="B1397" s="11" t="s">
        <v>1643</v>
      </c>
      <c r="C1397" s="11" t="s">
        <v>1599</v>
      </c>
      <c r="D1397" s="11" t="s">
        <v>1600</v>
      </c>
      <c r="E1397" s="11" t="s">
        <v>156</v>
      </c>
      <c r="F1397" s="11" t="s">
        <v>32</v>
      </c>
      <c r="G1397" s="11" t="s">
        <v>25</v>
      </c>
      <c r="H1397" s="11" t="s">
        <v>39</v>
      </c>
      <c r="I1397" s="11" t="s">
        <v>59</v>
      </c>
      <c r="J1397" s="11">
        <v>120</v>
      </c>
      <c r="K1397" s="11">
        <v>4</v>
      </c>
      <c r="L1397" s="11" cm="1">
        <f t="array" ref="L1397">K1397*(J1397-INDEX(Purchase_Data!$D$8:$D$138, MATCH(1, (TRIM(Purchase_Data!$B$8:$B$138)=TRIM(H1397))*(TRIM(Purchase_Data!$C$8:$C$138)=TRIM(I1397)), 0)))</f>
        <v>24</v>
      </c>
      <c r="M1397" s="11">
        <f t="shared" si="21"/>
        <v>480</v>
      </c>
      <c r="N1397" s="11" t="s">
        <v>1447</v>
      </c>
      <c r="O1397" s="11" t="s">
        <v>42</v>
      </c>
    </row>
    <row r="1398" spans="2:15">
      <c r="B1398" s="11" t="s">
        <v>1644</v>
      </c>
      <c r="C1398" s="11" t="s">
        <v>1599</v>
      </c>
      <c r="D1398" s="11" t="s">
        <v>1600</v>
      </c>
      <c r="E1398" s="11" t="s">
        <v>398</v>
      </c>
      <c r="F1398" s="11" t="s">
        <v>14</v>
      </c>
      <c r="G1398" s="11" t="s">
        <v>25</v>
      </c>
      <c r="H1398" s="11" t="s">
        <v>91</v>
      </c>
      <c r="I1398" s="11" t="s">
        <v>59</v>
      </c>
      <c r="J1398" s="11">
        <v>700</v>
      </c>
      <c r="K1398" s="11">
        <v>5</v>
      </c>
      <c r="L1398" s="11" cm="1">
        <f t="array" ref="L1398">K1398*(J1398-INDEX(Purchase_Data!$D$8:$D$138, MATCH(1, (TRIM(Purchase_Data!$B$8:$B$138)=TRIM(H1398))*(TRIM(Purchase_Data!$C$8:$C$138)=TRIM(I1398)), 0)))</f>
        <v>140</v>
      </c>
      <c r="M1398" s="11">
        <f t="shared" si="21"/>
        <v>3500</v>
      </c>
      <c r="N1398" s="11" t="s">
        <v>1447</v>
      </c>
      <c r="O1398" s="11" t="s">
        <v>23</v>
      </c>
    </row>
    <row r="1399" spans="2:15">
      <c r="B1399" s="11" t="s">
        <v>1645</v>
      </c>
      <c r="C1399" s="11" t="s">
        <v>1599</v>
      </c>
      <c r="D1399" s="11" t="s">
        <v>1600</v>
      </c>
      <c r="E1399" s="11" t="s">
        <v>398</v>
      </c>
      <c r="F1399" s="11" t="s">
        <v>14</v>
      </c>
      <c r="G1399" s="11" t="s">
        <v>25</v>
      </c>
      <c r="H1399" s="11" t="s">
        <v>108</v>
      </c>
      <c r="I1399" s="11" t="s">
        <v>172</v>
      </c>
      <c r="J1399" s="11">
        <v>170</v>
      </c>
      <c r="K1399" s="11">
        <v>4</v>
      </c>
      <c r="L1399" s="11" cm="1">
        <f t="array" ref="L1399">K1399*(J1399-INDEX(Purchase_Data!$D$8:$D$138, MATCH(1, (TRIM(Purchase_Data!$B$8:$B$138)=TRIM(H1399))*(TRIM(Purchase_Data!$C$8:$C$138)=TRIM(I1399)), 0)))</f>
        <v>72</v>
      </c>
      <c r="M1399" s="11">
        <f t="shared" si="21"/>
        <v>680</v>
      </c>
      <c r="N1399" s="11" t="s">
        <v>1447</v>
      </c>
      <c r="O1399" s="11" t="s">
        <v>20</v>
      </c>
    </row>
    <row r="1400" spans="2:15">
      <c r="B1400" s="11" t="s">
        <v>1646</v>
      </c>
      <c r="C1400" s="11" t="s">
        <v>1599</v>
      </c>
      <c r="D1400" s="11" t="s">
        <v>1600</v>
      </c>
      <c r="E1400" s="11" t="s">
        <v>560</v>
      </c>
      <c r="F1400" s="11" t="s">
        <v>32</v>
      </c>
      <c r="G1400" s="11" t="s">
        <v>25</v>
      </c>
      <c r="H1400" s="11" t="s">
        <v>26</v>
      </c>
      <c r="I1400" s="11" t="s">
        <v>59</v>
      </c>
      <c r="J1400" s="11">
        <v>80</v>
      </c>
      <c r="K1400" s="11">
        <v>6</v>
      </c>
      <c r="L1400" s="11" cm="1">
        <f t="array" ref="L1400">K1400*(J1400-INDEX(Purchase_Data!$D$8:$D$138, MATCH(1, (TRIM(Purchase_Data!$B$8:$B$138)=TRIM(H1400))*(TRIM(Purchase_Data!$C$8:$C$138)=TRIM(I1400)), 0)))</f>
        <v>24</v>
      </c>
      <c r="M1400" s="11">
        <f t="shared" si="21"/>
        <v>480</v>
      </c>
      <c r="N1400" s="11" t="s">
        <v>1447</v>
      </c>
      <c r="O1400" s="11" t="s">
        <v>23</v>
      </c>
    </row>
    <row r="1401" spans="2:15">
      <c r="B1401" s="11" t="s">
        <v>1647</v>
      </c>
      <c r="C1401" s="11" t="s">
        <v>1599</v>
      </c>
      <c r="D1401" s="11" t="s">
        <v>1600</v>
      </c>
      <c r="E1401" s="11" t="s">
        <v>61</v>
      </c>
      <c r="F1401" s="11" t="s">
        <v>32</v>
      </c>
      <c r="G1401" s="11" t="s">
        <v>25</v>
      </c>
      <c r="H1401" s="11" t="s">
        <v>1765</v>
      </c>
      <c r="I1401" s="11" t="s">
        <v>35</v>
      </c>
      <c r="J1401" s="11">
        <v>220</v>
      </c>
      <c r="K1401" s="11">
        <v>5</v>
      </c>
      <c r="L1401" s="11" cm="1">
        <f t="array" ref="L1401">K1401*(J1401-INDEX(Purchase_Data!$D$8:$D$138, MATCH(1, (TRIM(Purchase_Data!$B$8:$B$138)=TRIM(H1401))*(TRIM(Purchase_Data!$C$8:$C$138)=TRIM(I1401)), 0)))</f>
        <v>125</v>
      </c>
      <c r="M1401" s="11">
        <f t="shared" si="21"/>
        <v>1100</v>
      </c>
      <c r="N1401" s="11" t="s">
        <v>1447</v>
      </c>
      <c r="O1401" s="11" t="s">
        <v>37</v>
      </c>
    </row>
    <row r="1402" spans="2:15">
      <c r="B1402" s="11" t="s">
        <v>1648</v>
      </c>
      <c r="C1402" s="11" t="s">
        <v>1599</v>
      </c>
      <c r="D1402" s="11" t="s">
        <v>1600</v>
      </c>
      <c r="E1402" s="11" t="s">
        <v>213</v>
      </c>
      <c r="F1402" s="11" t="s">
        <v>32</v>
      </c>
      <c r="G1402" s="11" t="s">
        <v>33</v>
      </c>
      <c r="H1402" s="11" t="s">
        <v>34</v>
      </c>
      <c r="I1402" s="11" t="s">
        <v>35</v>
      </c>
      <c r="J1402" s="11">
        <v>270</v>
      </c>
      <c r="K1402" s="11">
        <v>4</v>
      </c>
      <c r="L1402" s="11" cm="1">
        <f t="array" ref="L1402">K1402*(J1402-INDEX(Purchase_Data!$D$8:$D$138, MATCH(1, (TRIM(Purchase_Data!$B$8:$B$138)=TRIM(H1402))*(TRIM(Purchase_Data!$C$8:$C$138)=TRIM(I1402)), 0)))</f>
        <v>200</v>
      </c>
      <c r="M1402" s="11">
        <f t="shared" si="21"/>
        <v>1080</v>
      </c>
      <c r="N1402" s="11" t="s">
        <v>1447</v>
      </c>
      <c r="O1402" s="11" t="s">
        <v>37</v>
      </c>
    </row>
    <row r="1403" spans="2:15">
      <c r="B1403" s="11" t="s">
        <v>1649</v>
      </c>
      <c r="C1403" s="11" t="s">
        <v>1599</v>
      </c>
      <c r="D1403" s="11" t="s">
        <v>1600</v>
      </c>
      <c r="E1403" s="11" t="s">
        <v>134</v>
      </c>
      <c r="F1403" s="11" t="s">
        <v>32</v>
      </c>
      <c r="G1403" s="11" t="s">
        <v>44</v>
      </c>
      <c r="H1403" s="11" t="s">
        <v>123</v>
      </c>
      <c r="I1403" s="11" t="s">
        <v>59</v>
      </c>
      <c r="J1403" s="11">
        <v>130</v>
      </c>
      <c r="K1403" s="11">
        <v>5</v>
      </c>
      <c r="L1403" s="11" cm="1">
        <f t="array" ref="L1403">K1403*(J1403-INDEX(Purchase_Data!$D$8:$D$138, MATCH(1, (TRIM(Purchase_Data!$B$8:$B$138)=TRIM(H1403))*(TRIM(Purchase_Data!$C$8:$C$138)=TRIM(I1403)), 0)))</f>
        <v>60</v>
      </c>
      <c r="M1403" s="11">
        <f t="shared" si="21"/>
        <v>650</v>
      </c>
      <c r="N1403" s="11" t="s">
        <v>1447</v>
      </c>
      <c r="O1403" s="11" t="s">
        <v>23</v>
      </c>
    </row>
    <row r="1404" spans="2:15">
      <c r="B1404" s="11" t="s">
        <v>1650</v>
      </c>
      <c r="C1404" s="11" t="s">
        <v>1599</v>
      </c>
      <c r="D1404" s="11" t="s">
        <v>1600</v>
      </c>
      <c r="E1404" s="11" t="s">
        <v>240</v>
      </c>
      <c r="F1404" s="11" t="s">
        <v>32</v>
      </c>
      <c r="G1404" s="11" t="s">
        <v>15</v>
      </c>
      <c r="H1404" s="11" t="s">
        <v>101</v>
      </c>
      <c r="I1404" s="11" t="s">
        <v>102</v>
      </c>
      <c r="J1404" s="11">
        <v>2020</v>
      </c>
      <c r="K1404" s="11">
        <v>4</v>
      </c>
      <c r="L1404" s="11" cm="1">
        <f t="array" ref="L1404">K1404*(J1404-INDEX(Purchase_Data!$D$8:$D$138, MATCH(1, (TRIM(Purchase_Data!$B$8:$B$138)=TRIM(H1404))*(TRIM(Purchase_Data!$C$8:$C$138)=TRIM(I1404)), 0)))</f>
        <v>1420</v>
      </c>
      <c r="M1404" s="11">
        <f t="shared" si="21"/>
        <v>8080</v>
      </c>
      <c r="N1404" s="11" t="s">
        <v>1447</v>
      </c>
      <c r="O1404" s="11" t="s">
        <v>42</v>
      </c>
    </row>
    <row r="1405" spans="2:15">
      <c r="B1405" s="11" t="s">
        <v>1651</v>
      </c>
      <c r="C1405" s="11" t="s">
        <v>1599</v>
      </c>
      <c r="D1405" s="11" t="s">
        <v>1600</v>
      </c>
      <c r="E1405" s="11" t="s">
        <v>233</v>
      </c>
      <c r="F1405" s="11" t="s">
        <v>14</v>
      </c>
      <c r="G1405" s="11" t="s">
        <v>33</v>
      </c>
      <c r="H1405" s="11" t="s">
        <v>101</v>
      </c>
      <c r="I1405" s="11" t="s">
        <v>102</v>
      </c>
      <c r="J1405" s="11">
        <v>2020</v>
      </c>
      <c r="K1405" s="11">
        <v>4</v>
      </c>
      <c r="L1405" s="11" cm="1">
        <f t="array" ref="L1405">K1405*(J1405-INDEX(Purchase_Data!$D$8:$D$138, MATCH(1, (TRIM(Purchase_Data!$B$8:$B$138)=TRIM(H1405))*(TRIM(Purchase_Data!$C$8:$C$138)=TRIM(I1405)), 0)))</f>
        <v>1420</v>
      </c>
      <c r="M1405" s="11">
        <f t="shared" si="21"/>
        <v>8080</v>
      </c>
      <c r="N1405" s="11" t="s">
        <v>1447</v>
      </c>
      <c r="O1405" s="11" t="s">
        <v>42</v>
      </c>
    </row>
    <row r="1406" spans="2:15">
      <c r="B1406" s="11" t="s">
        <v>1652</v>
      </c>
      <c r="C1406" s="11" t="s">
        <v>1599</v>
      </c>
      <c r="D1406" s="11" t="s">
        <v>1600</v>
      </c>
      <c r="E1406" s="11" t="s">
        <v>233</v>
      </c>
      <c r="F1406" s="11" t="s">
        <v>14</v>
      </c>
      <c r="G1406" s="11" t="s">
        <v>33</v>
      </c>
      <c r="H1406" s="11" t="s">
        <v>111</v>
      </c>
      <c r="I1406" s="11" t="s">
        <v>112</v>
      </c>
      <c r="J1406" s="11">
        <v>230</v>
      </c>
      <c r="K1406" s="11">
        <v>6</v>
      </c>
      <c r="L1406" s="11" cm="1">
        <f t="array" ref="L1406">K1406*(J1406-INDEX(Purchase_Data!$D$8:$D$138, MATCH(1, (TRIM(Purchase_Data!$B$8:$B$138)=TRIM(H1406))*(TRIM(Purchase_Data!$C$8:$C$138)=TRIM(I1406)), 0)))</f>
        <v>120</v>
      </c>
      <c r="M1406" s="11">
        <f t="shared" si="21"/>
        <v>1380</v>
      </c>
      <c r="N1406" s="11" t="s">
        <v>1447</v>
      </c>
      <c r="O1406" s="11" t="s">
        <v>23</v>
      </c>
    </row>
    <row r="1407" spans="2:15">
      <c r="B1407" s="11" t="s">
        <v>1653</v>
      </c>
      <c r="C1407" s="11" t="s">
        <v>1599</v>
      </c>
      <c r="D1407" s="11" t="s">
        <v>1600</v>
      </c>
      <c r="E1407" s="11" t="s">
        <v>424</v>
      </c>
      <c r="F1407" s="11" t="s">
        <v>32</v>
      </c>
      <c r="G1407" s="11" t="s">
        <v>33</v>
      </c>
      <c r="H1407" s="11" t="s">
        <v>76</v>
      </c>
      <c r="I1407" s="11" t="s">
        <v>77</v>
      </c>
      <c r="J1407" s="11">
        <v>2300</v>
      </c>
      <c r="K1407" s="11">
        <v>5</v>
      </c>
      <c r="L1407" s="11" cm="1">
        <f t="array" ref="L1407">K1407*(J1407-INDEX(Purchase_Data!$D$8:$D$138, MATCH(1, (TRIM(Purchase_Data!$B$8:$B$138)=TRIM(H1407))*(TRIM(Purchase_Data!$C$8:$C$138)=TRIM(I1407)), 0)))</f>
        <v>5050</v>
      </c>
      <c r="M1407" s="11">
        <f t="shared" si="21"/>
        <v>11500</v>
      </c>
      <c r="N1407" s="11" t="s">
        <v>1447</v>
      </c>
      <c r="O1407" s="11" t="s">
        <v>23</v>
      </c>
    </row>
    <row r="1408" spans="2:15">
      <c r="B1408" s="11" t="s">
        <v>1656</v>
      </c>
      <c r="C1408" s="11" t="s">
        <v>1654</v>
      </c>
      <c r="D1408" s="11" t="s">
        <v>1655</v>
      </c>
      <c r="E1408" s="11" t="s">
        <v>110</v>
      </c>
      <c r="F1408" s="11" t="s">
        <v>14</v>
      </c>
      <c r="G1408" s="11" t="s">
        <v>25</v>
      </c>
      <c r="H1408" s="11" t="s">
        <v>1751</v>
      </c>
      <c r="I1408" s="11" t="s">
        <v>27</v>
      </c>
      <c r="J1408" s="11">
        <v>200</v>
      </c>
      <c r="K1408" s="11">
        <v>5</v>
      </c>
      <c r="L1408" s="11" cm="1">
        <f t="array" ref="L1408">K1408*(J1408-INDEX(Purchase_Data!$D$8:$D$138, MATCH(1, (TRIM(Purchase_Data!$B$8:$B$138)=TRIM(H1408))*(TRIM(Purchase_Data!$C$8:$C$138)=TRIM(I1408)), 0)))</f>
        <v>110</v>
      </c>
      <c r="M1408" s="11">
        <f t="shared" si="21"/>
        <v>1000</v>
      </c>
      <c r="N1408" s="11" t="s">
        <v>1447</v>
      </c>
      <c r="O1408" s="11" t="s">
        <v>42</v>
      </c>
    </row>
    <row r="1409" spans="2:15">
      <c r="B1409" s="11" t="s">
        <v>1657</v>
      </c>
      <c r="C1409" s="11" t="s">
        <v>1654</v>
      </c>
      <c r="D1409" s="11" t="s">
        <v>1655</v>
      </c>
      <c r="E1409" s="11" t="s">
        <v>110</v>
      </c>
      <c r="F1409" s="11" t="s">
        <v>14</v>
      </c>
      <c r="G1409" s="11" t="s">
        <v>25</v>
      </c>
      <c r="H1409" s="11" t="s">
        <v>49</v>
      </c>
      <c r="I1409" s="11" t="s">
        <v>55</v>
      </c>
      <c r="J1409" s="11">
        <v>820</v>
      </c>
      <c r="K1409" s="11">
        <v>6</v>
      </c>
      <c r="L1409" s="11" cm="1">
        <f t="array" ref="L1409">K1409*(J1409-INDEX(Purchase_Data!$D$8:$D$138, MATCH(1, (TRIM(Purchase_Data!$B$8:$B$138)=TRIM(H1409))*(TRIM(Purchase_Data!$C$8:$C$138)=TRIM(I1409)), 0)))</f>
        <v>480</v>
      </c>
      <c r="M1409" s="11">
        <f t="shared" si="21"/>
        <v>4920</v>
      </c>
      <c r="N1409" s="11" t="s">
        <v>1447</v>
      </c>
      <c r="O1409" s="11" t="s">
        <v>20</v>
      </c>
    </row>
    <row r="1410" spans="2:15">
      <c r="B1410" s="11" t="s">
        <v>1658</v>
      </c>
      <c r="C1410" s="11" t="s">
        <v>1654</v>
      </c>
      <c r="D1410" s="11" t="s">
        <v>1655</v>
      </c>
      <c r="E1410" s="11" t="s">
        <v>691</v>
      </c>
      <c r="F1410" s="11" t="s">
        <v>32</v>
      </c>
      <c r="G1410" s="11" t="s">
        <v>33</v>
      </c>
      <c r="H1410" s="11" t="s">
        <v>54</v>
      </c>
      <c r="I1410" s="11" t="s">
        <v>50</v>
      </c>
      <c r="J1410" s="11">
        <v>190</v>
      </c>
      <c r="K1410" s="11">
        <v>7</v>
      </c>
      <c r="L1410" s="11" cm="1">
        <f t="array" ref="L1410">K1410*(J1410-INDEX(Purchase_Data!$D$8:$D$138, MATCH(1, (TRIM(Purchase_Data!$B$8:$B$138)=TRIM(H1410))*(TRIM(Purchase_Data!$C$8:$C$138)=TRIM(I1410)), 0)))</f>
        <v>126</v>
      </c>
      <c r="M1410" s="11">
        <f t="shared" si="21"/>
        <v>1330</v>
      </c>
      <c r="N1410" s="11" t="s">
        <v>1447</v>
      </c>
      <c r="O1410" s="11" t="s">
        <v>42</v>
      </c>
    </row>
    <row r="1411" spans="2:15">
      <c r="B1411" s="11" t="s">
        <v>1659</v>
      </c>
      <c r="C1411" s="11" t="s">
        <v>1654</v>
      </c>
      <c r="D1411" s="11" t="s">
        <v>1655</v>
      </c>
      <c r="E1411" s="11" t="s">
        <v>691</v>
      </c>
      <c r="F1411" s="11" t="s">
        <v>32</v>
      </c>
      <c r="G1411" s="11" t="s">
        <v>33</v>
      </c>
      <c r="H1411" s="11" t="s">
        <v>234</v>
      </c>
      <c r="I1411" s="11" t="s">
        <v>235</v>
      </c>
      <c r="J1411" s="11">
        <v>420</v>
      </c>
      <c r="K1411" s="11">
        <v>7</v>
      </c>
      <c r="L1411" s="11" cm="1">
        <f t="array" ref="L1411">K1411*(J1411-INDEX(Purchase_Data!$D$8:$D$138, MATCH(1, (TRIM(Purchase_Data!$B$8:$B$138)=TRIM(H1411))*(TRIM(Purchase_Data!$C$8:$C$138)=TRIM(I1411)), 0)))</f>
        <v>350</v>
      </c>
      <c r="M1411" s="11">
        <f t="shared" si="21"/>
        <v>2940</v>
      </c>
      <c r="N1411" s="11" t="s">
        <v>1447</v>
      </c>
      <c r="O1411" s="11" t="s">
        <v>37</v>
      </c>
    </row>
    <row r="1412" spans="2:15">
      <c r="B1412" s="11" t="s">
        <v>1660</v>
      </c>
      <c r="C1412" s="11" t="s">
        <v>1654</v>
      </c>
      <c r="D1412" s="11" t="s">
        <v>1655</v>
      </c>
      <c r="E1412" s="11" t="s">
        <v>220</v>
      </c>
      <c r="F1412" s="11" t="s">
        <v>14</v>
      </c>
      <c r="G1412" s="11" t="s">
        <v>33</v>
      </c>
      <c r="H1412" s="11" t="s">
        <v>214</v>
      </c>
      <c r="I1412" s="11" t="s">
        <v>59</v>
      </c>
      <c r="J1412" s="11">
        <v>150</v>
      </c>
      <c r="K1412" s="11">
        <v>7</v>
      </c>
      <c r="L1412" s="11" cm="1">
        <f t="array" ref="L1412">K1412*(J1412-INDEX(Purchase_Data!$D$8:$D$138, MATCH(1, (TRIM(Purchase_Data!$B$8:$B$138)=TRIM(H1412))*(TRIM(Purchase_Data!$C$8:$C$138)=TRIM(I1412)), 0)))</f>
        <v>56</v>
      </c>
      <c r="M1412" s="11">
        <f t="shared" si="21"/>
        <v>1050</v>
      </c>
      <c r="N1412" s="11" t="s">
        <v>1447</v>
      </c>
      <c r="O1412" s="11" t="s">
        <v>37</v>
      </c>
    </row>
    <row r="1413" spans="2:15">
      <c r="B1413" s="11" t="s">
        <v>1661</v>
      </c>
      <c r="C1413" s="11" t="s">
        <v>1654</v>
      </c>
      <c r="D1413" s="11" t="s">
        <v>1655</v>
      </c>
      <c r="E1413" s="11" t="s">
        <v>276</v>
      </c>
      <c r="F1413" s="11" t="s">
        <v>32</v>
      </c>
      <c r="G1413" s="11" t="s">
        <v>44</v>
      </c>
      <c r="H1413" s="11" t="s">
        <v>178</v>
      </c>
      <c r="I1413" s="11" t="s">
        <v>229</v>
      </c>
      <c r="J1413" s="11">
        <v>1250</v>
      </c>
      <c r="K1413" s="11">
        <v>6</v>
      </c>
      <c r="L1413" s="11" cm="1">
        <f t="array" ref="L1413">K1413*(J1413-INDEX(Purchase_Data!$D$8:$D$138, MATCH(1, (TRIM(Purchase_Data!$B$8:$B$138)=TRIM(H1413))*(TRIM(Purchase_Data!$C$8:$C$138)=TRIM(I1413)), 0)))</f>
        <v>2220</v>
      </c>
      <c r="M1413" s="11">
        <f t="shared" si="21"/>
        <v>7500</v>
      </c>
      <c r="N1413" s="11" t="s">
        <v>1447</v>
      </c>
      <c r="O1413" s="11" t="s">
        <v>42</v>
      </c>
    </row>
    <row r="1414" spans="2:15">
      <c r="B1414" s="11" t="s">
        <v>1662</v>
      </c>
      <c r="C1414" s="11" t="s">
        <v>1654</v>
      </c>
      <c r="D1414" s="11" t="s">
        <v>1655</v>
      </c>
      <c r="E1414" s="11" t="s">
        <v>176</v>
      </c>
      <c r="F1414" s="11" t="s">
        <v>14</v>
      </c>
      <c r="G1414" s="11" t="s">
        <v>15</v>
      </c>
      <c r="H1414" s="11" t="s">
        <v>435</v>
      </c>
      <c r="I1414" s="11" t="s">
        <v>59</v>
      </c>
      <c r="J1414" s="11">
        <v>120</v>
      </c>
      <c r="K1414" s="11">
        <v>6</v>
      </c>
      <c r="L1414" s="11" cm="1">
        <f t="array" ref="L1414">K1414*(J1414-INDEX(Purchase_Data!$D$8:$D$138, MATCH(1, (TRIM(Purchase_Data!$B$8:$B$138)=TRIM(H1414))*(TRIM(Purchase_Data!$C$8:$C$138)=TRIM(I1414)), 0)))</f>
        <v>60</v>
      </c>
      <c r="M1414" s="11">
        <f t="shared" si="21"/>
        <v>720</v>
      </c>
      <c r="N1414" s="11" t="s">
        <v>1447</v>
      </c>
      <c r="O1414" s="11" t="s">
        <v>37</v>
      </c>
    </row>
    <row r="1415" spans="2:15">
      <c r="B1415" s="11" t="s">
        <v>1663</v>
      </c>
      <c r="C1415" s="11" t="s">
        <v>1654</v>
      </c>
      <c r="D1415" s="11" t="s">
        <v>1655</v>
      </c>
      <c r="E1415" s="11" t="s">
        <v>48</v>
      </c>
      <c r="F1415" s="11" t="s">
        <v>14</v>
      </c>
      <c r="G1415" s="11" t="s">
        <v>25</v>
      </c>
      <c r="H1415" s="11" t="s">
        <v>101</v>
      </c>
      <c r="I1415" s="11" t="s">
        <v>288</v>
      </c>
      <c r="J1415" s="11">
        <v>1050</v>
      </c>
      <c r="K1415" s="11">
        <v>8</v>
      </c>
      <c r="L1415" s="11" cm="1">
        <f t="array" ref="L1415">K1415*(J1415-INDEX(Purchase_Data!$D$8:$D$138, MATCH(1, (TRIM(Purchase_Data!$B$8:$B$138)=TRIM(H1415))*(TRIM(Purchase_Data!$C$8:$C$138)=TRIM(I1415)), 0)))</f>
        <v>1552</v>
      </c>
      <c r="M1415" s="11">
        <f t="shared" si="21"/>
        <v>8400</v>
      </c>
      <c r="N1415" s="11" t="s">
        <v>1447</v>
      </c>
      <c r="O1415" s="11" t="s">
        <v>42</v>
      </c>
    </row>
    <row r="1416" spans="2:15">
      <c r="B1416" s="11" t="s">
        <v>1664</v>
      </c>
      <c r="C1416" s="11" t="s">
        <v>1654</v>
      </c>
      <c r="D1416" s="11" t="s">
        <v>1655</v>
      </c>
      <c r="E1416" s="11" t="s">
        <v>364</v>
      </c>
      <c r="F1416" s="11" t="s">
        <v>32</v>
      </c>
      <c r="G1416" s="11" t="s">
        <v>44</v>
      </c>
      <c r="H1416" s="11" t="s">
        <v>162</v>
      </c>
      <c r="I1416" s="11" t="s">
        <v>172</v>
      </c>
      <c r="J1416" s="11">
        <v>130</v>
      </c>
      <c r="K1416" s="11">
        <v>7</v>
      </c>
      <c r="L1416" s="11" cm="1">
        <f t="array" ref="L1416">K1416*(J1416-INDEX(Purchase_Data!$D$8:$D$138, MATCH(1, (TRIM(Purchase_Data!$B$8:$B$138)=TRIM(H1416))*(TRIM(Purchase_Data!$C$8:$C$138)=TRIM(I1416)), 0)))</f>
        <v>140</v>
      </c>
      <c r="M1416" s="11">
        <f t="shared" si="21"/>
        <v>910</v>
      </c>
      <c r="N1416" s="11" t="s">
        <v>1447</v>
      </c>
      <c r="O1416" s="11" t="s">
        <v>23</v>
      </c>
    </row>
    <row r="1417" spans="2:15">
      <c r="B1417" s="11" t="s">
        <v>1665</v>
      </c>
      <c r="C1417" s="11" t="s">
        <v>1654</v>
      </c>
      <c r="D1417" s="11" t="s">
        <v>1655</v>
      </c>
      <c r="E1417" s="11" t="s">
        <v>303</v>
      </c>
      <c r="F1417" s="11" t="s">
        <v>14</v>
      </c>
      <c r="G1417" s="11" t="s">
        <v>15</v>
      </c>
      <c r="H1417" s="11" t="s">
        <v>54</v>
      </c>
      <c r="I1417" s="11" t="s">
        <v>50</v>
      </c>
      <c r="J1417" s="11">
        <v>190</v>
      </c>
      <c r="K1417" s="11">
        <v>7</v>
      </c>
      <c r="L1417" s="11" cm="1">
        <f t="array" ref="L1417">K1417*(J1417-INDEX(Purchase_Data!$D$8:$D$138, MATCH(1, (TRIM(Purchase_Data!$B$8:$B$138)=TRIM(H1417))*(TRIM(Purchase_Data!$C$8:$C$138)=TRIM(I1417)), 0)))</f>
        <v>126</v>
      </c>
      <c r="M1417" s="11">
        <f t="shared" ref="M1417:M1480" si="22">J1417*K1417</f>
        <v>1330</v>
      </c>
      <c r="N1417" s="11" t="s">
        <v>1447</v>
      </c>
      <c r="O1417" s="11" t="s">
        <v>42</v>
      </c>
    </row>
    <row r="1418" spans="2:15">
      <c r="B1418" s="11" t="s">
        <v>1666</v>
      </c>
      <c r="C1418" s="11" t="s">
        <v>1654</v>
      </c>
      <c r="D1418" s="11" t="s">
        <v>1655</v>
      </c>
      <c r="E1418" s="11" t="s">
        <v>303</v>
      </c>
      <c r="F1418" s="11" t="s">
        <v>14</v>
      </c>
      <c r="G1418" s="11" t="s">
        <v>15</v>
      </c>
      <c r="H1418" s="11" t="s">
        <v>284</v>
      </c>
      <c r="I1418" s="11" t="s">
        <v>449</v>
      </c>
      <c r="J1418" s="11">
        <v>780</v>
      </c>
      <c r="K1418" s="11">
        <v>8</v>
      </c>
      <c r="L1418" s="11" cm="1">
        <f t="array" ref="L1418">K1418*(J1418-INDEX(Purchase_Data!$D$8:$D$138, MATCH(1, (TRIM(Purchase_Data!$B$8:$B$138)=TRIM(H1418))*(TRIM(Purchase_Data!$C$8:$C$138)=TRIM(I1418)), 0)))</f>
        <v>440</v>
      </c>
      <c r="M1418" s="11">
        <f t="shared" si="22"/>
        <v>6240</v>
      </c>
      <c r="N1418" s="11" t="s">
        <v>1447</v>
      </c>
      <c r="O1418" s="11" t="s">
        <v>42</v>
      </c>
    </row>
    <row r="1419" spans="2:15">
      <c r="B1419" s="11" t="s">
        <v>1667</v>
      </c>
      <c r="C1419" s="11" t="s">
        <v>1654</v>
      </c>
      <c r="D1419" s="11" t="s">
        <v>1655</v>
      </c>
      <c r="E1419" s="11" t="s">
        <v>701</v>
      </c>
      <c r="F1419" s="11" t="s">
        <v>14</v>
      </c>
      <c r="G1419" s="11" t="s">
        <v>53</v>
      </c>
      <c r="H1419" s="11" t="s">
        <v>91</v>
      </c>
      <c r="I1419" s="11" t="s">
        <v>59</v>
      </c>
      <c r="J1419" s="11">
        <v>700</v>
      </c>
      <c r="K1419" s="11">
        <v>7</v>
      </c>
      <c r="L1419" s="11" cm="1">
        <f t="array" ref="L1419">K1419*(J1419-INDEX(Purchase_Data!$D$8:$D$138, MATCH(1, (TRIM(Purchase_Data!$B$8:$B$138)=TRIM(H1419))*(TRIM(Purchase_Data!$C$8:$C$138)=TRIM(I1419)), 0)))</f>
        <v>196</v>
      </c>
      <c r="M1419" s="11">
        <f t="shared" si="22"/>
        <v>4900</v>
      </c>
      <c r="N1419" s="11" t="s">
        <v>1447</v>
      </c>
      <c r="O1419" s="11" t="s">
        <v>23</v>
      </c>
    </row>
    <row r="1420" spans="2:15">
      <c r="B1420" s="11" t="s">
        <v>1668</v>
      </c>
      <c r="C1420" s="11" t="s">
        <v>1654</v>
      </c>
      <c r="D1420" s="11" t="s">
        <v>1655</v>
      </c>
      <c r="E1420" s="11" t="s">
        <v>701</v>
      </c>
      <c r="F1420" s="11" t="s">
        <v>14</v>
      </c>
      <c r="G1420" s="11" t="s">
        <v>53</v>
      </c>
      <c r="H1420" s="11" t="s">
        <v>54</v>
      </c>
      <c r="I1420" s="11" t="s">
        <v>50</v>
      </c>
      <c r="J1420" s="11">
        <v>190</v>
      </c>
      <c r="K1420" s="11">
        <v>7</v>
      </c>
      <c r="L1420" s="11" cm="1">
        <f t="array" ref="L1420">K1420*(J1420-INDEX(Purchase_Data!$D$8:$D$138, MATCH(1, (TRIM(Purchase_Data!$B$8:$B$138)=TRIM(H1420))*(TRIM(Purchase_Data!$C$8:$C$138)=TRIM(I1420)), 0)))</f>
        <v>126</v>
      </c>
      <c r="M1420" s="11">
        <f t="shared" si="22"/>
        <v>1330</v>
      </c>
      <c r="N1420" s="11" t="s">
        <v>1447</v>
      </c>
      <c r="O1420" s="11" t="s">
        <v>42</v>
      </c>
    </row>
    <row r="1421" spans="2:15">
      <c r="B1421" s="11" t="s">
        <v>1669</v>
      </c>
      <c r="C1421" s="11" t="s">
        <v>1654</v>
      </c>
      <c r="D1421" s="11" t="s">
        <v>1655</v>
      </c>
      <c r="E1421" s="11" t="s">
        <v>406</v>
      </c>
      <c r="F1421" s="11" t="s">
        <v>14</v>
      </c>
      <c r="G1421" s="11" t="s">
        <v>15</v>
      </c>
      <c r="H1421" s="11" t="s">
        <v>29</v>
      </c>
      <c r="I1421" s="11" t="s">
        <v>46</v>
      </c>
      <c r="J1421" s="11">
        <v>890</v>
      </c>
      <c r="K1421" s="11">
        <v>8</v>
      </c>
      <c r="L1421" s="11" cm="1">
        <f t="array" ref="L1421">K1421*(J1421-INDEX(Purchase_Data!$D$8:$D$138, MATCH(1, (TRIM(Purchase_Data!$B$8:$B$138)=TRIM(H1421))*(TRIM(Purchase_Data!$C$8:$C$138)=TRIM(I1421)), 0)))</f>
        <v>384</v>
      </c>
      <c r="M1421" s="11">
        <f t="shared" si="22"/>
        <v>7120</v>
      </c>
      <c r="N1421" s="11" t="s">
        <v>1447</v>
      </c>
      <c r="O1421" s="11" t="s">
        <v>20</v>
      </c>
    </row>
    <row r="1422" spans="2:15">
      <c r="B1422" s="11" t="s">
        <v>1670</v>
      </c>
      <c r="C1422" s="11" t="s">
        <v>1654</v>
      </c>
      <c r="D1422" s="11" t="s">
        <v>1655</v>
      </c>
      <c r="E1422" s="11" t="s">
        <v>406</v>
      </c>
      <c r="F1422" s="11" t="s">
        <v>14</v>
      </c>
      <c r="G1422" s="11" t="s">
        <v>15</v>
      </c>
      <c r="H1422" s="11" t="s">
        <v>26</v>
      </c>
      <c r="I1422" s="11" t="s">
        <v>27</v>
      </c>
      <c r="J1422" s="11">
        <v>730</v>
      </c>
      <c r="K1422" s="11">
        <v>6</v>
      </c>
      <c r="L1422" s="11" cm="1">
        <f t="array" ref="L1422">K1422*(J1422-INDEX(Purchase_Data!$D$8:$D$138, MATCH(1, (TRIM(Purchase_Data!$B$8:$B$138)=TRIM(H1422))*(TRIM(Purchase_Data!$C$8:$C$138)=TRIM(I1422)), 0)))</f>
        <v>150</v>
      </c>
      <c r="M1422" s="11">
        <f t="shared" si="22"/>
        <v>4380</v>
      </c>
      <c r="N1422" s="11" t="s">
        <v>1447</v>
      </c>
      <c r="O1422" s="11" t="s">
        <v>23</v>
      </c>
    </row>
    <row r="1423" spans="2:15">
      <c r="B1423" s="11" t="s">
        <v>1671</v>
      </c>
      <c r="C1423" s="11" t="s">
        <v>1654</v>
      </c>
      <c r="D1423" s="11" t="s">
        <v>1655</v>
      </c>
      <c r="E1423" s="11" t="s">
        <v>430</v>
      </c>
      <c r="F1423" s="11" t="s">
        <v>32</v>
      </c>
      <c r="G1423" s="11" t="s">
        <v>44</v>
      </c>
      <c r="H1423" s="11" t="s">
        <v>26</v>
      </c>
      <c r="I1423" s="11" t="s">
        <v>35</v>
      </c>
      <c r="J1423" s="11">
        <v>380</v>
      </c>
      <c r="K1423" s="11">
        <v>6</v>
      </c>
      <c r="L1423" s="11" cm="1">
        <f t="array" ref="L1423">K1423*(J1423-INDEX(Purchase_Data!$D$8:$D$138, MATCH(1, (TRIM(Purchase_Data!$B$8:$B$138)=TRIM(H1423))*(TRIM(Purchase_Data!$C$8:$C$138)=TRIM(I1423)), 0)))</f>
        <v>192</v>
      </c>
      <c r="M1423" s="11">
        <f t="shared" si="22"/>
        <v>2280</v>
      </c>
      <c r="N1423" s="11" t="s">
        <v>1447</v>
      </c>
      <c r="O1423" s="11" t="s">
        <v>23</v>
      </c>
    </row>
    <row r="1424" spans="2:15">
      <c r="B1424" s="11" t="s">
        <v>1672</v>
      </c>
      <c r="C1424" s="11" t="s">
        <v>1654</v>
      </c>
      <c r="D1424" s="11" t="s">
        <v>1655</v>
      </c>
      <c r="E1424" s="11" t="s">
        <v>110</v>
      </c>
      <c r="F1424" s="11" t="s">
        <v>14</v>
      </c>
      <c r="G1424" s="11" t="s">
        <v>25</v>
      </c>
      <c r="H1424" s="11" t="s">
        <v>217</v>
      </c>
      <c r="I1424" s="11" t="s">
        <v>218</v>
      </c>
      <c r="J1424" s="11">
        <v>190</v>
      </c>
      <c r="K1424" s="11">
        <v>6</v>
      </c>
      <c r="L1424" s="11" cm="1">
        <f t="array" ref="L1424">K1424*(J1424-INDEX(Purchase_Data!$D$8:$D$138, MATCH(1, (TRIM(Purchase_Data!$B$8:$B$138)=TRIM(H1424))*(TRIM(Purchase_Data!$C$8:$C$138)=TRIM(I1424)), 0)))</f>
        <v>90</v>
      </c>
      <c r="M1424" s="11">
        <f t="shared" si="22"/>
        <v>1140</v>
      </c>
      <c r="N1424" s="11" t="s">
        <v>1447</v>
      </c>
      <c r="O1424" s="11" t="s">
        <v>37</v>
      </c>
    </row>
    <row r="1425" spans="2:15">
      <c r="B1425" s="11" t="s">
        <v>1673</v>
      </c>
      <c r="C1425" s="11" t="s">
        <v>1654</v>
      </c>
      <c r="D1425" s="11" t="s">
        <v>1655</v>
      </c>
      <c r="E1425" s="11" t="s">
        <v>270</v>
      </c>
      <c r="F1425" s="11" t="s">
        <v>14</v>
      </c>
      <c r="G1425" s="11" t="s">
        <v>33</v>
      </c>
      <c r="H1425" s="11" t="s">
        <v>171</v>
      </c>
      <c r="I1425" s="11" t="s">
        <v>55</v>
      </c>
      <c r="J1425" s="11">
        <v>250</v>
      </c>
      <c r="K1425" s="11">
        <v>6</v>
      </c>
      <c r="L1425" s="11" cm="1">
        <f t="array" ref="L1425">K1425*(J1425-INDEX(Purchase_Data!$D$8:$D$138, MATCH(1, (TRIM(Purchase_Data!$B$8:$B$138)=TRIM(H1425))*(TRIM(Purchase_Data!$C$8:$C$138)=TRIM(I1425)), 0)))</f>
        <v>240</v>
      </c>
      <c r="M1425" s="11">
        <f t="shared" si="22"/>
        <v>1500</v>
      </c>
      <c r="N1425" s="11" t="s">
        <v>1447</v>
      </c>
      <c r="O1425" s="11" t="s">
        <v>37</v>
      </c>
    </row>
    <row r="1426" spans="2:15">
      <c r="B1426" s="11" t="s">
        <v>1674</v>
      </c>
      <c r="C1426" s="11" t="s">
        <v>1654</v>
      </c>
      <c r="D1426" s="11" t="s">
        <v>1655</v>
      </c>
      <c r="E1426" s="11" t="s">
        <v>237</v>
      </c>
      <c r="F1426" s="11" t="s">
        <v>14</v>
      </c>
      <c r="G1426" s="11" t="s">
        <v>15</v>
      </c>
      <c r="H1426" s="11" t="s">
        <v>39</v>
      </c>
      <c r="I1426" s="11" t="s">
        <v>59</v>
      </c>
      <c r="J1426" s="11">
        <v>120</v>
      </c>
      <c r="K1426" s="11">
        <v>6</v>
      </c>
      <c r="L1426" s="11" cm="1">
        <f t="array" ref="L1426">K1426*(J1426-INDEX(Purchase_Data!$D$8:$D$138, MATCH(1, (TRIM(Purchase_Data!$B$8:$B$138)=TRIM(H1426))*(TRIM(Purchase_Data!$C$8:$C$138)=TRIM(I1426)), 0)))</f>
        <v>36</v>
      </c>
      <c r="M1426" s="11">
        <f t="shared" si="22"/>
        <v>720</v>
      </c>
      <c r="N1426" s="11" t="s">
        <v>1447</v>
      </c>
      <c r="O1426" s="11" t="s">
        <v>42</v>
      </c>
    </row>
    <row r="1427" spans="2:15">
      <c r="B1427" s="11" t="s">
        <v>1675</v>
      </c>
      <c r="C1427" s="11" t="s">
        <v>1654</v>
      </c>
      <c r="D1427" s="11" t="s">
        <v>1655</v>
      </c>
      <c r="E1427" s="11" t="s">
        <v>237</v>
      </c>
      <c r="F1427" s="11" t="s">
        <v>14</v>
      </c>
      <c r="G1427" s="11" t="s">
        <v>15</v>
      </c>
      <c r="H1427" s="11" t="s">
        <v>217</v>
      </c>
      <c r="I1427" s="11" t="s">
        <v>218</v>
      </c>
      <c r="J1427" s="11">
        <v>190</v>
      </c>
      <c r="K1427" s="11">
        <v>6</v>
      </c>
      <c r="L1427" s="11" cm="1">
        <f t="array" ref="L1427">K1427*(J1427-INDEX(Purchase_Data!$D$8:$D$138, MATCH(1, (TRIM(Purchase_Data!$B$8:$B$138)=TRIM(H1427))*(TRIM(Purchase_Data!$C$8:$C$138)=TRIM(I1427)), 0)))</f>
        <v>90</v>
      </c>
      <c r="M1427" s="11">
        <f t="shared" si="22"/>
        <v>1140</v>
      </c>
      <c r="N1427" s="11" t="s">
        <v>1447</v>
      </c>
      <c r="O1427" s="11" t="s">
        <v>37</v>
      </c>
    </row>
    <row r="1428" spans="2:15">
      <c r="B1428" s="11" t="s">
        <v>1676</v>
      </c>
      <c r="C1428" s="11" t="s">
        <v>1654</v>
      </c>
      <c r="D1428" s="11" t="s">
        <v>1655</v>
      </c>
      <c r="E1428" s="11" t="s">
        <v>691</v>
      </c>
      <c r="F1428" s="11" t="s">
        <v>32</v>
      </c>
      <c r="G1428" s="11" t="s">
        <v>33</v>
      </c>
      <c r="H1428" s="11" t="s">
        <v>178</v>
      </c>
      <c r="I1428" s="11" t="s">
        <v>179</v>
      </c>
      <c r="J1428" s="11">
        <v>480</v>
      </c>
      <c r="K1428" s="11">
        <v>5</v>
      </c>
      <c r="L1428" s="11" cm="1">
        <f t="array" ref="L1428">K1428*(J1428-INDEX(Purchase_Data!$D$8:$D$138, MATCH(1, (TRIM(Purchase_Data!$B$8:$B$138)=TRIM(H1428))*(TRIM(Purchase_Data!$C$8:$C$138)=TRIM(I1428)), 0)))</f>
        <v>150</v>
      </c>
      <c r="M1428" s="11">
        <f t="shared" si="22"/>
        <v>2400</v>
      </c>
      <c r="N1428" s="11" t="s">
        <v>1447</v>
      </c>
      <c r="O1428" s="11" t="s">
        <v>42</v>
      </c>
    </row>
    <row r="1429" spans="2:15">
      <c r="B1429" s="11" t="s">
        <v>1677</v>
      </c>
      <c r="C1429" s="11" t="s">
        <v>1654</v>
      </c>
      <c r="D1429" s="11" t="s">
        <v>1655</v>
      </c>
      <c r="E1429" s="11" t="s">
        <v>691</v>
      </c>
      <c r="F1429" s="11" t="s">
        <v>32</v>
      </c>
      <c r="G1429" s="11" t="s">
        <v>33</v>
      </c>
      <c r="H1429" s="11" t="s">
        <v>76</v>
      </c>
      <c r="I1429" s="11" t="s">
        <v>77</v>
      </c>
      <c r="J1429" s="11">
        <v>2300</v>
      </c>
      <c r="K1429" s="11">
        <v>6</v>
      </c>
      <c r="L1429" s="11" cm="1">
        <f t="array" ref="L1429">K1429*(J1429-INDEX(Purchase_Data!$D$8:$D$138, MATCH(1, (TRIM(Purchase_Data!$B$8:$B$138)=TRIM(H1429))*(TRIM(Purchase_Data!$C$8:$C$138)=TRIM(I1429)), 0)))</f>
        <v>6060</v>
      </c>
      <c r="M1429" s="11">
        <f t="shared" si="22"/>
        <v>13800</v>
      </c>
      <c r="N1429" s="11" t="s">
        <v>1447</v>
      </c>
      <c r="O1429" s="11" t="s">
        <v>23</v>
      </c>
    </row>
    <row r="1430" spans="2:15">
      <c r="B1430" s="11" t="s">
        <v>1678</v>
      </c>
      <c r="C1430" s="11" t="s">
        <v>1654</v>
      </c>
      <c r="D1430" s="11" t="s">
        <v>1655</v>
      </c>
      <c r="E1430" s="11" t="s">
        <v>197</v>
      </c>
      <c r="F1430" s="11" t="s">
        <v>32</v>
      </c>
      <c r="G1430" s="11" t="s">
        <v>44</v>
      </c>
      <c r="H1430" s="11" t="s">
        <v>178</v>
      </c>
      <c r="I1430" s="11" t="s">
        <v>179</v>
      </c>
      <c r="J1430" s="11">
        <v>480</v>
      </c>
      <c r="K1430" s="11">
        <v>5</v>
      </c>
      <c r="L1430" s="11" cm="1">
        <f t="array" ref="L1430">K1430*(J1430-INDEX(Purchase_Data!$D$8:$D$138, MATCH(1, (TRIM(Purchase_Data!$B$8:$B$138)=TRIM(H1430))*(TRIM(Purchase_Data!$C$8:$C$138)=TRIM(I1430)), 0)))</f>
        <v>150</v>
      </c>
      <c r="M1430" s="11">
        <f t="shared" si="22"/>
        <v>2400</v>
      </c>
      <c r="N1430" s="11" t="s">
        <v>1447</v>
      </c>
      <c r="O1430" s="11" t="s">
        <v>42</v>
      </c>
    </row>
    <row r="1431" spans="2:15">
      <c r="B1431" s="11" t="s">
        <v>1679</v>
      </c>
      <c r="C1431" s="11" t="s">
        <v>1654</v>
      </c>
      <c r="D1431" s="11" t="s">
        <v>1655</v>
      </c>
      <c r="E1431" s="11" t="s">
        <v>89</v>
      </c>
      <c r="F1431" s="11" t="s">
        <v>14</v>
      </c>
      <c r="G1431" s="11" t="s">
        <v>44</v>
      </c>
      <c r="H1431" s="11" t="s">
        <v>1756</v>
      </c>
      <c r="I1431" s="11" t="s">
        <v>17</v>
      </c>
      <c r="J1431" s="11">
        <v>125</v>
      </c>
      <c r="K1431" s="11">
        <v>5</v>
      </c>
      <c r="L1431" s="11" cm="1">
        <f t="array" ref="L1431">K1431*(J1431-INDEX(Purchase_Data!$D$8:$D$138, MATCH(1, (TRIM(Purchase_Data!$B$8:$B$138)=TRIM(H1431))*(TRIM(Purchase_Data!$C$8:$C$138)=TRIM(I1431)), 0)))</f>
        <v>40</v>
      </c>
      <c r="M1431" s="11">
        <f t="shared" si="22"/>
        <v>625</v>
      </c>
      <c r="N1431" s="11" t="s">
        <v>1447</v>
      </c>
      <c r="O1431" s="11" t="s">
        <v>20</v>
      </c>
    </row>
    <row r="1432" spans="2:15">
      <c r="B1432" s="11" t="s">
        <v>1680</v>
      </c>
      <c r="C1432" s="11" t="s">
        <v>1654</v>
      </c>
      <c r="D1432" s="11" t="s">
        <v>1655</v>
      </c>
      <c r="E1432" s="11" t="s">
        <v>398</v>
      </c>
      <c r="F1432" s="11" t="s">
        <v>14</v>
      </c>
      <c r="G1432" s="11" t="s">
        <v>25</v>
      </c>
      <c r="H1432" s="11" t="s">
        <v>121</v>
      </c>
      <c r="I1432" s="11" t="s">
        <v>172</v>
      </c>
      <c r="J1432" s="11">
        <v>190</v>
      </c>
      <c r="K1432" s="11">
        <v>4</v>
      </c>
      <c r="L1432" s="11" cm="1">
        <f t="array" ref="L1432">K1432*(J1432-INDEX(Purchase_Data!$D$8:$D$138, MATCH(1, (TRIM(Purchase_Data!$B$8:$B$138)=TRIM(H1432))*(TRIM(Purchase_Data!$C$8:$C$138)=TRIM(I1432)), 0)))</f>
        <v>104</v>
      </c>
      <c r="M1432" s="11">
        <f t="shared" si="22"/>
        <v>760</v>
      </c>
      <c r="N1432" s="11" t="s">
        <v>1447</v>
      </c>
      <c r="O1432" s="11" t="s">
        <v>42</v>
      </c>
    </row>
    <row r="1433" spans="2:15">
      <c r="B1433" s="11" t="s">
        <v>1681</v>
      </c>
      <c r="C1433" s="11" t="s">
        <v>1654</v>
      </c>
      <c r="D1433" s="11" t="s">
        <v>1655</v>
      </c>
      <c r="E1433" s="11" t="s">
        <v>220</v>
      </c>
      <c r="F1433" s="11" t="s">
        <v>14</v>
      </c>
      <c r="G1433" s="11" t="s">
        <v>33</v>
      </c>
      <c r="H1433" s="11" t="s">
        <v>123</v>
      </c>
      <c r="I1433" s="11" t="s">
        <v>35</v>
      </c>
      <c r="J1433" s="11">
        <v>630</v>
      </c>
      <c r="K1433" s="11">
        <v>4</v>
      </c>
      <c r="L1433" s="11" cm="1">
        <f t="array" ref="L1433">K1433*(J1433-INDEX(Purchase_Data!$D$8:$D$138, MATCH(1, (TRIM(Purchase_Data!$B$8:$B$138)=TRIM(H1433))*(TRIM(Purchase_Data!$C$8:$C$138)=TRIM(I1433)), 0)))</f>
        <v>120</v>
      </c>
      <c r="M1433" s="11">
        <f t="shared" si="22"/>
        <v>2520</v>
      </c>
      <c r="N1433" s="11" t="s">
        <v>1447</v>
      </c>
      <c r="O1433" s="11" t="s">
        <v>23</v>
      </c>
    </row>
    <row r="1434" spans="2:15">
      <c r="B1434" s="11" t="s">
        <v>1682</v>
      </c>
      <c r="C1434" s="11" t="s">
        <v>1654</v>
      </c>
      <c r="D1434" s="11" t="s">
        <v>1655</v>
      </c>
      <c r="E1434" s="11" t="s">
        <v>73</v>
      </c>
      <c r="F1434" s="11" t="s">
        <v>32</v>
      </c>
      <c r="G1434" s="11" t="s">
        <v>25</v>
      </c>
      <c r="H1434" s="11" t="s">
        <v>34</v>
      </c>
      <c r="I1434" s="11" t="s">
        <v>35</v>
      </c>
      <c r="J1434" s="11">
        <v>270</v>
      </c>
      <c r="K1434" s="11">
        <v>7</v>
      </c>
      <c r="L1434" s="11" cm="1">
        <f t="array" ref="L1434">K1434*(J1434-INDEX(Purchase_Data!$D$8:$D$138, MATCH(1, (TRIM(Purchase_Data!$B$8:$B$138)=TRIM(H1434))*(TRIM(Purchase_Data!$C$8:$C$138)=TRIM(I1434)), 0)))</f>
        <v>350</v>
      </c>
      <c r="M1434" s="11">
        <f t="shared" si="22"/>
        <v>1890</v>
      </c>
      <c r="N1434" s="11" t="s">
        <v>1447</v>
      </c>
      <c r="O1434" s="11" t="s">
        <v>37</v>
      </c>
    </row>
    <row r="1435" spans="2:15">
      <c r="B1435" s="11" t="s">
        <v>1683</v>
      </c>
      <c r="C1435" s="11" t="s">
        <v>1654</v>
      </c>
      <c r="D1435" s="11" t="s">
        <v>1655</v>
      </c>
      <c r="E1435" s="11" t="s">
        <v>81</v>
      </c>
      <c r="F1435" s="11" t="s">
        <v>14</v>
      </c>
      <c r="G1435" s="11" t="s">
        <v>53</v>
      </c>
      <c r="H1435" s="11" t="s">
        <v>217</v>
      </c>
      <c r="I1435" s="11" t="s">
        <v>218</v>
      </c>
      <c r="J1435" s="11">
        <v>190</v>
      </c>
      <c r="K1435" s="11">
        <v>5</v>
      </c>
      <c r="L1435" s="11" cm="1">
        <f t="array" ref="L1435">K1435*(J1435-INDEX(Purchase_Data!$D$8:$D$138, MATCH(1, (TRIM(Purchase_Data!$B$8:$B$138)=TRIM(H1435))*(TRIM(Purchase_Data!$C$8:$C$138)=TRIM(I1435)), 0)))</f>
        <v>75</v>
      </c>
      <c r="M1435" s="11">
        <f t="shared" si="22"/>
        <v>950</v>
      </c>
      <c r="N1435" s="11" t="s">
        <v>1447</v>
      </c>
      <c r="O1435" s="11" t="s">
        <v>37</v>
      </c>
    </row>
    <row r="1436" spans="2:15">
      <c r="B1436" s="11" t="s">
        <v>1684</v>
      </c>
      <c r="C1436" s="11" t="s">
        <v>1654</v>
      </c>
      <c r="D1436" s="11" t="s">
        <v>1655</v>
      </c>
      <c r="E1436" s="11" t="s">
        <v>183</v>
      </c>
      <c r="F1436" s="11" t="s">
        <v>32</v>
      </c>
      <c r="G1436" s="11" t="s">
        <v>53</v>
      </c>
      <c r="H1436" s="11" t="s">
        <v>76</v>
      </c>
      <c r="I1436" s="11" t="s">
        <v>77</v>
      </c>
      <c r="J1436" s="11">
        <v>2300</v>
      </c>
      <c r="K1436" s="11">
        <v>6</v>
      </c>
      <c r="L1436" s="11" cm="1">
        <f t="array" ref="L1436">K1436*(J1436-INDEX(Purchase_Data!$D$8:$D$138, MATCH(1, (TRIM(Purchase_Data!$B$8:$B$138)=TRIM(H1436))*(TRIM(Purchase_Data!$C$8:$C$138)=TRIM(I1436)), 0)))</f>
        <v>6060</v>
      </c>
      <c r="M1436" s="11">
        <f t="shared" si="22"/>
        <v>13800</v>
      </c>
      <c r="N1436" s="11" t="s">
        <v>1447</v>
      </c>
      <c r="O1436" s="11" t="s">
        <v>23</v>
      </c>
    </row>
    <row r="1437" spans="2:15">
      <c r="B1437" s="11" t="s">
        <v>1685</v>
      </c>
      <c r="C1437" s="11" t="s">
        <v>1654</v>
      </c>
      <c r="D1437" s="11" t="s">
        <v>1655</v>
      </c>
      <c r="E1437" s="11" t="s">
        <v>194</v>
      </c>
      <c r="F1437" s="11" t="s">
        <v>14</v>
      </c>
      <c r="G1437" s="11" t="s">
        <v>25</v>
      </c>
      <c r="H1437" s="11" t="s">
        <v>49</v>
      </c>
      <c r="I1437" s="11" t="s">
        <v>172</v>
      </c>
      <c r="J1437" s="11">
        <v>220</v>
      </c>
      <c r="K1437" s="11">
        <v>6</v>
      </c>
      <c r="L1437" s="11" cm="1">
        <f t="array" ref="L1437">K1437*(J1437-INDEX(Purchase_Data!$D$8:$D$138, MATCH(1, (TRIM(Purchase_Data!$B$8:$B$138)=TRIM(H1437))*(TRIM(Purchase_Data!$C$8:$C$138)=TRIM(I1437)), 0)))</f>
        <v>120</v>
      </c>
      <c r="M1437" s="11">
        <f t="shared" si="22"/>
        <v>1320</v>
      </c>
      <c r="N1437" s="11" t="s">
        <v>1447</v>
      </c>
      <c r="O1437" s="11" t="s">
        <v>20</v>
      </c>
    </row>
    <row r="1438" spans="2:15">
      <c r="B1438" s="11" t="s">
        <v>1686</v>
      </c>
      <c r="C1438" s="11" t="s">
        <v>1654</v>
      </c>
      <c r="D1438" s="11" t="s">
        <v>1655</v>
      </c>
      <c r="E1438" s="11" t="s">
        <v>194</v>
      </c>
      <c r="F1438" s="11" t="s">
        <v>14</v>
      </c>
      <c r="G1438" s="11" t="s">
        <v>25</v>
      </c>
      <c r="H1438" s="11" t="s">
        <v>1765</v>
      </c>
      <c r="I1438" s="11" t="s">
        <v>35</v>
      </c>
      <c r="J1438" s="11">
        <v>220</v>
      </c>
      <c r="K1438" s="11">
        <v>7</v>
      </c>
      <c r="L1438" s="11" cm="1">
        <f t="array" ref="L1438">K1438*(J1438-INDEX(Purchase_Data!$D$8:$D$138, MATCH(1, (TRIM(Purchase_Data!$B$8:$B$138)=TRIM(H1438))*(TRIM(Purchase_Data!$C$8:$C$138)=TRIM(I1438)), 0)))</f>
        <v>175</v>
      </c>
      <c r="M1438" s="11">
        <f t="shared" si="22"/>
        <v>1540</v>
      </c>
      <c r="N1438" s="11" t="s">
        <v>1447</v>
      </c>
      <c r="O1438" s="11" t="s">
        <v>37</v>
      </c>
    </row>
    <row r="1439" spans="2:15">
      <c r="B1439" s="11" t="s">
        <v>1687</v>
      </c>
      <c r="C1439" s="11" t="s">
        <v>1654</v>
      </c>
      <c r="D1439" s="11" t="s">
        <v>1655</v>
      </c>
      <c r="E1439" s="11" t="s">
        <v>615</v>
      </c>
      <c r="F1439" s="11" t="s">
        <v>32</v>
      </c>
      <c r="G1439" s="11" t="s">
        <v>44</v>
      </c>
      <c r="H1439" s="11" t="s">
        <v>217</v>
      </c>
      <c r="I1439" s="11" t="s">
        <v>218</v>
      </c>
      <c r="J1439" s="11">
        <v>190</v>
      </c>
      <c r="K1439" s="11">
        <v>7</v>
      </c>
      <c r="L1439" s="11" cm="1">
        <f t="array" ref="L1439">K1439*(J1439-INDEX(Purchase_Data!$D$8:$D$138, MATCH(1, (TRIM(Purchase_Data!$B$8:$B$138)=TRIM(H1439))*(TRIM(Purchase_Data!$C$8:$C$138)=TRIM(I1439)), 0)))</f>
        <v>105</v>
      </c>
      <c r="M1439" s="11">
        <f t="shared" si="22"/>
        <v>1330</v>
      </c>
      <c r="N1439" s="11" t="s">
        <v>1447</v>
      </c>
      <c r="O1439" s="11" t="s">
        <v>37</v>
      </c>
    </row>
    <row r="1440" spans="2:15">
      <c r="B1440" s="11" t="s">
        <v>1688</v>
      </c>
      <c r="C1440" s="11" t="s">
        <v>1654</v>
      </c>
      <c r="D1440" s="11" t="s">
        <v>1655</v>
      </c>
      <c r="E1440" s="11" t="s">
        <v>615</v>
      </c>
      <c r="F1440" s="11" t="s">
        <v>32</v>
      </c>
      <c r="G1440" s="11" t="s">
        <v>44</v>
      </c>
      <c r="H1440" s="11" t="s">
        <v>284</v>
      </c>
      <c r="I1440" s="11" t="s">
        <v>132</v>
      </c>
      <c r="J1440" s="11">
        <v>160</v>
      </c>
      <c r="K1440" s="11">
        <v>8</v>
      </c>
      <c r="L1440" s="11" cm="1">
        <f t="array" ref="L1440">K1440*(J1440-INDEX(Purchase_Data!$D$8:$D$138, MATCH(1, (TRIM(Purchase_Data!$B$8:$B$138)=TRIM(H1440))*(TRIM(Purchase_Data!$C$8:$C$138)=TRIM(I1440)), 0)))</f>
        <v>40</v>
      </c>
      <c r="M1440" s="11">
        <f t="shared" si="22"/>
        <v>1280</v>
      </c>
      <c r="N1440" s="11" t="s">
        <v>1447</v>
      </c>
      <c r="O1440" s="11" t="s">
        <v>42</v>
      </c>
    </row>
    <row r="1441" spans="2:15">
      <c r="B1441" s="11" t="s">
        <v>1689</v>
      </c>
      <c r="C1441" s="11" t="s">
        <v>1654</v>
      </c>
      <c r="D1441" s="11" t="s">
        <v>1655</v>
      </c>
      <c r="E1441" s="11" t="s">
        <v>233</v>
      </c>
      <c r="F1441" s="11" t="s">
        <v>14</v>
      </c>
      <c r="G1441" s="11" t="s">
        <v>33</v>
      </c>
      <c r="H1441" s="11" t="s">
        <v>1004</v>
      </c>
      <c r="I1441" s="11" t="s">
        <v>132</v>
      </c>
      <c r="J1441" s="11">
        <v>100</v>
      </c>
      <c r="K1441" s="11">
        <v>7</v>
      </c>
      <c r="L1441" s="11" cm="1">
        <f t="array" ref="L1441">K1441*(J1441-INDEX(Purchase_Data!$D$8:$D$138, MATCH(1, (TRIM(Purchase_Data!$B$8:$B$138)=TRIM(H1441))*(TRIM(Purchase_Data!$C$8:$C$138)=TRIM(I1441)), 0)))</f>
        <v>105</v>
      </c>
      <c r="M1441" s="11">
        <f t="shared" si="22"/>
        <v>700</v>
      </c>
      <c r="N1441" s="11" t="s">
        <v>1447</v>
      </c>
      <c r="O1441" s="11" t="s">
        <v>42</v>
      </c>
    </row>
    <row r="1442" spans="2:15">
      <c r="B1442" s="11" t="s">
        <v>1690</v>
      </c>
      <c r="C1442" s="11" t="s">
        <v>1654</v>
      </c>
      <c r="D1442" s="11" t="s">
        <v>1655</v>
      </c>
      <c r="E1442" s="11" t="s">
        <v>120</v>
      </c>
      <c r="F1442" s="11" t="s">
        <v>32</v>
      </c>
      <c r="G1442" s="11" t="s">
        <v>53</v>
      </c>
      <c r="H1442" s="11" t="s">
        <v>121</v>
      </c>
      <c r="I1442" s="11" t="s">
        <v>50</v>
      </c>
      <c r="J1442" s="11">
        <v>370</v>
      </c>
      <c r="K1442" s="11">
        <v>5</v>
      </c>
      <c r="L1442" s="11" cm="1">
        <f t="array" ref="L1442">K1442*(J1442-INDEX(Purchase_Data!$D$8:$D$138, MATCH(1, (TRIM(Purchase_Data!$B$8:$B$138)=TRIM(H1442))*(TRIM(Purchase_Data!$C$8:$C$138)=TRIM(I1442)), 0)))</f>
        <v>200</v>
      </c>
      <c r="M1442" s="11">
        <f t="shared" si="22"/>
        <v>1850</v>
      </c>
      <c r="N1442" s="11" t="s">
        <v>1447</v>
      </c>
      <c r="O1442" s="11" t="s">
        <v>42</v>
      </c>
    </row>
    <row r="1443" spans="2:15">
      <c r="B1443" s="11" t="s">
        <v>1691</v>
      </c>
      <c r="C1443" s="11" t="s">
        <v>1654</v>
      </c>
      <c r="D1443" s="11" t="s">
        <v>1655</v>
      </c>
      <c r="E1443" s="11" t="s">
        <v>89</v>
      </c>
      <c r="F1443" s="11" t="s">
        <v>14</v>
      </c>
      <c r="G1443" s="11" t="s">
        <v>44</v>
      </c>
      <c r="H1443" s="11" t="s">
        <v>178</v>
      </c>
      <c r="I1443" s="11" t="s">
        <v>238</v>
      </c>
      <c r="J1443" s="11">
        <v>1600</v>
      </c>
      <c r="K1443" s="11">
        <v>8</v>
      </c>
      <c r="L1443" s="11" cm="1">
        <f t="array" ref="L1443">K1443*(J1443-INDEX(Purchase_Data!$D$8:$D$138, MATCH(1, (TRIM(Purchase_Data!$B$8:$B$138)=TRIM(H1443))*(TRIM(Purchase_Data!$C$8:$C$138)=TRIM(I1443)), 0)))</f>
        <v>5200</v>
      </c>
      <c r="M1443" s="11">
        <f t="shared" si="22"/>
        <v>12800</v>
      </c>
      <c r="N1443" s="11" t="s">
        <v>1447</v>
      </c>
      <c r="O1443" s="11" t="s">
        <v>42</v>
      </c>
    </row>
    <row r="1444" spans="2:15">
      <c r="B1444" s="11" t="s">
        <v>1692</v>
      </c>
      <c r="C1444" s="11" t="s">
        <v>1654</v>
      </c>
      <c r="D1444" s="11" t="s">
        <v>1655</v>
      </c>
      <c r="E1444" s="11" t="s">
        <v>153</v>
      </c>
      <c r="F1444" s="11" t="s">
        <v>14</v>
      </c>
      <c r="G1444" s="11" t="s">
        <v>15</v>
      </c>
      <c r="H1444" s="11" t="s">
        <v>39</v>
      </c>
      <c r="I1444" s="11" t="s">
        <v>40</v>
      </c>
      <c r="J1444" s="11">
        <v>30</v>
      </c>
      <c r="K1444" s="11">
        <v>7</v>
      </c>
      <c r="L1444" s="11" cm="1">
        <f t="array" ref="L1444">K1444*(J1444-INDEX(Purchase_Data!$D$8:$D$138, MATCH(1, (TRIM(Purchase_Data!$B$8:$B$138)=TRIM(H1444))*(TRIM(Purchase_Data!$C$8:$C$138)=TRIM(I1444)), 0)))</f>
        <v>35</v>
      </c>
      <c r="M1444" s="11">
        <f t="shared" si="22"/>
        <v>210</v>
      </c>
      <c r="N1444" s="11" t="s">
        <v>1447</v>
      </c>
      <c r="O1444" s="11" t="s">
        <v>42</v>
      </c>
    </row>
    <row r="1445" spans="2:15">
      <c r="B1445" s="11" t="s">
        <v>1693</v>
      </c>
      <c r="C1445" s="11" t="s">
        <v>1654</v>
      </c>
      <c r="D1445" s="11" t="s">
        <v>1655</v>
      </c>
      <c r="E1445" s="11" t="s">
        <v>307</v>
      </c>
      <c r="F1445" s="11" t="s">
        <v>14</v>
      </c>
      <c r="G1445" s="11" t="s">
        <v>15</v>
      </c>
      <c r="H1445" s="11" t="s">
        <v>123</v>
      </c>
      <c r="I1445" s="11" t="s">
        <v>59</v>
      </c>
      <c r="J1445" s="11">
        <v>130</v>
      </c>
      <c r="K1445" s="11">
        <v>9</v>
      </c>
      <c r="L1445" s="11" cm="1">
        <f t="array" ref="L1445">K1445*(J1445-INDEX(Purchase_Data!$D$8:$D$138, MATCH(1, (TRIM(Purchase_Data!$B$8:$B$138)=TRIM(H1445))*(TRIM(Purchase_Data!$C$8:$C$138)=TRIM(I1445)), 0)))</f>
        <v>108</v>
      </c>
      <c r="M1445" s="11">
        <f t="shared" si="22"/>
        <v>1170</v>
      </c>
      <c r="N1445" s="11" t="s">
        <v>1447</v>
      </c>
      <c r="O1445" s="11" t="s">
        <v>23</v>
      </c>
    </row>
    <row r="1446" spans="2:15">
      <c r="B1446" s="11" t="s">
        <v>1694</v>
      </c>
      <c r="C1446" s="11" t="s">
        <v>1654</v>
      </c>
      <c r="D1446" s="11" t="s">
        <v>1655</v>
      </c>
      <c r="E1446" s="11" t="s">
        <v>52</v>
      </c>
      <c r="F1446" s="11" t="s">
        <v>32</v>
      </c>
      <c r="G1446" s="11" t="s">
        <v>53</v>
      </c>
      <c r="H1446" s="11" t="s">
        <v>171</v>
      </c>
      <c r="I1446" s="11" t="s">
        <v>50</v>
      </c>
      <c r="J1446" s="11">
        <v>150</v>
      </c>
      <c r="K1446" s="11">
        <v>8</v>
      </c>
      <c r="L1446" s="11" cm="1">
        <f t="array" ref="L1446">K1446*(J1446-INDEX(Purchase_Data!$D$8:$D$138, MATCH(1, (TRIM(Purchase_Data!$B$8:$B$138)=TRIM(H1446))*(TRIM(Purchase_Data!$C$8:$C$138)=TRIM(I1446)), 0)))</f>
        <v>280</v>
      </c>
      <c r="M1446" s="11">
        <f t="shared" si="22"/>
        <v>1200</v>
      </c>
      <c r="N1446" s="11" t="s">
        <v>1447</v>
      </c>
      <c r="O1446" s="11" t="s">
        <v>37</v>
      </c>
    </row>
    <row r="1447" spans="2:15">
      <c r="B1447" s="11" t="s">
        <v>1695</v>
      </c>
      <c r="C1447" s="11" t="s">
        <v>1654</v>
      </c>
      <c r="D1447" s="11" t="s">
        <v>1655</v>
      </c>
      <c r="E1447" s="11" t="s">
        <v>52</v>
      </c>
      <c r="F1447" s="11" t="s">
        <v>32</v>
      </c>
      <c r="G1447" s="11" t="s">
        <v>53</v>
      </c>
      <c r="H1447" s="11" t="s">
        <v>214</v>
      </c>
      <c r="I1447" s="11" t="s">
        <v>59</v>
      </c>
      <c r="J1447" s="11">
        <v>150</v>
      </c>
      <c r="K1447" s="11">
        <v>8</v>
      </c>
      <c r="L1447" s="11" cm="1">
        <f t="array" ref="L1447">K1447*(J1447-INDEX(Purchase_Data!$D$8:$D$138, MATCH(1, (TRIM(Purchase_Data!$B$8:$B$138)=TRIM(H1447))*(TRIM(Purchase_Data!$C$8:$C$138)=TRIM(I1447)), 0)))</f>
        <v>64</v>
      </c>
      <c r="M1447" s="11">
        <f t="shared" si="22"/>
        <v>1200</v>
      </c>
      <c r="N1447" s="11" t="s">
        <v>1447</v>
      </c>
      <c r="O1447" s="11" t="s">
        <v>37</v>
      </c>
    </row>
    <row r="1448" spans="2:15">
      <c r="B1448" s="11" t="s">
        <v>1696</v>
      </c>
      <c r="C1448" s="11" t="s">
        <v>1654</v>
      </c>
      <c r="D1448" s="11" t="s">
        <v>1655</v>
      </c>
      <c r="E1448" s="11" t="s">
        <v>293</v>
      </c>
      <c r="F1448" s="11" t="s">
        <v>14</v>
      </c>
      <c r="G1448" s="11" t="s">
        <v>53</v>
      </c>
      <c r="H1448" s="11" t="s">
        <v>1755</v>
      </c>
      <c r="I1448" s="11" t="s">
        <v>149</v>
      </c>
      <c r="J1448" s="11">
        <v>230</v>
      </c>
      <c r="K1448" s="11">
        <v>1</v>
      </c>
      <c r="L1448" s="11" cm="1">
        <f t="array" ref="L1448">K1448*(J1448-INDEX(Purchase_Data!$D$8:$D$138, MATCH(1, (TRIM(Purchase_Data!$B$8:$B$138)=TRIM(H1448))*(TRIM(Purchase_Data!$C$8:$C$138)=TRIM(I1448)), 0)))</f>
        <v>15</v>
      </c>
      <c r="M1448" s="11">
        <f t="shared" si="22"/>
        <v>230</v>
      </c>
      <c r="N1448" s="11" t="s">
        <v>1447</v>
      </c>
      <c r="O1448" s="11" t="s">
        <v>20</v>
      </c>
    </row>
    <row r="1449" spans="2:15">
      <c r="B1449" s="11" t="s">
        <v>1697</v>
      </c>
      <c r="C1449" s="11" t="s">
        <v>1654</v>
      </c>
      <c r="D1449" s="11" t="s">
        <v>1655</v>
      </c>
      <c r="E1449" s="11" t="s">
        <v>293</v>
      </c>
      <c r="F1449" s="11" t="s">
        <v>14</v>
      </c>
      <c r="G1449" s="11" t="s">
        <v>53</v>
      </c>
      <c r="H1449" s="11" t="s">
        <v>98</v>
      </c>
      <c r="I1449" s="11" t="s">
        <v>172</v>
      </c>
      <c r="J1449" s="11">
        <v>340</v>
      </c>
      <c r="K1449" s="11">
        <v>8</v>
      </c>
      <c r="L1449" s="11" cm="1">
        <f t="array" ref="L1449">K1449*(J1449-INDEX(Purchase_Data!$D$8:$D$138, MATCH(1, (TRIM(Purchase_Data!$B$8:$B$138)=TRIM(H1449))*(TRIM(Purchase_Data!$C$8:$C$138)=TRIM(I1449)), 0)))</f>
        <v>160</v>
      </c>
      <c r="M1449" s="11">
        <f t="shared" si="22"/>
        <v>2720</v>
      </c>
      <c r="N1449" s="11" t="s">
        <v>1447</v>
      </c>
      <c r="O1449" s="11" t="s">
        <v>20</v>
      </c>
    </row>
    <row r="1450" spans="2:15">
      <c r="B1450" s="11" t="s">
        <v>1698</v>
      </c>
      <c r="C1450" s="11" t="s">
        <v>1654</v>
      </c>
      <c r="D1450" s="11" t="s">
        <v>1655</v>
      </c>
      <c r="E1450" s="11" t="s">
        <v>299</v>
      </c>
      <c r="F1450" s="11" t="s">
        <v>32</v>
      </c>
      <c r="G1450" s="11" t="s">
        <v>53</v>
      </c>
      <c r="H1450" s="11" t="s">
        <v>101</v>
      </c>
      <c r="I1450" s="11" t="s">
        <v>166</v>
      </c>
      <c r="J1450" s="11">
        <v>700</v>
      </c>
      <c r="K1450" s="11">
        <v>8</v>
      </c>
      <c r="L1450" s="11" cm="1">
        <f t="array" ref="L1450">K1450*(J1450-INDEX(Purchase_Data!$D$8:$D$138, MATCH(1, (TRIM(Purchase_Data!$B$8:$B$138)=TRIM(H1450))*(TRIM(Purchase_Data!$C$8:$C$138)=TRIM(I1450)), 0)))</f>
        <v>656</v>
      </c>
      <c r="M1450" s="11">
        <f t="shared" si="22"/>
        <v>5600</v>
      </c>
      <c r="N1450" s="11" t="s">
        <v>1447</v>
      </c>
      <c r="O1450" s="11" t="s">
        <v>42</v>
      </c>
    </row>
    <row r="1451" spans="2:15">
      <c r="B1451" s="11" t="s">
        <v>1699</v>
      </c>
      <c r="C1451" s="11" t="s">
        <v>1654</v>
      </c>
      <c r="D1451" s="11" t="s">
        <v>1655</v>
      </c>
      <c r="E1451" s="11" t="s">
        <v>75</v>
      </c>
      <c r="F1451" s="11" t="s">
        <v>32</v>
      </c>
      <c r="G1451" s="11" t="s">
        <v>44</v>
      </c>
      <c r="H1451" s="11" t="s">
        <v>131</v>
      </c>
      <c r="I1451" s="11" t="s">
        <v>132</v>
      </c>
      <c r="J1451" s="11">
        <v>120</v>
      </c>
      <c r="K1451" s="11">
        <v>6</v>
      </c>
      <c r="L1451" s="11" cm="1">
        <f t="array" ref="L1451">K1451*(J1451-INDEX(Purchase_Data!$D$8:$D$138, MATCH(1, (TRIM(Purchase_Data!$B$8:$B$138)=TRIM(H1451))*(TRIM(Purchase_Data!$C$8:$C$138)=TRIM(I1451)), 0)))</f>
        <v>120</v>
      </c>
      <c r="M1451" s="11">
        <f t="shared" si="22"/>
        <v>720</v>
      </c>
      <c r="N1451" s="11" t="s">
        <v>1447</v>
      </c>
      <c r="O1451" s="11" t="s">
        <v>37</v>
      </c>
    </row>
    <row r="1452" spans="2:15">
      <c r="B1452" s="11" t="s">
        <v>1700</v>
      </c>
      <c r="C1452" s="11" t="s">
        <v>1654</v>
      </c>
      <c r="D1452" s="11" t="s">
        <v>1655</v>
      </c>
      <c r="E1452" s="11" t="s">
        <v>213</v>
      </c>
      <c r="F1452" s="11" t="s">
        <v>32</v>
      </c>
      <c r="G1452" s="11" t="s">
        <v>33</v>
      </c>
      <c r="H1452" s="11" t="s">
        <v>189</v>
      </c>
      <c r="I1452" s="11" t="s">
        <v>46</v>
      </c>
      <c r="J1452" s="11">
        <v>950</v>
      </c>
      <c r="K1452" s="11">
        <v>7</v>
      </c>
      <c r="L1452" s="11" cm="1">
        <f t="array" ref="L1452">K1452*(J1452-INDEX(Purchase_Data!$D$8:$D$138, MATCH(1, (TRIM(Purchase_Data!$B$8:$B$138)=TRIM(H1452))*(TRIM(Purchase_Data!$C$8:$C$138)=TRIM(I1452)), 0)))</f>
        <v>532</v>
      </c>
      <c r="M1452" s="11">
        <f t="shared" si="22"/>
        <v>6650</v>
      </c>
      <c r="N1452" s="11" t="s">
        <v>1447</v>
      </c>
      <c r="O1452" s="11" t="s">
        <v>23</v>
      </c>
    </row>
    <row r="1453" spans="2:15">
      <c r="B1453" s="11" t="s">
        <v>1701</v>
      </c>
      <c r="C1453" s="11" t="s">
        <v>1654</v>
      </c>
      <c r="D1453" s="11" t="s">
        <v>1655</v>
      </c>
      <c r="E1453" s="11" t="s">
        <v>211</v>
      </c>
      <c r="F1453" s="11" t="s">
        <v>32</v>
      </c>
      <c r="G1453" s="11" t="s">
        <v>25</v>
      </c>
      <c r="H1453" s="11" t="s">
        <v>1765</v>
      </c>
      <c r="I1453" s="11" t="s">
        <v>35</v>
      </c>
      <c r="J1453" s="11">
        <v>220</v>
      </c>
      <c r="K1453" s="11">
        <v>6</v>
      </c>
      <c r="L1453" s="11" cm="1">
        <f t="array" ref="L1453">K1453*(J1453-INDEX(Purchase_Data!$D$8:$D$138, MATCH(1, (TRIM(Purchase_Data!$B$8:$B$138)=TRIM(H1453))*(TRIM(Purchase_Data!$C$8:$C$138)=TRIM(I1453)), 0)))</f>
        <v>150</v>
      </c>
      <c r="M1453" s="11">
        <f t="shared" si="22"/>
        <v>1320</v>
      </c>
      <c r="N1453" s="11" t="s">
        <v>1447</v>
      </c>
      <c r="O1453" s="11" t="s">
        <v>37</v>
      </c>
    </row>
    <row r="1454" spans="2:15">
      <c r="B1454" s="11" t="s">
        <v>1702</v>
      </c>
      <c r="C1454" s="11" t="s">
        <v>1654</v>
      </c>
      <c r="D1454" s="11" t="s">
        <v>1655</v>
      </c>
      <c r="E1454" s="11" t="s">
        <v>197</v>
      </c>
      <c r="F1454" s="11" t="s">
        <v>32</v>
      </c>
      <c r="G1454" s="11" t="s">
        <v>44</v>
      </c>
      <c r="H1454" s="11" t="s">
        <v>217</v>
      </c>
      <c r="I1454" s="11" t="s">
        <v>218</v>
      </c>
      <c r="J1454" s="11">
        <v>190</v>
      </c>
      <c r="K1454" s="11">
        <v>6</v>
      </c>
      <c r="L1454" s="11" cm="1">
        <f t="array" ref="L1454">K1454*(J1454-INDEX(Purchase_Data!$D$8:$D$138, MATCH(1, (TRIM(Purchase_Data!$B$8:$B$138)=TRIM(H1454))*(TRIM(Purchase_Data!$C$8:$C$138)=TRIM(I1454)), 0)))</f>
        <v>90</v>
      </c>
      <c r="M1454" s="11">
        <f t="shared" si="22"/>
        <v>1140</v>
      </c>
      <c r="N1454" s="11" t="s">
        <v>1447</v>
      </c>
      <c r="O1454" s="11" t="s">
        <v>37</v>
      </c>
    </row>
    <row r="1455" spans="2:15">
      <c r="B1455" s="11" t="s">
        <v>1703</v>
      </c>
      <c r="C1455" s="11" t="s">
        <v>1654</v>
      </c>
      <c r="D1455" s="11" t="s">
        <v>1655</v>
      </c>
      <c r="E1455" s="11" t="s">
        <v>299</v>
      </c>
      <c r="F1455" s="11" t="s">
        <v>32</v>
      </c>
      <c r="G1455" s="11" t="s">
        <v>53</v>
      </c>
      <c r="H1455" s="11" t="s">
        <v>69</v>
      </c>
      <c r="I1455" s="11" t="s">
        <v>63</v>
      </c>
      <c r="J1455" s="11">
        <v>100</v>
      </c>
      <c r="K1455" s="11">
        <v>7</v>
      </c>
      <c r="L1455" s="11" cm="1">
        <f t="array" ref="L1455">K1455*(J1455-INDEX(Purchase_Data!$D$8:$D$138, MATCH(1, (TRIM(Purchase_Data!$B$8:$B$138)=TRIM(H1455))*(TRIM(Purchase_Data!$C$8:$C$138)=TRIM(I1455)), 0)))</f>
        <v>84</v>
      </c>
      <c r="M1455" s="11">
        <f t="shared" si="22"/>
        <v>700</v>
      </c>
      <c r="N1455" s="11" t="s">
        <v>1447</v>
      </c>
      <c r="O1455" s="11" t="s">
        <v>42</v>
      </c>
    </row>
    <row r="1456" spans="2:15">
      <c r="B1456" s="11" t="s">
        <v>1704</v>
      </c>
      <c r="C1456" s="11" t="s">
        <v>1654</v>
      </c>
      <c r="D1456" s="11" t="s">
        <v>1655</v>
      </c>
      <c r="E1456" s="11" t="s">
        <v>299</v>
      </c>
      <c r="F1456" s="11" t="s">
        <v>32</v>
      </c>
      <c r="G1456" s="11" t="s">
        <v>53</v>
      </c>
      <c r="H1456" s="11" t="s">
        <v>1755</v>
      </c>
      <c r="I1456" s="11" t="s">
        <v>149</v>
      </c>
      <c r="J1456" s="11">
        <v>230</v>
      </c>
      <c r="K1456" s="11">
        <v>7</v>
      </c>
      <c r="L1456" s="11" cm="1">
        <f t="array" ref="L1456">K1456*(J1456-INDEX(Purchase_Data!$D$8:$D$138, MATCH(1, (TRIM(Purchase_Data!$B$8:$B$138)=TRIM(H1456))*(TRIM(Purchase_Data!$C$8:$C$138)=TRIM(I1456)), 0)))</f>
        <v>105</v>
      </c>
      <c r="M1456" s="11">
        <f t="shared" si="22"/>
        <v>1610</v>
      </c>
      <c r="N1456" s="11" t="s">
        <v>1447</v>
      </c>
      <c r="O1456" s="11" t="s">
        <v>20</v>
      </c>
    </row>
    <row r="1457" spans="2:15">
      <c r="B1457" s="11" t="s">
        <v>1705</v>
      </c>
      <c r="C1457" s="11" t="s">
        <v>1654</v>
      </c>
      <c r="D1457" s="11" t="s">
        <v>1655</v>
      </c>
      <c r="E1457" s="11" t="s">
        <v>293</v>
      </c>
      <c r="F1457" s="11" t="s">
        <v>14</v>
      </c>
      <c r="G1457" s="11" t="s">
        <v>53</v>
      </c>
      <c r="H1457" s="11" t="s">
        <v>199</v>
      </c>
      <c r="I1457" s="11" t="s">
        <v>35</v>
      </c>
      <c r="J1457" s="11">
        <v>410</v>
      </c>
      <c r="K1457" s="11">
        <v>6</v>
      </c>
      <c r="L1457" s="11" cm="1">
        <f t="array" ref="L1457">K1457*(J1457-INDEX(Purchase_Data!$D$8:$D$138, MATCH(1, (TRIM(Purchase_Data!$B$8:$B$138)=TRIM(H1457))*(TRIM(Purchase_Data!$C$8:$C$138)=TRIM(I1457)), 0)))</f>
        <v>210</v>
      </c>
      <c r="M1457" s="11">
        <f t="shared" si="22"/>
        <v>2460</v>
      </c>
      <c r="N1457" s="11" t="s">
        <v>1447</v>
      </c>
      <c r="O1457" s="11" t="s">
        <v>42</v>
      </c>
    </row>
    <row r="1458" spans="2:15">
      <c r="B1458" s="11" t="s">
        <v>1708</v>
      </c>
      <c r="C1458" s="11" t="s">
        <v>1706</v>
      </c>
      <c r="D1458" s="11" t="s">
        <v>1707</v>
      </c>
      <c r="E1458" s="11" t="s">
        <v>293</v>
      </c>
      <c r="F1458" s="11" t="s">
        <v>14</v>
      </c>
      <c r="G1458" s="11" t="s">
        <v>53</v>
      </c>
      <c r="H1458" s="11" t="s">
        <v>104</v>
      </c>
      <c r="I1458" s="11" t="s">
        <v>17</v>
      </c>
      <c r="J1458" s="11">
        <v>210</v>
      </c>
      <c r="K1458" s="11">
        <v>6</v>
      </c>
      <c r="L1458" s="11" cm="1">
        <f t="array" ref="L1458">K1458*(J1458-INDEX(Purchase_Data!$D$8:$D$138, MATCH(1, (TRIM(Purchase_Data!$B$8:$B$138)=TRIM(H1458))*(TRIM(Purchase_Data!$C$8:$C$138)=TRIM(I1458)), 0)))</f>
        <v>300</v>
      </c>
      <c r="M1458" s="11">
        <f t="shared" si="22"/>
        <v>1260</v>
      </c>
      <c r="N1458" s="11" t="s">
        <v>1447</v>
      </c>
      <c r="O1458" s="11" t="s">
        <v>37</v>
      </c>
    </row>
    <row r="1459" spans="2:15">
      <c r="B1459" s="11" t="s">
        <v>1709</v>
      </c>
      <c r="C1459" s="11" t="s">
        <v>1706</v>
      </c>
      <c r="D1459" s="11" t="s">
        <v>1707</v>
      </c>
      <c r="E1459" s="11" t="s">
        <v>205</v>
      </c>
      <c r="F1459" s="11" t="s">
        <v>14</v>
      </c>
      <c r="G1459" s="11" t="s">
        <v>44</v>
      </c>
      <c r="H1459" s="11" t="s">
        <v>264</v>
      </c>
      <c r="I1459" s="11" t="s">
        <v>229</v>
      </c>
      <c r="J1459" s="11">
        <v>850</v>
      </c>
      <c r="K1459" s="11">
        <v>7</v>
      </c>
      <c r="L1459" s="11" cm="1">
        <f t="array" ref="L1459">K1459*(J1459-INDEX(Purchase_Data!$D$8:$D$138, MATCH(1, (TRIM(Purchase_Data!$B$8:$B$138)=TRIM(H1459))*(TRIM(Purchase_Data!$C$8:$C$138)=TRIM(I1459)), 0)))</f>
        <v>210</v>
      </c>
      <c r="M1459" s="11">
        <f t="shared" si="22"/>
        <v>5950</v>
      </c>
      <c r="N1459" s="11" t="s">
        <v>1447</v>
      </c>
      <c r="O1459" s="11" t="s">
        <v>42</v>
      </c>
    </row>
    <row r="1460" spans="2:15">
      <c r="B1460" s="11" t="s">
        <v>1710</v>
      </c>
      <c r="C1460" s="11" t="s">
        <v>1706</v>
      </c>
      <c r="D1460" s="11" t="s">
        <v>1707</v>
      </c>
      <c r="E1460" s="11" t="s">
        <v>197</v>
      </c>
      <c r="F1460" s="11" t="s">
        <v>32</v>
      </c>
      <c r="G1460" s="11" t="s">
        <v>44</v>
      </c>
      <c r="H1460" s="11" t="s">
        <v>58</v>
      </c>
      <c r="I1460" s="11" t="s">
        <v>59</v>
      </c>
      <c r="J1460" s="11">
        <v>70</v>
      </c>
      <c r="K1460" s="11">
        <v>6</v>
      </c>
      <c r="L1460" s="11" cm="1">
        <f t="array" ref="L1460">K1460*(J1460-INDEX(Purchase_Data!$D$8:$D$138, MATCH(1, (TRIM(Purchase_Data!$B$8:$B$138)=TRIM(H1460))*(TRIM(Purchase_Data!$C$8:$C$138)=TRIM(I1460)), 0)))</f>
        <v>36</v>
      </c>
      <c r="M1460" s="11">
        <f t="shared" si="22"/>
        <v>420</v>
      </c>
      <c r="N1460" s="11" t="s">
        <v>1447</v>
      </c>
      <c r="O1460" s="11" t="s">
        <v>37</v>
      </c>
    </row>
    <row r="1461" spans="2:15">
      <c r="B1461" s="11" t="s">
        <v>1711</v>
      </c>
      <c r="C1461" s="11" t="s">
        <v>1706</v>
      </c>
      <c r="D1461" s="11" t="s">
        <v>1707</v>
      </c>
      <c r="E1461" s="11" t="s">
        <v>592</v>
      </c>
      <c r="F1461" s="11" t="s">
        <v>14</v>
      </c>
      <c r="G1461" s="11" t="s">
        <v>33</v>
      </c>
      <c r="H1461" s="11" t="s">
        <v>131</v>
      </c>
      <c r="I1461" s="11" t="s">
        <v>132</v>
      </c>
      <c r="J1461" s="11">
        <v>120</v>
      </c>
      <c r="K1461" s="11">
        <v>8</v>
      </c>
      <c r="L1461" s="11" cm="1">
        <f t="array" ref="L1461">K1461*(J1461-INDEX(Purchase_Data!$D$8:$D$138, MATCH(1, (TRIM(Purchase_Data!$B$8:$B$138)=TRIM(H1461))*(TRIM(Purchase_Data!$C$8:$C$138)=TRIM(I1461)), 0)))</f>
        <v>160</v>
      </c>
      <c r="M1461" s="11">
        <f t="shared" si="22"/>
        <v>960</v>
      </c>
      <c r="N1461" s="11" t="s">
        <v>1447</v>
      </c>
      <c r="O1461" s="11" t="s">
        <v>37</v>
      </c>
    </row>
    <row r="1462" spans="2:15">
      <c r="B1462" s="11" t="s">
        <v>1712</v>
      </c>
      <c r="C1462" s="11" t="s">
        <v>1706</v>
      </c>
      <c r="D1462" s="11" t="s">
        <v>1707</v>
      </c>
      <c r="E1462" s="11" t="s">
        <v>151</v>
      </c>
      <c r="F1462" s="11" t="s">
        <v>14</v>
      </c>
      <c r="G1462" s="11" t="s">
        <v>25</v>
      </c>
      <c r="H1462" s="11" t="s">
        <v>171</v>
      </c>
      <c r="I1462" s="11" t="s">
        <v>50</v>
      </c>
      <c r="J1462" s="11">
        <v>150</v>
      </c>
      <c r="K1462" s="11">
        <v>7</v>
      </c>
      <c r="L1462" s="11" cm="1">
        <f t="array" ref="L1462">K1462*(J1462-INDEX(Purchase_Data!$D$8:$D$138, MATCH(1, (TRIM(Purchase_Data!$B$8:$B$138)=TRIM(H1462))*(TRIM(Purchase_Data!$C$8:$C$138)=TRIM(I1462)), 0)))</f>
        <v>245</v>
      </c>
      <c r="M1462" s="11">
        <f t="shared" si="22"/>
        <v>1050</v>
      </c>
      <c r="N1462" s="11" t="s">
        <v>1447</v>
      </c>
      <c r="O1462" s="11" t="s">
        <v>37</v>
      </c>
    </row>
    <row r="1463" spans="2:15">
      <c r="B1463" s="11" t="s">
        <v>1713</v>
      </c>
      <c r="C1463" s="11" t="s">
        <v>1706</v>
      </c>
      <c r="D1463" s="11" t="s">
        <v>1707</v>
      </c>
      <c r="E1463" s="11" t="s">
        <v>194</v>
      </c>
      <c r="F1463" s="11" t="s">
        <v>14</v>
      </c>
      <c r="G1463" s="11" t="s">
        <v>25</v>
      </c>
      <c r="H1463" s="11" t="s">
        <v>104</v>
      </c>
      <c r="I1463" s="11" t="s">
        <v>50</v>
      </c>
      <c r="J1463" s="11">
        <v>930</v>
      </c>
      <c r="K1463" s="11">
        <v>5</v>
      </c>
      <c r="L1463" s="11" cm="1">
        <f t="array" ref="L1463">K1463*(J1463-INDEX(Purchase_Data!$D$8:$D$138, MATCH(1, (TRIM(Purchase_Data!$B$8:$B$138)=TRIM(H1463))*(TRIM(Purchase_Data!$C$8:$C$138)=TRIM(I1463)), 0)))</f>
        <v>550</v>
      </c>
      <c r="M1463" s="11">
        <f t="shared" si="22"/>
        <v>4650</v>
      </c>
      <c r="N1463" s="11" t="s">
        <v>1447</v>
      </c>
      <c r="O1463" s="11" t="s">
        <v>37</v>
      </c>
    </row>
    <row r="1464" spans="2:15">
      <c r="B1464" s="11" t="s">
        <v>1714</v>
      </c>
      <c r="C1464" s="11" t="s">
        <v>1706</v>
      </c>
      <c r="D1464" s="11" t="s">
        <v>1707</v>
      </c>
      <c r="E1464" s="11" t="s">
        <v>130</v>
      </c>
      <c r="F1464" s="11" t="s">
        <v>32</v>
      </c>
      <c r="G1464" s="11" t="s">
        <v>44</v>
      </c>
      <c r="H1464" s="11" t="s">
        <v>128</v>
      </c>
      <c r="I1464" s="11" t="s">
        <v>17</v>
      </c>
      <c r="J1464" s="11">
        <v>70</v>
      </c>
      <c r="K1464" s="11">
        <v>7</v>
      </c>
      <c r="L1464" s="11" cm="1">
        <f t="array" ref="L1464">K1464*(J1464-INDEX(Purchase_Data!$D$8:$D$138, MATCH(1, (TRIM(Purchase_Data!$B$8:$B$138)=TRIM(H1464))*(TRIM(Purchase_Data!$C$8:$C$138)=TRIM(I1464)), 0)))</f>
        <v>56</v>
      </c>
      <c r="M1464" s="11">
        <f t="shared" si="22"/>
        <v>490</v>
      </c>
      <c r="N1464" s="11" t="s">
        <v>1447</v>
      </c>
      <c r="O1464" s="11" t="s">
        <v>20</v>
      </c>
    </row>
    <row r="1465" spans="2:15">
      <c r="B1465" s="11" t="s">
        <v>1715</v>
      </c>
      <c r="C1465" s="11" t="s">
        <v>1706</v>
      </c>
      <c r="D1465" s="11" t="s">
        <v>1707</v>
      </c>
      <c r="E1465" s="11" t="s">
        <v>1205</v>
      </c>
      <c r="F1465" s="11" t="s">
        <v>14</v>
      </c>
      <c r="G1465" s="11" t="s">
        <v>15</v>
      </c>
      <c r="H1465" s="11" t="s">
        <v>104</v>
      </c>
      <c r="I1465" s="11" t="s">
        <v>50</v>
      </c>
      <c r="J1465" s="11">
        <v>930</v>
      </c>
      <c r="K1465" s="11">
        <v>7</v>
      </c>
      <c r="L1465" s="11" cm="1">
        <f t="array" ref="L1465">K1465*(J1465-INDEX(Purchase_Data!$D$8:$D$138, MATCH(1, (TRIM(Purchase_Data!$B$8:$B$138)=TRIM(H1465))*(TRIM(Purchase_Data!$C$8:$C$138)=TRIM(I1465)), 0)))</f>
        <v>770</v>
      </c>
      <c r="M1465" s="11">
        <f t="shared" si="22"/>
        <v>6510</v>
      </c>
      <c r="N1465" s="11" t="s">
        <v>1447</v>
      </c>
      <c r="O1465" s="11" t="s">
        <v>37</v>
      </c>
    </row>
    <row r="1466" spans="2:15">
      <c r="B1466" s="11" t="s">
        <v>1716</v>
      </c>
      <c r="C1466" s="11" t="s">
        <v>1706</v>
      </c>
      <c r="D1466" s="11" t="s">
        <v>1707</v>
      </c>
      <c r="E1466" s="11" t="s">
        <v>1205</v>
      </c>
      <c r="F1466" s="11" t="s">
        <v>14</v>
      </c>
      <c r="G1466" s="11" t="s">
        <v>15</v>
      </c>
      <c r="H1466" s="11" t="s">
        <v>29</v>
      </c>
      <c r="I1466" s="11" t="s">
        <v>17</v>
      </c>
      <c r="J1466" s="11">
        <v>450</v>
      </c>
      <c r="K1466" s="11">
        <v>3</v>
      </c>
      <c r="L1466" s="11" cm="1">
        <f t="array" ref="L1466">K1466*(J1466-INDEX(Purchase_Data!$D$8:$D$138, MATCH(1, (TRIM(Purchase_Data!$B$8:$B$138)=TRIM(H1466))*(TRIM(Purchase_Data!$C$8:$C$138)=TRIM(I1466)), 0)))</f>
        <v>150</v>
      </c>
      <c r="M1466" s="11">
        <f t="shared" si="22"/>
        <v>1350</v>
      </c>
      <c r="N1466" s="11" t="s">
        <v>1447</v>
      </c>
      <c r="O1466" s="11" t="s">
        <v>20</v>
      </c>
    </row>
    <row r="1467" spans="2:15">
      <c r="B1467" s="11" t="s">
        <v>1717</v>
      </c>
      <c r="C1467" s="11" t="s">
        <v>1706</v>
      </c>
      <c r="D1467" s="11" t="s">
        <v>1707</v>
      </c>
      <c r="E1467" s="11" t="s">
        <v>61</v>
      </c>
      <c r="F1467" s="11" t="s">
        <v>32</v>
      </c>
      <c r="G1467" s="11" t="s">
        <v>25</v>
      </c>
      <c r="H1467" s="11" t="s">
        <v>131</v>
      </c>
      <c r="I1467" s="11" t="s">
        <v>132</v>
      </c>
      <c r="J1467" s="11">
        <v>120</v>
      </c>
      <c r="K1467" s="11">
        <v>8</v>
      </c>
      <c r="L1467" s="11" cm="1">
        <f t="array" ref="L1467">K1467*(J1467-INDEX(Purchase_Data!$D$8:$D$138, MATCH(1, (TRIM(Purchase_Data!$B$8:$B$138)=TRIM(H1467))*(TRIM(Purchase_Data!$C$8:$C$138)=TRIM(I1467)), 0)))</f>
        <v>160</v>
      </c>
      <c r="M1467" s="11">
        <f t="shared" si="22"/>
        <v>960</v>
      </c>
      <c r="N1467" s="11" t="s">
        <v>1447</v>
      </c>
      <c r="O1467" s="11" t="s">
        <v>37</v>
      </c>
    </row>
    <row r="1468" spans="2:15">
      <c r="B1468" s="11" t="s">
        <v>1718</v>
      </c>
      <c r="C1468" s="11" t="s">
        <v>1706</v>
      </c>
      <c r="D1468" s="11" t="s">
        <v>1707</v>
      </c>
      <c r="E1468" s="11" t="s">
        <v>61</v>
      </c>
      <c r="F1468" s="11" t="s">
        <v>32</v>
      </c>
      <c r="G1468" s="11" t="s">
        <v>25</v>
      </c>
      <c r="H1468" s="11" t="s">
        <v>62</v>
      </c>
      <c r="I1468" s="11" t="s">
        <v>63</v>
      </c>
      <c r="J1468" s="11">
        <v>30</v>
      </c>
      <c r="K1468" s="11">
        <v>7</v>
      </c>
      <c r="L1468" s="11" cm="1">
        <f t="array" ref="L1468">K1468*(J1468-INDEX(Purchase_Data!$D$8:$D$138, MATCH(1, (TRIM(Purchase_Data!$B$8:$B$138)=TRIM(H1468))*(TRIM(Purchase_Data!$C$8:$C$138)=TRIM(I1468)), 0)))</f>
        <v>35</v>
      </c>
      <c r="M1468" s="11">
        <f t="shared" si="22"/>
        <v>210</v>
      </c>
      <c r="N1468" s="11" t="s">
        <v>1447</v>
      </c>
      <c r="O1468" s="11" t="s">
        <v>23</v>
      </c>
    </row>
    <row r="1469" spans="2:15">
      <c r="B1469" s="11" t="s">
        <v>1719</v>
      </c>
      <c r="C1469" s="11" t="s">
        <v>1706</v>
      </c>
      <c r="D1469" s="11" t="s">
        <v>1707</v>
      </c>
      <c r="E1469" s="11" t="s">
        <v>394</v>
      </c>
      <c r="F1469" s="11" t="s">
        <v>14</v>
      </c>
      <c r="G1469" s="11" t="s">
        <v>15</v>
      </c>
      <c r="H1469" s="11" t="s">
        <v>39</v>
      </c>
      <c r="I1469" s="11" t="s">
        <v>40</v>
      </c>
      <c r="J1469" s="11">
        <v>30</v>
      </c>
      <c r="K1469" s="11">
        <v>7</v>
      </c>
      <c r="L1469" s="11" cm="1">
        <f t="array" ref="L1469">K1469*(J1469-INDEX(Purchase_Data!$D$8:$D$138, MATCH(1, (TRIM(Purchase_Data!$B$8:$B$138)=TRIM(H1469))*(TRIM(Purchase_Data!$C$8:$C$138)=TRIM(I1469)), 0)))</f>
        <v>35</v>
      </c>
      <c r="M1469" s="11">
        <f t="shared" si="22"/>
        <v>210</v>
      </c>
      <c r="N1469" s="11" t="s">
        <v>1447</v>
      </c>
      <c r="O1469" s="11" t="s">
        <v>42</v>
      </c>
    </row>
    <row r="1470" spans="2:15">
      <c r="B1470" s="11" t="s">
        <v>1720</v>
      </c>
      <c r="C1470" s="11" t="s">
        <v>1706</v>
      </c>
      <c r="D1470" s="11" t="s">
        <v>1707</v>
      </c>
      <c r="E1470" s="11" t="s">
        <v>926</v>
      </c>
      <c r="F1470" s="11" t="s">
        <v>14</v>
      </c>
      <c r="G1470" s="11" t="s">
        <v>53</v>
      </c>
      <c r="H1470" s="11" t="s">
        <v>29</v>
      </c>
      <c r="I1470" s="11" t="s">
        <v>17</v>
      </c>
      <c r="J1470" s="11">
        <v>450</v>
      </c>
      <c r="K1470" s="11">
        <v>3</v>
      </c>
      <c r="L1470" s="11" cm="1">
        <f t="array" ref="L1470">K1470*(J1470-INDEX(Purchase_Data!$D$8:$D$138, MATCH(1, (TRIM(Purchase_Data!$B$8:$B$138)=TRIM(H1470))*(TRIM(Purchase_Data!$C$8:$C$138)=TRIM(I1470)), 0)))</f>
        <v>150</v>
      </c>
      <c r="M1470" s="11">
        <f t="shared" si="22"/>
        <v>1350</v>
      </c>
      <c r="N1470" s="11" t="s">
        <v>1447</v>
      </c>
      <c r="O1470" s="11" t="s">
        <v>20</v>
      </c>
    </row>
    <row r="1471" spans="2:15">
      <c r="B1471" s="11" t="s">
        <v>1721</v>
      </c>
      <c r="C1471" s="11" t="s">
        <v>1706</v>
      </c>
      <c r="D1471" s="11" t="s">
        <v>1707</v>
      </c>
      <c r="E1471" s="11" t="s">
        <v>89</v>
      </c>
      <c r="F1471" s="11" t="s">
        <v>14</v>
      </c>
      <c r="G1471" s="11" t="s">
        <v>44</v>
      </c>
      <c r="H1471" s="11" t="s">
        <v>76</v>
      </c>
      <c r="I1471" s="11" t="s">
        <v>77</v>
      </c>
      <c r="J1471" s="11">
        <v>2300</v>
      </c>
      <c r="K1471" s="11">
        <v>6</v>
      </c>
      <c r="L1471" s="11" cm="1">
        <f t="array" ref="L1471">K1471*(J1471-INDEX(Purchase_Data!$D$8:$D$138, MATCH(1, (TRIM(Purchase_Data!$B$8:$B$138)=TRIM(H1471))*(TRIM(Purchase_Data!$C$8:$C$138)=TRIM(I1471)), 0)))</f>
        <v>6060</v>
      </c>
      <c r="M1471" s="11">
        <f t="shared" si="22"/>
        <v>13800</v>
      </c>
      <c r="N1471" s="11" t="s">
        <v>1447</v>
      </c>
      <c r="O1471" s="11" t="s">
        <v>23</v>
      </c>
    </row>
    <row r="1472" spans="2:15">
      <c r="B1472" s="11" t="s">
        <v>1722</v>
      </c>
      <c r="C1472" s="11" t="s">
        <v>1706</v>
      </c>
      <c r="D1472" s="11" t="s">
        <v>1707</v>
      </c>
      <c r="E1472" s="11" t="s">
        <v>181</v>
      </c>
      <c r="F1472" s="11" t="s">
        <v>14</v>
      </c>
      <c r="G1472" s="11" t="s">
        <v>44</v>
      </c>
      <c r="H1472" s="11" t="s">
        <v>171</v>
      </c>
      <c r="I1472" s="11" t="s">
        <v>172</v>
      </c>
      <c r="J1472" s="11">
        <v>90</v>
      </c>
      <c r="K1472" s="11">
        <v>7</v>
      </c>
      <c r="L1472" s="11" cm="1">
        <f t="array" ref="L1472">K1472*(J1472-INDEX(Purchase_Data!$D$8:$D$138, MATCH(1, (TRIM(Purchase_Data!$B$8:$B$138)=TRIM(H1472))*(TRIM(Purchase_Data!$C$8:$C$138)=TRIM(I1472)), 0)))</f>
        <v>70</v>
      </c>
      <c r="M1472" s="11">
        <f t="shared" si="22"/>
        <v>630</v>
      </c>
      <c r="N1472" s="11" t="s">
        <v>1447</v>
      </c>
      <c r="O1472" s="11" t="s">
        <v>37</v>
      </c>
    </row>
    <row r="1473" spans="2:15">
      <c r="B1473" s="11" t="s">
        <v>1723</v>
      </c>
      <c r="C1473" s="11" t="s">
        <v>1706</v>
      </c>
      <c r="D1473" s="11" t="s">
        <v>1707</v>
      </c>
      <c r="E1473" s="11" t="s">
        <v>592</v>
      </c>
      <c r="F1473" s="11" t="s">
        <v>14</v>
      </c>
      <c r="G1473" s="11" t="s">
        <v>33</v>
      </c>
      <c r="H1473" s="11" t="s">
        <v>168</v>
      </c>
      <c r="I1473" s="11" t="s">
        <v>55</v>
      </c>
      <c r="J1473" s="11">
        <v>1990</v>
      </c>
      <c r="K1473" s="11">
        <v>7</v>
      </c>
      <c r="L1473" s="11" cm="1">
        <f t="array" ref="L1473">K1473*(J1473-INDEX(Purchase_Data!$D$8:$D$138, MATCH(1, (TRIM(Purchase_Data!$B$8:$B$138)=TRIM(H1473))*(TRIM(Purchase_Data!$C$8:$C$138)=TRIM(I1473)), 0)))</f>
        <v>2940</v>
      </c>
      <c r="M1473" s="11">
        <f t="shared" si="22"/>
        <v>13930</v>
      </c>
      <c r="N1473" s="11" t="s">
        <v>1447</v>
      </c>
      <c r="O1473" s="11" t="s">
        <v>42</v>
      </c>
    </row>
    <row r="1474" spans="2:15">
      <c r="B1474" s="11" t="s">
        <v>1724</v>
      </c>
      <c r="C1474" s="11" t="s">
        <v>1706</v>
      </c>
      <c r="D1474" s="11" t="s">
        <v>1707</v>
      </c>
      <c r="E1474" s="11" t="s">
        <v>926</v>
      </c>
      <c r="F1474" s="11" t="s">
        <v>14</v>
      </c>
      <c r="G1474" s="11" t="s">
        <v>53</v>
      </c>
      <c r="H1474" s="11" t="s">
        <v>264</v>
      </c>
      <c r="I1474" s="11" t="s">
        <v>229</v>
      </c>
      <c r="J1474" s="11">
        <v>850</v>
      </c>
      <c r="K1474" s="11">
        <v>6</v>
      </c>
      <c r="L1474" s="11" cm="1">
        <f t="array" ref="L1474">K1474*(J1474-INDEX(Purchase_Data!$D$8:$D$138, MATCH(1, (TRIM(Purchase_Data!$B$8:$B$138)=TRIM(H1474))*(TRIM(Purchase_Data!$C$8:$C$138)=TRIM(I1474)), 0)))</f>
        <v>180</v>
      </c>
      <c r="M1474" s="11">
        <f t="shared" si="22"/>
        <v>5100</v>
      </c>
      <c r="N1474" s="11" t="s">
        <v>1447</v>
      </c>
      <c r="O1474" s="11" t="s">
        <v>42</v>
      </c>
    </row>
    <row r="1475" spans="2:15">
      <c r="B1475" s="11" t="s">
        <v>1725</v>
      </c>
      <c r="C1475" s="11" t="s">
        <v>1706</v>
      </c>
      <c r="D1475" s="11" t="s">
        <v>1707</v>
      </c>
      <c r="E1475" s="11" t="s">
        <v>107</v>
      </c>
      <c r="F1475" s="11" t="s">
        <v>14</v>
      </c>
      <c r="G1475" s="11" t="s">
        <v>33</v>
      </c>
      <c r="H1475" s="11" t="s">
        <v>65</v>
      </c>
      <c r="I1475" s="11" t="s">
        <v>66</v>
      </c>
      <c r="J1475" s="11">
        <v>20</v>
      </c>
      <c r="K1475" s="11">
        <v>6</v>
      </c>
      <c r="L1475" s="11" cm="1">
        <f t="array" ref="L1475">K1475*(J1475-INDEX(Purchase_Data!$D$8:$D$138, MATCH(1, (TRIM(Purchase_Data!$B$8:$B$138)=TRIM(H1475))*(TRIM(Purchase_Data!$C$8:$C$138)=TRIM(I1475)), 0)))</f>
        <v>42</v>
      </c>
      <c r="M1475" s="11">
        <f t="shared" si="22"/>
        <v>120</v>
      </c>
      <c r="N1475" s="11" t="s">
        <v>1447</v>
      </c>
      <c r="O1475" s="11" t="s">
        <v>42</v>
      </c>
    </row>
    <row r="1476" spans="2:15">
      <c r="B1476" s="11" t="s">
        <v>1726</v>
      </c>
      <c r="C1476" s="11" t="s">
        <v>1706</v>
      </c>
      <c r="D1476" s="11" t="s">
        <v>1707</v>
      </c>
      <c r="E1476" s="11" t="s">
        <v>351</v>
      </c>
      <c r="F1476" s="11" t="s">
        <v>32</v>
      </c>
      <c r="G1476" s="11" t="s">
        <v>15</v>
      </c>
      <c r="H1476" s="11" t="s">
        <v>21</v>
      </c>
      <c r="I1476" s="11" t="s">
        <v>35</v>
      </c>
      <c r="J1476" s="11">
        <v>200</v>
      </c>
      <c r="K1476" s="11">
        <v>7</v>
      </c>
      <c r="L1476" s="11" cm="1">
        <f t="array" ref="L1476">K1476*(J1476-INDEX(Purchase_Data!$D$8:$D$138, MATCH(1, (TRIM(Purchase_Data!$B$8:$B$138)=TRIM(H1476))*(TRIM(Purchase_Data!$C$8:$C$138)=TRIM(I1476)), 0)))</f>
        <v>154</v>
      </c>
      <c r="M1476" s="11">
        <f t="shared" si="22"/>
        <v>1400</v>
      </c>
      <c r="N1476" s="11" t="s">
        <v>1447</v>
      </c>
      <c r="O1476" s="11" t="s">
        <v>23</v>
      </c>
    </row>
    <row r="1477" spans="2:15">
      <c r="B1477" s="11" t="s">
        <v>1727</v>
      </c>
      <c r="C1477" s="11" t="s">
        <v>1706</v>
      </c>
      <c r="D1477" s="11" t="s">
        <v>1707</v>
      </c>
      <c r="E1477" s="11" t="s">
        <v>257</v>
      </c>
      <c r="F1477" s="11" t="s">
        <v>32</v>
      </c>
      <c r="G1477" s="11" t="s">
        <v>53</v>
      </c>
      <c r="H1477" s="4" t="s">
        <v>26</v>
      </c>
      <c r="I1477" s="4" t="s">
        <v>137</v>
      </c>
      <c r="J1477" s="11">
        <v>182</v>
      </c>
      <c r="K1477" s="11">
        <v>6</v>
      </c>
      <c r="L1477" s="11" cm="1">
        <f t="array" ref="L1477">K1477*(J1477-INDEX(Purchase_Data!$D$8:$D$138, MATCH(1, (TRIM(Purchase_Data!$B$8:$B$138)=TRIM(H1477))*(TRIM(Purchase_Data!$C$8:$C$138)=TRIM(I1477)), 0)))</f>
        <v>204</v>
      </c>
      <c r="M1477" s="11">
        <f t="shared" si="22"/>
        <v>1092</v>
      </c>
      <c r="N1477" s="11" t="s">
        <v>1447</v>
      </c>
      <c r="O1477" s="4" t="s">
        <v>23</v>
      </c>
    </row>
    <row r="1478" spans="2:15">
      <c r="B1478" s="11" t="s">
        <v>1728</v>
      </c>
      <c r="C1478" s="11" t="s">
        <v>1706</v>
      </c>
      <c r="D1478" s="11" t="s">
        <v>1707</v>
      </c>
      <c r="E1478" s="11" t="s">
        <v>257</v>
      </c>
      <c r="F1478" s="11" t="s">
        <v>32</v>
      </c>
      <c r="G1478" s="11" t="s">
        <v>53</v>
      </c>
      <c r="H1478" s="11" t="s">
        <v>98</v>
      </c>
      <c r="I1478" s="11" t="s">
        <v>55</v>
      </c>
      <c r="J1478" s="11">
        <v>1280</v>
      </c>
      <c r="K1478" s="11">
        <v>8</v>
      </c>
      <c r="L1478" s="11" cm="1">
        <f t="array" ref="L1478">K1478*(J1478-INDEX(Purchase_Data!$D$8:$D$138, MATCH(1, (TRIM(Purchase_Data!$B$8:$B$138)=TRIM(H1478))*(TRIM(Purchase_Data!$C$8:$C$138)=TRIM(I1478)), 0)))</f>
        <v>1040</v>
      </c>
      <c r="M1478" s="11">
        <f t="shared" si="22"/>
        <v>10240</v>
      </c>
      <c r="N1478" s="11" t="s">
        <v>1447</v>
      </c>
      <c r="O1478" s="11" t="s">
        <v>20</v>
      </c>
    </row>
    <row r="1479" spans="2:15">
      <c r="B1479" s="11" t="s">
        <v>1729</v>
      </c>
      <c r="C1479" s="11" t="s">
        <v>1706</v>
      </c>
      <c r="D1479" s="11" t="s">
        <v>1707</v>
      </c>
      <c r="E1479" s="11" t="s">
        <v>430</v>
      </c>
      <c r="F1479" s="11" t="s">
        <v>32</v>
      </c>
      <c r="G1479" s="11" t="s">
        <v>44</v>
      </c>
      <c r="H1479" s="11" t="s">
        <v>284</v>
      </c>
      <c r="I1479" s="11" t="s">
        <v>132</v>
      </c>
      <c r="J1479" s="11">
        <v>160</v>
      </c>
      <c r="K1479" s="11">
        <v>7</v>
      </c>
      <c r="L1479" s="11" cm="1">
        <f t="array" ref="L1479">K1479*(J1479-INDEX(Purchase_Data!$D$8:$D$138, MATCH(1, (TRIM(Purchase_Data!$B$8:$B$138)=TRIM(H1479))*(TRIM(Purchase_Data!$C$8:$C$138)=TRIM(I1479)), 0)))</f>
        <v>35</v>
      </c>
      <c r="M1479" s="11">
        <f t="shared" si="22"/>
        <v>1120</v>
      </c>
      <c r="N1479" s="11" t="s">
        <v>1447</v>
      </c>
      <c r="O1479" s="11" t="s">
        <v>42</v>
      </c>
    </row>
    <row r="1480" spans="2:15">
      <c r="B1480" s="11" t="s">
        <v>1730</v>
      </c>
      <c r="C1480" s="11" t="s">
        <v>1706</v>
      </c>
      <c r="D1480" s="11" t="s">
        <v>1707</v>
      </c>
      <c r="E1480" s="11" t="s">
        <v>430</v>
      </c>
      <c r="F1480" s="11" t="s">
        <v>32</v>
      </c>
      <c r="G1480" s="11" t="s">
        <v>44</v>
      </c>
      <c r="H1480" s="11" t="s">
        <v>104</v>
      </c>
      <c r="I1480" s="11" t="s">
        <v>50</v>
      </c>
      <c r="J1480" s="11">
        <v>930</v>
      </c>
      <c r="K1480" s="11">
        <v>5</v>
      </c>
      <c r="L1480" s="11" cm="1">
        <f t="array" ref="L1480">K1480*(J1480-INDEX(Purchase_Data!$D$8:$D$138, MATCH(1, (TRIM(Purchase_Data!$B$8:$B$138)=TRIM(H1480))*(TRIM(Purchase_Data!$C$8:$C$138)=TRIM(I1480)), 0)))</f>
        <v>550</v>
      </c>
      <c r="M1480" s="11">
        <f t="shared" si="22"/>
        <v>4650</v>
      </c>
      <c r="N1480" s="11" t="s">
        <v>1447</v>
      </c>
      <c r="O1480" s="11" t="s">
        <v>37</v>
      </c>
    </row>
    <row r="1481" spans="2:15">
      <c r="B1481" s="11" t="s">
        <v>1731</v>
      </c>
      <c r="C1481" s="11" t="s">
        <v>1706</v>
      </c>
      <c r="D1481" s="11" t="s">
        <v>1707</v>
      </c>
      <c r="E1481" s="11" t="s">
        <v>227</v>
      </c>
      <c r="F1481" s="11" t="s">
        <v>32</v>
      </c>
      <c r="G1481" s="11" t="s">
        <v>53</v>
      </c>
      <c r="H1481" s="11" t="s">
        <v>349</v>
      </c>
      <c r="I1481" s="11" t="s">
        <v>172</v>
      </c>
      <c r="J1481" s="11">
        <v>360</v>
      </c>
      <c r="K1481" s="11">
        <v>7</v>
      </c>
      <c r="L1481" s="11" cm="1">
        <f t="array" ref="L1481">K1481*(J1481-INDEX(Purchase_Data!$D$8:$D$138, MATCH(1, (TRIM(Purchase_Data!$B$8:$B$138)=TRIM(H1481))*(TRIM(Purchase_Data!$C$8:$C$138)=TRIM(I1481)), 0)))</f>
        <v>168</v>
      </c>
      <c r="M1481" s="11">
        <f t="shared" ref="M1481:M1497" si="23">J1481*K1481</f>
        <v>2520</v>
      </c>
      <c r="N1481" s="11" t="s">
        <v>1447</v>
      </c>
      <c r="O1481" s="11" t="s">
        <v>42</v>
      </c>
    </row>
    <row r="1482" spans="2:15">
      <c r="B1482" s="11" t="s">
        <v>1732</v>
      </c>
      <c r="C1482" s="11" t="s">
        <v>1706</v>
      </c>
      <c r="D1482" s="11" t="s">
        <v>1707</v>
      </c>
      <c r="E1482" s="11" t="s">
        <v>560</v>
      </c>
      <c r="F1482" s="11" t="s">
        <v>32</v>
      </c>
      <c r="G1482" s="11" t="s">
        <v>25</v>
      </c>
      <c r="H1482" s="11" t="s">
        <v>171</v>
      </c>
      <c r="I1482" s="11" t="s">
        <v>55</v>
      </c>
      <c r="J1482" s="11">
        <v>250</v>
      </c>
      <c r="K1482" s="11">
        <v>7</v>
      </c>
      <c r="L1482" s="11" cm="1">
        <f t="array" ref="L1482">K1482*(J1482-INDEX(Purchase_Data!$D$8:$D$138, MATCH(1, (TRIM(Purchase_Data!$B$8:$B$138)=TRIM(H1482))*(TRIM(Purchase_Data!$C$8:$C$138)=TRIM(I1482)), 0)))</f>
        <v>280</v>
      </c>
      <c r="M1482" s="11">
        <f t="shared" si="23"/>
        <v>1750</v>
      </c>
      <c r="N1482" s="11" t="s">
        <v>1447</v>
      </c>
      <c r="O1482" s="11" t="s">
        <v>37</v>
      </c>
    </row>
    <row r="1483" spans="2:15">
      <c r="B1483" s="11" t="s">
        <v>1733</v>
      </c>
      <c r="C1483" s="11" t="s">
        <v>1706</v>
      </c>
      <c r="D1483" s="11" t="s">
        <v>1707</v>
      </c>
      <c r="E1483" s="11" t="s">
        <v>615</v>
      </c>
      <c r="F1483" s="11" t="s">
        <v>32</v>
      </c>
      <c r="G1483" s="11" t="s">
        <v>44</v>
      </c>
      <c r="H1483" s="11" t="s">
        <v>349</v>
      </c>
      <c r="I1483" s="11" t="s">
        <v>55</v>
      </c>
      <c r="J1483" s="11">
        <v>910</v>
      </c>
      <c r="K1483" s="11">
        <v>8</v>
      </c>
      <c r="L1483" s="11" cm="1">
        <f t="array" ref="L1483">K1483*(J1483-INDEX(Purchase_Data!$D$8:$D$138, MATCH(1, (TRIM(Purchase_Data!$B$8:$B$138)=TRIM(H1483))*(TRIM(Purchase_Data!$C$8:$C$138)=TRIM(I1483)), 0)))</f>
        <v>360</v>
      </c>
      <c r="M1483" s="11">
        <f t="shared" si="23"/>
        <v>7280</v>
      </c>
      <c r="N1483" s="11" t="s">
        <v>1447</v>
      </c>
      <c r="O1483" s="11" t="s">
        <v>42</v>
      </c>
    </row>
    <row r="1484" spans="2:15">
      <c r="B1484" s="11" t="s">
        <v>1734</v>
      </c>
      <c r="C1484" s="11" t="s">
        <v>1706</v>
      </c>
      <c r="D1484" s="11" t="s">
        <v>1707</v>
      </c>
      <c r="E1484" s="11" t="s">
        <v>130</v>
      </c>
      <c r="F1484" s="11" t="s">
        <v>32</v>
      </c>
      <c r="G1484" s="11" t="s">
        <v>44</v>
      </c>
      <c r="H1484" s="11" t="s">
        <v>1751</v>
      </c>
      <c r="I1484" s="11" t="s">
        <v>27</v>
      </c>
      <c r="J1484" s="11">
        <v>200</v>
      </c>
      <c r="K1484" s="11">
        <v>8</v>
      </c>
      <c r="L1484" s="11" cm="1">
        <f t="array" ref="L1484">K1484*(J1484-INDEX(Purchase_Data!$D$8:$D$138, MATCH(1, (TRIM(Purchase_Data!$B$8:$B$138)=TRIM(H1484))*(TRIM(Purchase_Data!$C$8:$C$138)=TRIM(I1484)), 0)))</f>
        <v>176</v>
      </c>
      <c r="M1484" s="11">
        <f t="shared" si="23"/>
        <v>1600</v>
      </c>
      <c r="N1484" s="11" t="s">
        <v>1447</v>
      </c>
      <c r="O1484" s="11" t="s">
        <v>42</v>
      </c>
    </row>
    <row r="1485" spans="2:15">
      <c r="B1485" s="11" t="s">
        <v>1735</v>
      </c>
      <c r="C1485" s="11" t="s">
        <v>1706</v>
      </c>
      <c r="D1485" s="11" t="s">
        <v>1707</v>
      </c>
      <c r="E1485" s="11" t="s">
        <v>110</v>
      </c>
      <c r="F1485" s="11" t="s">
        <v>14</v>
      </c>
      <c r="G1485" s="11" t="s">
        <v>25</v>
      </c>
      <c r="H1485" s="11" t="s">
        <v>131</v>
      </c>
      <c r="I1485" s="11" t="s">
        <v>132</v>
      </c>
      <c r="J1485" s="11">
        <v>120</v>
      </c>
      <c r="K1485" s="11">
        <v>7</v>
      </c>
      <c r="L1485" s="11" cm="1">
        <f t="array" ref="L1485">K1485*(J1485-INDEX(Purchase_Data!$D$8:$D$138, MATCH(1, (TRIM(Purchase_Data!$B$8:$B$138)=TRIM(H1485))*(TRIM(Purchase_Data!$C$8:$C$138)=TRIM(I1485)), 0)))</f>
        <v>140</v>
      </c>
      <c r="M1485" s="11">
        <f t="shared" si="23"/>
        <v>840</v>
      </c>
      <c r="N1485" s="11" t="s">
        <v>1447</v>
      </c>
      <c r="O1485" s="11" t="s">
        <v>37</v>
      </c>
    </row>
    <row r="1486" spans="2:15">
      <c r="B1486" s="11" t="s">
        <v>1736</v>
      </c>
      <c r="C1486" s="11" t="s">
        <v>1706</v>
      </c>
      <c r="D1486" s="11" t="s">
        <v>1707</v>
      </c>
      <c r="E1486" s="11" t="s">
        <v>527</v>
      </c>
      <c r="F1486" s="11" t="s">
        <v>32</v>
      </c>
      <c r="G1486" s="11" t="s">
        <v>25</v>
      </c>
      <c r="H1486" s="11" t="s">
        <v>199</v>
      </c>
      <c r="I1486" s="11" t="s">
        <v>59</v>
      </c>
      <c r="J1486" s="11">
        <v>100</v>
      </c>
      <c r="K1486" s="11">
        <v>3</v>
      </c>
      <c r="L1486" s="11" cm="1">
        <f t="array" ref="L1486">K1486*(J1486-INDEX(Purchase_Data!$D$8:$D$138, MATCH(1, (TRIM(Purchase_Data!$B$8:$B$138)=TRIM(H1486))*(TRIM(Purchase_Data!$C$8:$C$138)=TRIM(I1486)), 0)))</f>
        <v>66</v>
      </c>
      <c r="M1486" s="11">
        <f t="shared" si="23"/>
        <v>300</v>
      </c>
      <c r="N1486" s="11" t="s">
        <v>1447</v>
      </c>
      <c r="O1486" s="11" t="s">
        <v>42</v>
      </c>
    </row>
    <row r="1487" spans="2:15">
      <c r="B1487" s="11" t="s">
        <v>1737</v>
      </c>
      <c r="C1487" s="11" t="s">
        <v>1706</v>
      </c>
      <c r="D1487" s="11" t="s">
        <v>1707</v>
      </c>
      <c r="E1487" s="11" t="s">
        <v>1767</v>
      </c>
      <c r="F1487" s="11" t="s">
        <v>1768</v>
      </c>
      <c r="G1487" s="11" t="s">
        <v>44</v>
      </c>
      <c r="H1487" s="11" t="s">
        <v>1756</v>
      </c>
      <c r="I1487" s="11" t="s">
        <v>17</v>
      </c>
      <c r="J1487" s="11">
        <v>125</v>
      </c>
      <c r="K1487" s="11">
        <v>1</v>
      </c>
      <c r="L1487" s="11" cm="1">
        <f t="array" ref="L1487">K1487*(J1487-INDEX(Purchase_Data!$D$8:$D$138, MATCH(1, (TRIM(Purchase_Data!$B$8:$B$138)=TRIM(H1487))*(TRIM(Purchase_Data!$C$8:$C$138)=TRIM(I1487)), 0)))</f>
        <v>8</v>
      </c>
      <c r="M1487" s="11">
        <f t="shared" si="23"/>
        <v>125</v>
      </c>
      <c r="N1487" s="11" t="s">
        <v>1447</v>
      </c>
      <c r="O1487" s="11" t="s">
        <v>20</v>
      </c>
    </row>
    <row r="1488" spans="2:15">
      <c r="B1488" s="11" t="s">
        <v>1738</v>
      </c>
      <c r="C1488" s="11" t="s">
        <v>1706</v>
      </c>
      <c r="D1488" s="11" t="s">
        <v>1707</v>
      </c>
      <c r="E1488" s="11" t="s">
        <v>224</v>
      </c>
      <c r="F1488" s="11" t="s">
        <v>14</v>
      </c>
      <c r="G1488" s="11" t="s">
        <v>44</v>
      </c>
      <c r="H1488" s="11" t="s">
        <v>185</v>
      </c>
      <c r="I1488" s="11" t="s">
        <v>50</v>
      </c>
      <c r="J1488" s="11">
        <v>230</v>
      </c>
      <c r="K1488" s="11">
        <v>2</v>
      </c>
      <c r="L1488" s="11" cm="1">
        <f t="array" ref="L1488">K1488*(J1488-INDEX(Purchase_Data!$D$8:$D$138, MATCH(1, (TRIM(Purchase_Data!$B$8:$B$138)=TRIM(H1488))*(TRIM(Purchase_Data!$C$8:$C$138)=TRIM(I1488)), 0)))</f>
        <v>40</v>
      </c>
      <c r="M1488" s="11">
        <f t="shared" si="23"/>
        <v>460</v>
      </c>
      <c r="N1488" s="11" t="s">
        <v>1447</v>
      </c>
      <c r="O1488" s="11" t="s">
        <v>20</v>
      </c>
    </row>
    <row r="1489" spans="2:15">
      <c r="B1489" s="11" t="s">
        <v>1739</v>
      </c>
      <c r="C1489" s="11" t="s">
        <v>1706</v>
      </c>
      <c r="D1489" s="11" t="s">
        <v>1707</v>
      </c>
      <c r="E1489" s="11" t="s">
        <v>97</v>
      </c>
      <c r="F1489" s="11" t="s">
        <v>14</v>
      </c>
      <c r="G1489" s="11" t="s">
        <v>44</v>
      </c>
      <c r="H1489" s="11" t="s">
        <v>39</v>
      </c>
      <c r="I1489" s="11" t="s">
        <v>40</v>
      </c>
      <c r="J1489" s="11">
        <v>30</v>
      </c>
      <c r="K1489" s="11">
        <v>6</v>
      </c>
      <c r="L1489" s="11" cm="1">
        <f t="array" ref="L1489">K1489*(J1489-INDEX(Purchase_Data!$D$8:$D$138, MATCH(1, (TRIM(Purchase_Data!$B$8:$B$138)=TRIM(H1489))*(TRIM(Purchase_Data!$C$8:$C$138)=TRIM(I1489)), 0)))</f>
        <v>30</v>
      </c>
      <c r="M1489" s="11">
        <f t="shared" si="23"/>
        <v>180</v>
      </c>
      <c r="N1489" s="11" t="s">
        <v>1447</v>
      </c>
      <c r="O1489" s="11" t="s">
        <v>42</v>
      </c>
    </row>
    <row r="1490" spans="2:15">
      <c r="B1490" s="11" t="s">
        <v>1740</v>
      </c>
      <c r="C1490" s="11" t="s">
        <v>1706</v>
      </c>
      <c r="D1490" s="11" t="s">
        <v>1707</v>
      </c>
      <c r="E1490" s="11" t="s">
        <v>97</v>
      </c>
      <c r="F1490" s="11" t="s">
        <v>14</v>
      </c>
      <c r="G1490" s="11" t="s">
        <v>44</v>
      </c>
      <c r="H1490" s="11" t="s">
        <v>178</v>
      </c>
      <c r="I1490" s="11" t="s">
        <v>229</v>
      </c>
      <c r="J1490" s="11">
        <v>1250</v>
      </c>
      <c r="K1490" s="11">
        <v>1</v>
      </c>
      <c r="L1490" s="11" cm="1">
        <f t="array" ref="L1490">K1490*(J1490-INDEX(Purchase_Data!$D$8:$D$138, MATCH(1, (TRIM(Purchase_Data!$B$8:$B$138)=TRIM(H1490))*(TRIM(Purchase_Data!$C$8:$C$138)=TRIM(I1490)), 0)))</f>
        <v>370</v>
      </c>
      <c r="M1490" s="11">
        <f t="shared" si="23"/>
        <v>1250</v>
      </c>
      <c r="N1490" s="11" t="s">
        <v>1447</v>
      </c>
      <c r="O1490" s="11" t="s">
        <v>42</v>
      </c>
    </row>
    <row r="1491" spans="2:15">
      <c r="B1491" s="11" t="s">
        <v>1741</v>
      </c>
      <c r="C1491" s="11" t="s">
        <v>1706</v>
      </c>
      <c r="D1491" s="11" t="s">
        <v>1707</v>
      </c>
      <c r="E1491" s="11" t="s">
        <v>57</v>
      </c>
      <c r="F1491" s="11" t="s">
        <v>14</v>
      </c>
      <c r="G1491" s="11" t="s">
        <v>44</v>
      </c>
      <c r="H1491" s="11" t="s">
        <v>189</v>
      </c>
      <c r="I1491" s="11" t="s">
        <v>46</v>
      </c>
      <c r="J1491" s="11">
        <v>950</v>
      </c>
      <c r="K1491" s="11">
        <v>1</v>
      </c>
      <c r="L1491" s="11" cm="1">
        <f t="array" ref="L1491">K1491*(J1491-INDEX(Purchase_Data!$D$8:$D$138, MATCH(1, (TRIM(Purchase_Data!$B$8:$B$138)=TRIM(H1491))*(TRIM(Purchase_Data!$C$8:$C$138)=TRIM(I1491)), 0)))</f>
        <v>76</v>
      </c>
      <c r="M1491" s="11">
        <f t="shared" si="23"/>
        <v>950</v>
      </c>
      <c r="N1491" s="11" t="s">
        <v>1447</v>
      </c>
      <c r="O1491" s="11" t="s">
        <v>23</v>
      </c>
    </row>
    <row r="1492" spans="2:15">
      <c r="B1492" s="11" t="s">
        <v>1742</v>
      </c>
      <c r="C1492" s="11" t="s">
        <v>1706</v>
      </c>
      <c r="D1492" s="11" t="s">
        <v>1707</v>
      </c>
      <c r="E1492" s="11" t="s">
        <v>61</v>
      </c>
      <c r="F1492" s="11" t="s">
        <v>32</v>
      </c>
      <c r="G1492" s="11" t="s">
        <v>25</v>
      </c>
      <c r="H1492" s="11" t="s">
        <v>91</v>
      </c>
      <c r="I1492" s="11" t="s">
        <v>59</v>
      </c>
      <c r="J1492" s="11">
        <v>700</v>
      </c>
      <c r="K1492" s="11">
        <v>2</v>
      </c>
      <c r="L1492" s="11" cm="1">
        <f t="array" ref="L1492">K1492*(J1492-INDEX(Purchase_Data!$D$8:$D$138, MATCH(1, (TRIM(Purchase_Data!$B$8:$B$138)=TRIM(H1492))*(TRIM(Purchase_Data!$C$8:$C$138)=TRIM(I1492)), 0)))</f>
        <v>56</v>
      </c>
      <c r="M1492" s="11">
        <f t="shared" si="23"/>
        <v>1400</v>
      </c>
      <c r="N1492" s="11" t="s">
        <v>1447</v>
      </c>
      <c r="O1492" s="11" t="s">
        <v>23</v>
      </c>
    </row>
    <row r="1493" spans="2:15">
      <c r="B1493" s="11" t="s">
        <v>1743</v>
      </c>
      <c r="C1493" s="11" t="s">
        <v>1706</v>
      </c>
      <c r="D1493" s="11" t="s">
        <v>1707</v>
      </c>
      <c r="E1493" s="11" t="s">
        <v>117</v>
      </c>
      <c r="F1493" s="11" t="s">
        <v>14</v>
      </c>
      <c r="G1493" s="11" t="s">
        <v>15</v>
      </c>
      <c r="H1493" s="11" t="s">
        <v>45</v>
      </c>
      <c r="I1493" s="11" t="s">
        <v>46</v>
      </c>
      <c r="J1493" s="11">
        <v>410</v>
      </c>
      <c r="K1493" s="11">
        <v>5</v>
      </c>
      <c r="L1493" s="11" cm="1">
        <f t="array" ref="L1493">K1493*(J1493-INDEX(Purchase_Data!$D$8:$D$138, MATCH(1, (TRIM(Purchase_Data!$B$8:$B$138)=TRIM(H1493))*(TRIM(Purchase_Data!$C$8:$C$138)=TRIM(I1493)), 0)))</f>
        <v>660</v>
      </c>
      <c r="M1493" s="11">
        <f t="shared" si="23"/>
        <v>2050</v>
      </c>
      <c r="N1493" s="11" t="s">
        <v>1447</v>
      </c>
      <c r="O1493" s="11" t="s">
        <v>37</v>
      </c>
    </row>
    <row r="1494" spans="2:15">
      <c r="B1494" s="11" t="s">
        <v>1744</v>
      </c>
      <c r="C1494" s="11" t="s">
        <v>1706</v>
      </c>
      <c r="D1494" s="11" t="s">
        <v>1707</v>
      </c>
      <c r="E1494" s="11" t="s">
        <v>527</v>
      </c>
      <c r="F1494" s="11" t="s">
        <v>32</v>
      </c>
      <c r="G1494" s="11" t="s">
        <v>25</v>
      </c>
      <c r="H1494" s="11" t="s">
        <v>131</v>
      </c>
      <c r="I1494" s="11" t="s">
        <v>132</v>
      </c>
      <c r="J1494" s="11">
        <v>120</v>
      </c>
      <c r="K1494" s="11">
        <v>2</v>
      </c>
      <c r="L1494" s="11" cm="1">
        <f t="array" ref="L1494">K1494*(J1494-INDEX(Purchase_Data!$D$8:$D$138, MATCH(1, (TRIM(Purchase_Data!$B$8:$B$138)=TRIM(H1494))*(TRIM(Purchase_Data!$C$8:$C$138)=TRIM(I1494)), 0)))</f>
        <v>40</v>
      </c>
      <c r="M1494" s="11">
        <f t="shared" si="23"/>
        <v>240</v>
      </c>
      <c r="N1494" s="11" t="s">
        <v>1447</v>
      </c>
      <c r="O1494" s="11" t="s">
        <v>37</v>
      </c>
    </row>
    <row r="1495" spans="2:15">
      <c r="B1495" s="11" t="s">
        <v>1745</v>
      </c>
      <c r="C1495" s="11" t="s">
        <v>1706</v>
      </c>
      <c r="D1495" s="11" t="s">
        <v>1707</v>
      </c>
      <c r="E1495" s="11" t="s">
        <v>283</v>
      </c>
      <c r="F1495" s="11" t="s">
        <v>14</v>
      </c>
      <c r="G1495" s="11" t="s">
        <v>25</v>
      </c>
      <c r="H1495" s="11" t="s">
        <v>128</v>
      </c>
      <c r="I1495" s="11" t="s">
        <v>55</v>
      </c>
      <c r="J1495" s="11">
        <v>650</v>
      </c>
      <c r="K1495" s="11">
        <v>4</v>
      </c>
      <c r="L1495" s="11" cm="1">
        <f t="array" ref="L1495">K1495*(J1495-INDEX(Purchase_Data!$D$8:$D$138, MATCH(1, (TRIM(Purchase_Data!$B$8:$B$138)=TRIM(H1495))*(TRIM(Purchase_Data!$C$8:$C$138)=TRIM(I1495)), 0)))</f>
        <v>200</v>
      </c>
      <c r="M1495" s="11">
        <f t="shared" si="23"/>
        <v>2600</v>
      </c>
      <c r="N1495" s="11" t="s">
        <v>1447</v>
      </c>
      <c r="O1495" s="11" t="s">
        <v>20</v>
      </c>
    </row>
    <row r="1496" spans="2:15">
      <c r="B1496" s="11" t="s">
        <v>1746</v>
      </c>
      <c r="C1496" s="11" t="s">
        <v>1706</v>
      </c>
      <c r="D1496" s="11" t="s">
        <v>1707</v>
      </c>
      <c r="E1496" s="11" t="s">
        <v>13</v>
      </c>
      <c r="F1496" s="11" t="s">
        <v>14</v>
      </c>
      <c r="G1496" s="11" t="s">
        <v>15</v>
      </c>
      <c r="H1496" s="11" t="s">
        <v>123</v>
      </c>
      <c r="I1496" s="11" t="s">
        <v>59</v>
      </c>
      <c r="J1496" s="11">
        <v>130</v>
      </c>
      <c r="K1496" s="11">
        <v>2</v>
      </c>
      <c r="L1496" s="11" cm="1">
        <f t="array" ref="L1496">K1496*(J1496-INDEX(Purchase_Data!$D$8:$D$138, MATCH(1, (TRIM(Purchase_Data!$B$8:$B$138)=TRIM(H1496))*(TRIM(Purchase_Data!$C$8:$C$138)=TRIM(I1496)), 0)))</f>
        <v>24</v>
      </c>
      <c r="M1496" s="11">
        <f t="shared" si="23"/>
        <v>260</v>
      </c>
      <c r="N1496" s="11" t="s">
        <v>1447</v>
      </c>
      <c r="O1496" s="11" t="s">
        <v>23</v>
      </c>
    </row>
    <row r="1497" spans="2:15" ht="15" thickBot="1">
      <c r="B1497" s="29" t="s">
        <v>1747</v>
      </c>
      <c r="C1497" s="29" t="s">
        <v>1706</v>
      </c>
      <c r="D1497" s="29" t="s">
        <v>1707</v>
      </c>
      <c r="E1497" s="29" t="s">
        <v>424</v>
      </c>
      <c r="F1497" s="29" t="s">
        <v>32</v>
      </c>
      <c r="G1497" s="29" t="s">
        <v>33</v>
      </c>
      <c r="H1497" s="29" t="s">
        <v>189</v>
      </c>
      <c r="I1497" s="29" t="s">
        <v>330</v>
      </c>
      <c r="J1497" s="29">
        <v>1850</v>
      </c>
      <c r="K1497" s="29">
        <v>6</v>
      </c>
      <c r="L1497" s="29" cm="1">
        <f t="array" ref="L1497">K1497*(J1497-INDEX(Purchase_Data!$D$8:$D$138, MATCH(1, (TRIM(Purchase_Data!$B$8:$B$138)=TRIM(H1497))*(TRIM(Purchase_Data!$C$8:$C$138)=TRIM(I1497)), 0)))</f>
        <v>3630</v>
      </c>
      <c r="M1497" s="11">
        <f t="shared" si="23"/>
        <v>11100</v>
      </c>
      <c r="N1497" s="29" t="s">
        <v>1447</v>
      </c>
      <c r="O1497" s="29" t="s">
        <v>23</v>
      </c>
    </row>
  </sheetData>
  <mergeCells count="4">
    <mergeCell ref="F2:G2"/>
    <mergeCell ref="E3:I3"/>
    <mergeCell ref="F4:G4"/>
    <mergeCell ref="F5:G5"/>
  </mergeCells>
  <phoneticPr fontId="8" type="noConversion"/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329C-D005-49A9-8881-6BD37D1702EB}">
  <dimension ref="B2:F138"/>
  <sheetViews>
    <sheetView showGridLines="0" topLeftCell="A34" workbookViewId="0">
      <selection activeCell="B7" sqref="B7"/>
    </sheetView>
  </sheetViews>
  <sheetFormatPr defaultColWidth="18.6640625" defaultRowHeight="14.4"/>
  <cols>
    <col min="4" max="4" width="18.6640625" style="3"/>
  </cols>
  <sheetData>
    <row r="2" spans="2:6" ht="15.6">
      <c r="B2" s="4"/>
      <c r="C2" s="173" t="s">
        <v>1762</v>
      </c>
      <c r="D2" s="173"/>
      <c r="E2" s="4"/>
      <c r="F2" s="4"/>
    </row>
    <row r="3" spans="2:6" ht="15.6">
      <c r="B3" s="174" t="s">
        <v>1770</v>
      </c>
      <c r="C3" s="174"/>
      <c r="D3" s="174"/>
      <c r="E3" s="174"/>
      <c r="F3" s="174"/>
    </row>
    <row r="4" spans="2:6">
      <c r="B4" s="4"/>
      <c r="C4" s="175" t="s">
        <v>1769</v>
      </c>
      <c r="D4" s="175"/>
      <c r="E4" s="4"/>
      <c r="F4" s="4"/>
    </row>
    <row r="5" spans="2:6">
      <c r="B5" s="4"/>
      <c r="C5" s="175" t="s">
        <v>1763</v>
      </c>
      <c r="D5" s="175"/>
      <c r="E5" s="4"/>
      <c r="F5" s="4"/>
    </row>
    <row r="6" spans="2:6" ht="15" thickBot="1">
      <c r="B6" s="4"/>
      <c r="C6" s="5"/>
      <c r="D6" s="5"/>
      <c r="E6" s="4"/>
      <c r="F6" s="4"/>
    </row>
    <row r="7" spans="2:6" ht="15" thickBot="1">
      <c r="B7" s="18" t="s">
        <v>5</v>
      </c>
      <c r="C7" s="19" t="s">
        <v>6</v>
      </c>
      <c r="D7" s="20" t="s">
        <v>1757</v>
      </c>
      <c r="E7" s="21" t="s">
        <v>10</v>
      </c>
      <c r="F7" s="2"/>
    </row>
    <row r="8" spans="2:6">
      <c r="B8" s="6" t="s">
        <v>49</v>
      </c>
      <c r="C8" s="4" t="s">
        <v>55</v>
      </c>
      <c r="D8" s="11">
        <v>740</v>
      </c>
      <c r="E8" s="7" t="s">
        <v>20</v>
      </c>
    </row>
    <row r="9" spans="2:6">
      <c r="B9" s="6" t="s">
        <v>49</v>
      </c>
      <c r="C9" s="4" t="s">
        <v>50</v>
      </c>
      <c r="D9" s="11">
        <v>380</v>
      </c>
      <c r="E9" s="7" t="s">
        <v>20</v>
      </c>
    </row>
    <row r="10" spans="2:6">
      <c r="B10" s="6" t="s">
        <v>49</v>
      </c>
      <c r="C10" s="4" t="s">
        <v>172</v>
      </c>
      <c r="D10" s="11">
        <v>200</v>
      </c>
      <c r="E10" s="7" t="s">
        <v>20</v>
      </c>
    </row>
    <row r="11" spans="2:6">
      <c r="B11" s="6" t="s">
        <v>49</v>
      </c>
      <c r="C11" s="4" t="s">
        <v>17</v>
      </c>
      <c r="D11" s="11">
        <v>92</v>
      </c>
      <c r="E11" s="7" t="s">
        <v>20</v>
      </c>
    </row>
    <row r="12" spans="2:6">
      <c r="B12" s="6" t="s">
        <v>71</v>
      </c>
      <c r="C12" s="4" t="s">
        <v>55</v>
      </c>
      <c r="D12" s="11">
        <v>940</v>
      </c>
      <c r="E12" s="7" t="s">
        <v>20</v>
      </c>
    </row>
    <row r="13" spans="2:6">
      <c r="B13" s="6" t="s">
        <v>71</v>
      </c>
      <c r="C13" s="4" t="s">
        <v>50</v>
      </c>
      <c r="D13" s="11">
        <v>542</v>
      </c>
      <c r="E13" s="7" t="s">
        <v>20</v>
      </c>
    </row>
    <row r="14" spans="2:6">
      <c r="B14" s="6" t="s">
        <v>71</v>
      </c>
      <c r="C14" s="4" t="s">
        <v>172</v>
      </c>
      <c r="D14" s="11">
        <v>250</v>
      </c>
      <c r="E14" s="7" t="s">
        <v>20</v>
      </c>
    </row>
    <row r="15" spans="2:6">
      <c r="B15" s="6" t="s">
        <v>71</v>
      </c>
      <c r="C15" s="4" t="s">
        <v>17</v>
      </c>
      <c r="D15" s="11">
        <v>110</v>
      </c>
      <c r="E15" s="7" t="s">
        <v>20</v>
      </c>
    </row>
    <row r="16" spans="2:6">
      <c r="B16" s="6" t="s">
        <v>71</v>
      </c>
      <c r="C16" s="4" t="s">
        <v>149</v>
      </c>
      <c r="D16" s="11">
        <v>70</v>
      </c>
      <c r="E16" s="7" t="s">
        <v>20</v>
      </c>
    </row>
    <row r="17" spans="2:5">
      <c r="B17" s="6" t="s">
        <v>98</v>
      </c>
      <c r="C17" s="4" t="s">
        <v>55</v>
      </c>
      <c r="D17" s="11">
        <v>1150</v>
      </c>
      <c r="E17" s="7" t="s">
        <v>20</v>
      </c>
    </row>
    <row r="18" spans="2:5">
      <c r="B18" s="6" t="s">
        <v>98</v>
      </c>
      <c r="C18" s="4" t="s">
        <v>50</v>
      </c>
      <c r="D18" s="11">
        <v>622</v>
      </c>
      <c r="E18" s="7" t="s">
        <v>20</v>
      </c>
    </row>
    <row r="19" spans="2:5">
      <c r="B19" s="6" t="s">
        <v>98</v>
      </c>
      <c r="C19" s="4" t="s">
        <v>172</v>
      </c>
      <c r="D19" s="11">
        <v>320</v>
      </c>
      <c r="E19" s="7" t="s">
        <v>20</v>
      </c>
    </row>
    <row r="20" spans="2:5">
      <c r="B20" s="6" t="s">
        <v>98</v>
      </c>
      <c r="C20" s="4" t="s">
        <v>17</v>
      </c>
      <c r="D20" s="11">
        <v>122</v>
      </c>
      <c r="E20" s="7" t="s">
        <v>20</v>
      </c>
    </row>
    <row r="21" spans="2:5">
      <c r="B21" s="6" t="s">
        <v>185</v>
      </c>
      <c r="C21" s="4" t="s">
        <v>55</v>
      </c>
      <c r="D21" s="11">
        <v>428</v>
      </c>
      <c r="E21" s="7" t="s">
        <v>20</v>
      </c>
    </row>
    <row r="22" spans="2:5">
      <c r="B22" s="6" t="s">
        <v>185</v>
      </c>
      <c r="C22" s="4" t="s">
        <v>50</v>
      </c>
      <c r="D22" s="11">
        <v>210</v>
      </c>
      <c r="E22" s="7" t="s">
        <v>20</v>
      </c>
    </row>
    <row r="23" spans="2:5">
      <c r="B23" s="6" t="s">
        <v>185</v>
      </c>
      <c r="C23" s="4" t="s">
        <v>172</v>
      </c>
      <c r="D23" s="11">
        <v>112</v>
      </c>
      <c r="E23" s="7" t="s">
        <v>20</v>
      </c>
    </row>
    <row r="24" spans="2:5">
      <c r="B24" s="6" t="s">
        <v>185</v>
      </c>
      <c r="C24" s="4" t="s">
        <v>17</v>
      </c>
      <c r="D24" s="11">
        <v>44</v>
      </c>
      <c r="E24" s="7" t="s">
        <v>20</v>
      </c>
    </row>
    <row r="25" spans="2:5">
      <c r="B25" s="6" t="s">
        <v>1756</v>
      </c>
      <c r="C25" s="4" t="s">
        <v>55</v>
      </c>
      <c r="D25" s="11">
        <v>1120</v>
      </c>
      <c r="E25" s="7" t="s">
        <v>20</v>
      </c>
    </row>
    <row r="26" spans="2:5">
      <c r="B26" s="6" t="s">
        <v>1756</v>
      </c>
      <c r="C26" s="4" t="s">
        <v>50</v>
      </c>
      <c r="D26" s="11">
        <v>612</v>
      </c>
      <c r="E26" s="7" t="s">
        <v>20</v>
      </c>
    </row>
    <row r="27" spans="2:5">
      <c r="B27" s="6" t="s">
        <v>1756</v>
      </c>
      <c r="C27" s="4" t="s">
        <v>172</v>
      </c>
      <c r="D27" s="11">
        <v>308</v>
      </c>
      <c r="E27" s="7" t="s">
        <v>20</v>
      </c>
    </row>
    <row r="28" spans="2:5">
      <c r="B28" s="6" t="s">
        <v>1756</v>
      </c>
      <c r="C28" s="4" t="s">
        <v>17</v>
      </c>
      <c r="D28" s="11">
        <v>117</v>
      </c>
      <c r="E28" s="7" t="s">
        <v>20</v>
      </c>
    </row>
    <row r="29" spans="2:5">
      <c r="B29" s="6" t="s">
        <v>1755</v>
      </c>
      <c r="C29" s="4" t="s">
        <v>149</v>
      </c>
      <c r="D29" s="11">
        <v>215</v>
      </c>
      <c r="E29" s="7" t="s">
        <v>20</v>
      </c>
    </row>
    <row r="30" spans="2:5">
      <c r="B30" s="6" t="s">
        <v>16</v>
      </c>
      <c r="C30" s="4" t="s">
        <v>172</v>
      </c>
      <c r="D30" s="11">
        <v>265</v>
      </c>
      <c r="E30" s="7" t="s">
        <v>20</v>
      </c>
    </row>
    <row r="31" spans="2:5">
      <c r="B31" s="6" t="s">
        <v>16</v>
      </c>
      <c r="C31" s="4" t="s">
        <v>17</v>
      </c>
      <c r="D31" s="11">
        <v>110</v>
      </c>
      <c r="E31" s="7" t="s">
        <v>20</v>
      </c>
    </row>
    <row r="32" spans="2:5">
      <c r="B32" s="6" t="s">
        <v>29</v>
      </c>
      <c r="C32" s="4" t="s">
        <v>46</v>
      </c>
      <c r="D32" s="11">
        <v>842</v>
      </c>
      <c r="E32" s="7" t="s">
        <v>20</v>
      </c>
    </row>
    <row r="33" spans="2:5">
      <c r="B33" s="6" t="s">
        <v>29</v>
      </c>
      <c r="C33" s="4" t="s">
        <v>17</v>
      </c>
      <c r="D33" s="11">
        <v>400</v>
      </c>
      <c r="E33" s="7" t="s">
        <v>20</v>
      </c>
    </row>
    <row r="34" spans="2:5">
      <c r="B34" s="6" t="s">
        <v>29</v>
      </c>
      <c r="C34" s="4" t="s">
        <v>149</v>
      </c>
      <c r="D34" s="11">
        <v>228</v>
      </c>
      <c r="E34" s="7" t="s">
        <v>20</v>
      </c>
    </row>
    <row r="35" spans="2:5">
      <c r="B35" s="6" t="s">
        <v>29</v>
      </c>
      <c r="C35" s="4" t="s">
        <v>154</v>
      </c>
      <c r="D35" s="11">
        <v>116</v>
      </c>
      <c r="E35" s="7" t="s">
        <v>20</v>
      </c>
    </row>
    <row r="36" spans="2:5">
      <c r="B36" s="6" t="s">
        <v>1754</v>
      </c>
      <c r="C36" s="4" t="s">
        <v>50</v>
      </c>
      <c r="D36" s="11">
        <v>296</v>
      </c>
      <c r="E36" s="7" t="s">
        <v>20</v>
      </c>
    </row>
    <row r="37" spans="2:5">
      <c r="B37" s="6" t="s">
        <v>1754</v>
      </c>
      <c r="C37" s="4" t="s">
        <v>172</v>
      </c>
      <c r="D37" s="11">
        <v>152</v>
      </c>
      <c r="E37" s="7" t="s">
        <v>20</v>
      </c>
    </row>
    <row r="38" spans="2:5">
      <c r="B38" s="6" t="s">
        <v>1754</v>
      </c>
      <c r="C38" s="4" t="s">
        <v>17</v>
      </c>
      <c r="D38" s="11">
        <v>62</v>
      </c>
      <c r="E38" s="7" t="s">
        <v>20</v>
      </c>
    </row>
    <row r="39" spans="2:5">
      <c r="B39" s="6" t="s">
        <v>128</v>
      </c>
      <c r="C39" s="4" t="s">
        <v>55</v>
      </c>
      <c r="D39" s="11">
        <v>600</v>
      </c>
      <c r="E39" s="7" t="s">
        <v>20</v>
      </c>
    </row>
    <row r="40" spans="2:5">
      <c r="B40" s="6" t="s">
        <v>128</v>
      </c>
      <c r="C40" s="4" t="s">
        <v>50</v>
      </c>
      <c r="D40" s="11">
        <v>300</v>
      </c>
      <c r="E40" s="7" t="s">
        <v>20</v>
      </c>
    </row>
    <row r="41" spans="2:5">
      <c r="B41" s="6" t="s">
        <v>128</v>
      </c>
      <c r="C41" s="4" t="s">
        <v>172</v>
      </c>
      <c r="D41" s="11">
        <v>155</v>
      </c>
      <c r="E41" s="7" t="s">
        <v>20</v>
      </c>
    </row>
    <row r="42" spans="2:5">
      <c r="B42" s="6" t="s">
        <v>128</v>
      </c>
      <c r="C42" s="4" t="s">
        <v>17</v>
      </c>
      <c r="D42" s="11">
        <v>62</v>
      </c>
      <c r="E42" s="7" t="s">
        <v>20</v>
      </c>
    </row>
    <row r="43" spans="2:5">
      <c r="B43" s="6" t="s">
        <v>39</v>
      </c>
      <c r="C43" s="4" t="s">
        <v>40</v>
      </c>
      <c r="D43" s="11">
        <v>25</v>
      </c>
      <c r="E43" s="7" t="s">
        <v>42</v>
      </c>
    </row>
    <row r="44" spans="2:5">
      <c r="B44" s="6" t="s">
        <v>39</v>
      </c>
      <c r="C44" s="4" t="s">
        <v>59</v>
      </c>
      <c r="D44" s="11">
        <v>114</v>
      </c>
      <c r="E44" s="7" t="s">
        <v>42</v>
      </c>
    </row>
    <row r="45" spans="2:5">
      <c r="B45" s="6" t="s">
        <v>65</v>
      </c>
      <c r="C45" s="4" t="s">
        <v>66</v>
      </c>
      <c r="D45" s="11">
        <v>13</v>
      </c>
      <c r="E45" s="7" t="s">
        <v>42</v>
      </c>
    </row>
    <row r="46" spans="2:5">
      <c r="B46" s="6" t="s">
        <v>264</v>
      </c>
      <c r="C46" s="4" t="s">
        <v>229</v>
      </c>
      <c r="D46" s="11">
        <v>820</v>
      </c>
      <c r="E46" s="7" t="s">
        <v>42</v>
      </c>
    </row>
    <row r="47" spans="2:5">
      <c r="B47" s="6" t="s">
        <v>264</v>
      </c>
      <c r="C47" s="4" t="s">
        <v>149</v>
      </c>
      <c r="D47" s="11">
        <v>1470</v>
      </c>
      <c r="E47" s="7" t="s">
        <v>42</v>
      </c>
    </row>
    <row r="48" spans="2:5">
      <c r="B48" s="6" t="s">
        <v>101</v>
      </c>
      <c r="C48" s="4" t="s">
        <v>166</v>
      </c>
      <c r="D48" s="11">
        <v>618</v>
      </c>
      <c r="E48" s="7" t="s">
        <v>42</v>
      </c>
    </row>
    <row r="49" spans="2:5">
      <c r="B49" s="6" t="s">
        <v>101</v>
      </c>
      <c r="C49" s="4" t="s">
        <v>288</v>
      </c>
      <c r="D49" s="11">
        <v>856</v>
      </c>
      <c r="E49" s="7" t="s">
        <v>42</v>
      </c>
    </row>
    <row r="50" spans="2:5">
      <c r="B50" s="6" t="s">
        <v>101</v>
      </c>
      <c r="C50" s="4" t="s">
        <v>102</v>
      </c>
      <c r="D50" s="11">
        <v>1665</v>
      </c>
      <c r="E50" s="7" t="s">
        <v>42</v>
      </c>
    </row>
    <row r="51" spans="2:5">
      <c r="B51" s="6" t="s">
        <v>69</v>
      </c>
      <c r="C51" s="4" t="s">
        <v>63</v>
      </c>
      <c r="D51" s="11">
        <v>88</v>
      </c>
      <c r="E51" s="7" t="s">
        <v>42</v>
      </c>
    </row>
    <row r="52" spans="2:5">
      <c r="B52" s="6" t="s">
        <v>1753</v>
      </c>
      <c r="C52" s="4" t="s">
        <v>55</v>
      </c>
      <c r="D52" s="11">
        <v>712</v>
      </c>
      <c r="E52" s="7" t="s">
        <v>42</v>
      </c>
    </row>
    <row r="53" spans="2:5">
      <c r="B53" s="6" t="s">
        <v>1753</v>
      </c>
      <c r="C53" s="4" t="s">
        <v>50</v>
      </c>
      <c r="D53" s="11">
        <v>330</v>
      </c>
      <c r="E53" s="7" t="s">
        <v>42</v>
      </c>
    </row>
    <row r="54" spans="2:5">
      <c r="B54" s="6" t="s">
        <v>1753</v>
      </c>
      <c r="C54" s="4" t="s">
        <v>172</v>
      </c>
      <c r="D54" s="11">
        <v>164</v>
      </c>
      <c r="E54" s="7" t="s">
        <v>42</v>
      </c>
    </row>
    <row r="55" spans="2:5">
      <c r="B55" s="6" t="s">
        <v>1753</v>
      </c>
      <c r="C55" s="4" t="s">
        <v>17</v>
      </c>
      <c r="D55" s="11">
        <v>78</v>
      </c>
      <c r="E55" s="7" t="s">
        <v>42</v>
      </c>
    </row>
    <row r="56" spans="2:5">
      <c r="B56" s="6" t="s">
        <v>274</v>
      </c>
      <c r="C56" s="4" t="s">
        <v>55</v>
      </c>
      <c r="D56" s="11">
        <v>705</v>
      </c>
      <c r="E56" s="7" t="s">
        <v>42</v>
      </c>
    </row>
    <row r="57" spans="2:5">
      <c r="B57" s="6" t="s">
        <v>274</v>
      </c>
      <c r="C57" s="4" t="s">
        <v>50</v>
      </c>
      <c r="D57" s="11">
        <v>385</v>
      </c>
      <c r="E57" s="7" t="s">
        <v>42</v>
      </c>
    </row>
    <row r="58" spans="2:5">
      <c r="B58" s="6" t="s">
        <v>274</v>
      </c>
      <c r="C58" s="4" t="s">
        <v>172</v>
      </c>
      <c r="D58" s="11">
        <v>200</v>
      </c>
      <c r="E58" s="7" t="s">
        <v>42</v>
      </c>
    </row>
    <row r="59" spans="2:5">
      <c r="B59" s="6" t="s">
        <v>274</v>
      </c>
      <c r="C59" s="4" t="s">
        <v>17</v>
      </c>
      <c r="D59" s="11">
        <v>90</v>
      </c>
      <c r="E59" s="7" t="s">
        <v>42</v>
      </c>
    </row>
    <row r="60" spans="2:5">
      <c r="B60" s="6" t="s">
        <v>349</v>
      </c>
      <c r="C60" s="4" t="s">
        <v>55</v>
      </c>
      <c r="D60" s="11">
        <v>865</v>
      </c>
      <c r="E60" s="7" t="s">
        <v>42</v>
      </c>
    </row>
    <row r="61" spans="2:5">
      <c r="B61" s="6" t="s">
        <v>349</v>
      </c>
      <c r="C61" s="4" t="s">
        <v>50</v>
      </c>
      <c r="D61" s="11">
        <v>510</v>
      </c>
      <c r="E61" s="7" t="s">
        <v>42</v>
      </c>
    </row>
    <row r="62" spans="2:5">
      <c r="B62" s="6" t="s">
        <v>349</v>
      </c>
      <c r="C62" s="4" t="s">
        <v>172</v>
      </c>
      <c r="D62" s="11">
        <v>336</v>
      </c>
      <c r="E62" s="7" t="s">
        <v>42</v>
      </c>
    </row>
    <row r="63" spans="2:5">
      <c r="B63" s="6" t="s">
        <v>349</v>
      </c>
      <c r="C63" s="4" t="s">
        <v>17</v>
      </c>
      <c r="D63" s="11">
        <v>70</v>
      </c>
      <c r="E63" s="7" t="s">
        <v>42</v>
      </c>
    </row>
    <row r="64" spans="2:5">
      <c r="B64" s="6" t="s">
        <v>228</v>
      </c>
      <c r="C64" s="4" t="s">
        <v>229</v>
      </c>
      <c r="D64" s="11">
        <v>248</v>
      </c>
      <c r="E64" s="7" t="s">
        <v>42</v>
      </c>
    </row>
    <row r="65" spans="2:5">
      <c r="B65" s="6" t="s">
        <v>199</v>
      </c>
      <c r="C65" s="4" t="s">
        <v>27</v>
      </c>
      <c r="D65" s="11">
        <v>720</v>
      </c>
      <c r="E65" s="7" t="s">
        <v>42</v>
      </c>
    </row>
    <row r="66" spans="2:5">
      <c r="B66" s="6" t="s">
        <v>199</v>
      </c>
      <c r="C66" s="4" t="s">
        <v>35</v>
      </c>
      <c r="D66" s="11">
        <v>375</v>
      </c>
      <c r="E66" s="7" t="s">
        <v>42</v>
      </c>
    </row>
    <row r="67" spans="2:5">
      <c r="B67" s="6" t="s">
        <v>199</v>
      </c>
      <c r="C67" s="4" t="s">
        <v>137</v>
      </c>
      <c r="D67" s="11">
        <v>182</v>
      </c>
      <c r="E67" s="7" t="s">
        <v>42</v>
      </c>
    </row>
    <row r="68" spans="2:5">
      <c r="B68" s="6" t="s">
        <v>199</v>
      </c>
      <c r="C68" s="4" t="s">
        <v>59</v>
      </c>
      <c r="D68" s="11">
        <v>78</v>
      </c>
      <c r="E68" s="7" t="s">
        <v>42</v>
      </c>
    </row>
    <row r="69" spans="2:5">
      <c r="B69" s="12" t="s">
        <v>1004</v>
      </c>
      <c r="C69" s="13" t="s">
        <v>17</v>
      </c>
      <c r="D69" s="14">
        <v>750</v>
      </c>
      <c r="E69" s="7" t="s">
        <v>42</v>
      </c>
    </row>
    <row r="70" spans="2:5">
      <c r="B70" s="12" t="s">
        <v>1004</v>
      </c>
      <c r="C70" s="13" t="s">
        <v>149</v>
      </c>
      <c r="D70" s="14">
        <v>410</v>
      </c>
      <c r="E70" s="7" t="s">
        <v>42</v>
      </c>
    </row>
    <row r="71" spans="2:5">
      <c r="B71" s="12" t="s">
        <v>1004</v>
      </c>
      <c r="C71" s="13" t="s">
        <v>229</v>
      </c>
      <c r="D71" s="14">
        <v>195</v>
      </c>
      <c r="E71" s="7" t="s">
        <v>42</v>
      </c>
    </row>
    <row r="72" spans="2:5">
      <c r="B72" s="12" t="s">
        <v>1004</v>
      </c>
      <c r="C72" s="13" t="s">
        <v>132</v>
      </c>
      <c r="D72" s="14">
        <v>85</v>
      </c>
      <c r="E72" s="7" t="s">
        <v>42</v>
      </c>
    </row>
    <row r="73" spans="2:5">
      <c r="B73" s="12" t="s">
        <v>284</v>
      </c>
      <c r="C73" s="13" t="s">
        <v>449</v>
      </c>
      <c r="D73" s="14">
        <v>725</v>
      </c>
      <c r="E73" s="7" t="s">
        <v>42</v>
      </c>
    </row>
    <row r="74" spans="2:5">
      <c r="B74" s="12" t="s">
        <v>284</v>
      </c>
      <c r="C74" s="13" t="s">
        <v>285</v>
      </c>
      <c r="D74" s="14">
        <v>405</v>
      </c>
      <c r="E74" s="7" t="s">
        <v>42</v>
      </c>
    </row>
    <row r="75" spans="2:5">
      <c r="B75" s="12" t="s">
        <v>284</v>
      </c>
      <c r="C75" s="13" t="s">
        <v>132</v>
      </c>
      <c r="D75" s="14">
        <v>155</v>
      </c>
      <c r="E75" s="7" t="s">
        <v>42</v>
      </c>
    </row>
    <row r="76" spans="2:5">
      <c r="B76" s="12" t="s">
        <v>54</v>
      </c>
      <c r="C76" s="13" t="s">
        <v>55</v>
      </c>
      <c r="D76" s="14">
        <v>310</v>
      </c>
      <c r="E76" s="7" t="s">
        <v>42</v>
      </c>
    </row>
    <row r="77" spans="2:5">
      <c r="B77" s="12" t="s">
        <v>54</v>
      </c>
      <c r="C77" s="13" t="s">
        <v>50</v>
      </c>
      <c r="D77" s="14">
        <v>172</v>
      </c>
      <c r="E77" s="7" t="s">
        <v>42</v>
      </c>
    </row>
    <row r="78" spans="2:5">
      <c r="B78" s="12" t="s">
        <v>178</v>
      </c>
      <c r="C78" s="13" t="s">
        <v>238</v>
      </c>
      <c r="D78" s="14">
        <v>950</v>
      </c>
      <c r="E78" s="7" t="s">
        <v>42</v>
      </c>
    </row>
    <row r="79" spans="2:5">
      <c r="B79" s="12" t="s">
        <v>178</v>
      </c>
      <c r="C79" s="13" t="s">
        <v>229</v>
      </c>
      <c r="D79" s="14">
        <v>880</v>
      </c>
      <c r="E79" s="7" t="s">
        <v>42</v>
      </c>
    </row>
    <row r="80" spans="2:5">
      <c r="B80" s="12" t="s">
        <v>178</v>
      </c>
      <c r="C80" s="13" t="s">
        <v>241</v>
      </c>
      <c r="D80" s="14">
        <v>922</v>
      </c>
      <c r="E80" s="7" t="s">
        <v>42</v>
      </c>
    </row>
    <row r="81" spans="2:5">
      <c r="B81" s="12" t="s">
        <v>178</v>
      </c>
      <c r="C81" s="13" t="s">
        <v>179</v>
      </c>
      <c r="D81" s="14">
        <v>450</v>
      </c>
      <c r="E81" s="7" t="s">
        <v>42</v>
      </c>
    </row>
    <row r="82" spans="2:5">
      <c r="B82" s="12" t="s">
        <v>1752</v>
      </c>
      <c r="C82" s="13" t="s">
        <v>55</v>
      </c>
      <c r="D82" s="14">
        <v>3250</v>
      </c>
      <c r="E82" s="7" t="s">
        <v>42</v>
      </c>
    </row>
    <row r="83" spans="2:5">
      <c r="B83" s="12" t="s">
        <v>1751</v>
      </c>
      <c r="C83" s="13" t="s">
        <v>27</v>
      </c>
      <c r="D83" s="14">
        <v>178</v>
      </c>
      <c r="E83" s="7" t="s">
        <v>42</v>
      </c>
    </row>
    <row r="84" spans="2:5">
      <c r="B84" s="12" t="s">
        <v>1750</v>
      </c>
      <c r="C84" s="13" t="s">
        <v>63</v>
      </c>
      <c r="D84" s="14">
        <v>27</v>
      </c>
      <c r="E84" s="7" t="s">
        <v>42</v>
      </c>
    </row>
    <row r="85" spans="2:5">
      <c r="B85" s="12" t="s">
        <v>168</v>
      </c>
      <c r="C85" s="13" t="s">
        <v>55</v>
      </c>
      <c r="D85" s="14">
        <v>1570</v>
      </c>
      <c r="E85" s="7" t="s">
        <v>42</v>
      </c>
    </row>
    <row r="86" spans="2:5">
      <c r="B86" s="12" t="s">
        <v>168</v>
      </c>
      <c r="C86" s="13" t="s">
        <v>50</v>
      </c>
      <c r="D86" s="14">
        <v>816</v>
      </c>
      <c r="E86" s="7" t="s">
        <v>42</v>
      </c>
    </row>
    <row r="87" spans="2:5">
      <c r="B87" s="12" t="s">
        <v>168</v>
      </c>
      <c r="C87" s="13" t="s">
        <v>172</v>
      </c>
      <c r="D87" s="14">
        <v>365</v>
      </c>
      <c r="E87" s="7" t="s">
        <v>42</v>
      </c>
    </row>
    <row r="88" spans="2:5">
      <c r="B88" s="12" t="s">
        <v>168</v>
      </c>
      <c r="C88" s="13" t="s">
        <v>17</v>
      </c>
      <c r="D88" s="14">
        <v>150</v>
      </c>
      <c r="E88" s="7" t="s">
        <v>42</v>
      </c>
    </row>
    <row r="89" spans="2:5">
      <c r="B89" s="12" t="s">
        <v>1765</v>
      </c>
      <c r="C89" s="13" t="s">
        <v>35</v>
      </c>
      <c r="D89" s="14">
        <v>195</v>
      </c>
      <c r="E89" s="7" t="s">
        <v>37</v>
      </c>
    </row>
    <row r="90" spans="2:5">
      <c r="B90" s="6" t="s">
        <v>171</v>
      </c>
      <c r="C90" s="4" t="s">
        <v>55</v>
      </c>
      <c r="D90" s="11">
        <v>210</v>
      </c>
      <c r="E90" s="7" t="s">
        <v>37</v>
      </c>
    </row>
    <row r="91" spans="2:5">
      <c r="B91" s="6" t="s">
        <v>171</v>
      </c>
      <c r="C91" s="4" t="s">
        <v>50</v>
      </c>
      <c r="D91" s="11">
        <v>115</v>
      </c>
      <c r="E91" s="7" t="s">
        <v>37</v>
      </c>
    </row>
    <row r="92" spans="2:5">
      <c r="B92" s="6" t="s">
        <v>171</v>
      </c>
      <c r="C92" s="4" t="s">
        <v>172</v>
      </c>
      <c r="D92" s="11">
        <v>80</v>
      </c>
      <c r="E92" s="7" t="s">
        <v>37</v>
      </c>
    </row>
    <row r="93" spans="2:5">
      <c r="B93" s="6" t="s">
        <v>217</v>
      </c>
      <c r="C93" s="4" t="s">
        <v>218</v>
      </c>
      <c r="D93" s="11">
        <v>175</v>
      </c>
      <c r="E93" s="7" t="s">
        <v>37</v>
      </c>
    </row>
    <row r="94" spans="2:5">
      <c r="B94" s="6" t="s">
        <v>234</v>
      </c>
      <c r="C94" s="4" t="s">
        <v>235</v>
      </c>
      <c r="D94" s="11">
        <v>370</v>
      </c>
      <c r="E94" s="7" t="s">
        <v>37</v>
      </c>
    </row>
    <row r="95" spans="2:5">
      <c r="B95" s="6" t="s">
        <v>104</v>
      </c>
      <c r="C95" s="4" t="s">
        <v>55</v>
      </c>
      <c r="D95" s="11">
        <v>1750</v>
      </c>
      <c r="E95" s="7" t="s">
        <v>37</v>
      </c>
    </row>
    <row r="96" spans="2:5">
      <c r="B96" s="6" t="s">
        <v>104</v>
      </c>
      <c r="C96" s="4" t="s">
        <v>50</v>
      </c>
      <c r="D96" s="11">
        <v>820</v>
      </c>
      <c r="E96" s="7" t="s">
        <v>37</v>
      </c>
    </row>
    <row r="97" spans="2:5">
      <c r="B97" s="6" t="s">
        <v>104</v>
      </c>
      <c r="C97" s="4" t="s">
        <v>172</v>
      </c>
      <c r="D97" s="11">
        <v>390</v>
      </c>
      <c r="E97" s="7" t="s">
        <v>37</v>
      </c>
    </row>
    <row r="98" spans="2:5">
      <c r="B98" s="6" t="s">
        <v>104</v>
      </c>
      <c r="C98" s="4" t="s">
        <v>17</v>
      </c>
      <c r="D98" s="11">
        <v>160</v>
      </c>
      <c r="E98" s="7" t="s">
        <v>37</v>
      </c>
    </row>
    <row r="99" spans="2:5">
      <c r="B99" s="6" t="s">
        <v>45</v>
      </c>
      <c r="C99" s="4" t="s">
        <v>55</v>
      </c>
      <c r="D99" s="11">
        <v>1740</v>
      </c>
      <c r="E99" s="7" t="s">
        <v>37</v>
      </c>
    </row>
    <row r="100" spans="2:5">
      <c r="B100" s="6" t="s">
        <v>45</v>
      </c>
      <c r="C100" s="4" t="s">
        <v>330</v>
      </c>
      <c r="D100" s="11">
        <v>700</v>
      </c>
      <c r="E100" s="7" t="s">
        <v>37</v>
      </c>
    </row>
    <row r="101" spans="2:5">
      <c r="B101" s="6" t="s">
        <v>45</v>
      </c>
      <c r="C101" s="4" t="s">
        <v>46</v>
      </c>
      <c r="D101" s="11">
        <v>278</v>
      </c>
      <c r="E101" s="7" t="s">
        <v>37</v>
      </c>
    </row>
    <row r="102" spans="2:5">
      <c r="B102" s="6" t="s">
        <v>34</v>
      </c>
      <c r="C102" s="4" t="s">
        <v>35</v>
      </c>
      <c r="D102" s="11">
        <v>220</v>
      </c>
      <c r="E102" s="7" t="s">
        <v>37</v>
      </c>
    </row>
    <row r="103" spans="2:5">
      <c r="B103" s="6" t="s">
        <v>435</v>
      </c>
      <c r="C103" s="4" t="s">
        <v>59</v>
      </c>
      <c r="D103" s="11">
        <v>110</v>
      </c>
      <c r="E103" s="7" t="s">
        <v>37</v>
      </c>
    </row>
    <row r="104" spans="2:5">
      <c r="B104" s="6" t="s">
        <v>214</v>
      </c>
      <c r="C104" s="4" t="s">
        <v>59</v>
      </c>
      <c r="D104" s="11">
        <v>142</v>
      </c>
      <c r="E104" s="7" t="s">
        <v>37</v>
      </c>
    </row>
    <row r="105" spans="2:5">
      <c r="B105" s="6" t="s">
        <v>58</v>
      </c>
      <c r="C105" s="4" t="s">
        <v>59</v>
      </c>
      <c r="D105" s="11">
        <v>64</v>
      </c>
      <c r="E105" s="7" t="s">
        <v>37</v>
      </c>
    </row>
    <row r="106" spans="2:5">
      <c r="B106" s="6" t="s">
        <v>1749</v>
      </c>
      <c r="C106" s="4" t="s">
        <v>132</v>
      </c>
      <c r="D106" s="11">
        <v>100</v>
      </c>
      <c r="E106" s="7" t="s">
        <v>37</v>
      </c>
    </row>
    <row r="107" spans="2:5">
      <c r="B107" s="6" t="s">
        <v>21</v>
      </c>
      <c r="C107" s="4" t="s">
        <v>27</v>
      </c>
      <c r="D107" s="11">
        <v>320</v>
      </c>
      <c r="E107" s="7" t="s">
        <v>23</v>
      </c>
    </row>
    <row r="108" spans="2:5">
      <c r="B108" s="6" t="s">
        <v>21</v>
      </c>
      <c r="C108" s="4" t="s">
        <v>35</v>
      </c>
      <c r="D108" s="11">
        <v>178</v>
      </c>
      <c r="E108" s="7" t="s">
        <v>23</v>
      </c>
    </row>
    <row r="109" spans="2:5">
      <c r="B109" s="6" t="s">
        <v>123</v>
      </c>
      <c r="C109" s="4" t="s">
        <v>27</v>
      </c>
      <c r="D109" s="11">
        <v>1200</v>
      </c>
      <c r="E109" s="7" t="s">
        <v>23</v>
      </c>
    </row>
    <row r="110" spans="2:5">
      <c r="B110" s="6" t="s">
        <v>123</v>
      </c>
      <c r="C110" s="4" t="s">
        <v>35</v>
      </c>
      <c r="D110" s="11">
        <v>600</v>
      </c>
      <c r="E110" s="7" t="s">
        <v>23</v>
      </c>
    </row>
    <row r="111" spans="2:5">
      <c r="B111" s="6" t="s">
        <v>123</v>
      </c>
      <c r="C111" s="4" t="s">
        <v>137</v>
      </c>
      <c r="D111" s="11">
        <v>292</v>
      </c>
      <c r="E111" s="7" t="s">
        <v>23</v>
      </c>
    </row>
    <row r="112" spans="2:5">
      <c r="B112" s="6" t="s">
        <v>123</v>
      </c>
      <c r="C112" s="4" t="s">
        <v>59</v>
      </c>
      <c r="D112" s="11">
        <v>118</v>
      </c>
      <c r="E112" s="7" t="s">
        <v>23</v>
      </c>
    </row>
    <row r="113" spans="2:5">
      <c r="B113" s="6" t="s">
        <v>26</v>
      </c>
      <c r="C113" s="4" t="s">
        <v>27</v>
      </c>
      <c r="D113" s="11">
        <v>705</v>
      </c>
      <c r="E113" s="7" t="s">
        <v>23</v>
      </c>
    </row>
    <row r="114" spans="2:5">
      <c r="B114" s="6" t="s">
        <v>26</v>
      </c>
      <c r="C114" s="4" t="s">
        <v>35</v>
      </c>
      <c r="D114" s="11">
        <v>348</v>
      </c>
      <c r="E114" s="7" t="s">
        <v>23</v>
      </c>
    </row>
    <row r="115" spans="2:5">
      <c r="B115" s="6" t="s">
        <v>26</v>
      </c>
      <c r="C115" s="4" t="s">
        <v>137</v>
      </c>
      <c r="D115" s="11">
        <v>148</v>
      </c>
      <c r="E115" s="7" t="s">
        <v>23</v>
      </c>
    </row>
    <row r="116" spans="2:5">
      <c r="B116" s="6" t="s">
        <v>26</v>
      </c>
      <c r="C116" s="4" t="s">
        <v>59</v>
      </c>
      <c r="D116" s="11">
        <v>76</v>
      </c>
      <c r="E116" s="7" t="s">
        <v>23</v>
      </c>
    </row>
    <row r="117" spans="2:5">
      <c r="B117" s="6" t="s">
        <v>62</v>
      </c>
      <c r="C117" s="4" t="s">
        <v>63</v>
      </c>
      <c r="D117" s="11">
        <v>25</v>
      </c>
      <c r="E117" s="7" t="s">
        <v>23</v>
      </c>
    </row>
    <row r="118" spans="2:5">
      <c r="B118" s="6" t="s">
        <v>76</v>
      </c>
      <c r="C118" s="4" t="s">
        <v>77</v>
      </c>
      <c r="D118" s="11">
        <v>1290</v>
      </c>
      <c r="E118" s="7" t="s">
        <v>23</v>
      </c>
    </row>
    <row r="119" spans="2:5">
      <c r="B119" s="6" t="s">
        <v>91</v>
      </c>
      <c r="C119" s="4" t="s">
        <v>59</v>
      </c>
      <c r="D119" s="11">
        <v>672</v>
      </c>
      <c r="E119" s="7" t="s">
        <v>23</v>
      </c>
    </row>
    <row r="120" spans="2:5">
      <c r="B120" s="6" t="s">
        <v>202</v>
      </c>
      <c r="C120" s="4" t="s">
        <v>50</v>
      </c>
      <c r="D120" s="11">
        <v>2000</v>
      </c>
      <c r="E120" s="7" t="s">
        <v>23</v>
      </c>
    </row>
    <row r="121" spans="2:5">
      <c r="B121" s="6" t="s">
        <v>202</v>
      </c>
      <c r="C121" s="4" t="s">
        <v>172</v>
      </c>
      <c r="D121" s="11">
        <v>900</v>
      </c>
      <c r="E121" s="7" t="s">
        <v>23</v>
      </c>
    </row>
    <row r="122" spans="2:5">
      <c r="B122" s="6" t="s">
        <v>202</v>
      </c>
      <c r="C122" s="4" t="s">
        <v>17</v>
      </c>
      <c r="D122" s="11">
        <v>400</v>
      </c>
      <c r="E122" s="7" t="s">
        <v>23</v>
      </c>
    </row>
    <row r="123" spans="2:5">
      <c r="B123" s="6" t="s">
        <v>162</v>
      </c>
      <c r="C123" s="4" t="s">
        <v>55</v>
      </c>
      <c r="D123" s="11">
        <v>500</v>
      </c>
      <c r="E123" s="7" t="s">
        <v>23</v>
      </c>
    </row>
    <row r="124" spans="2:5">
      <c r="B124" s="6" t="s">
        <v>162</v>
      </c>
      <c r="C124" s="4" t="s">
        <v>50</v>
      </c>
      <c r="D124" s="11">
        <v>212</v>
      </c>
      <c r="E124" s="7" t="s">
        <v>23</v>
      </c>
    </row>
    <row r="125" spans="2:5">
      <c r="B125" s="6" t="s">
        <v>162</v>
      </c>
      <c r="C125" s="4" t="s">
        <v>172</v>
      </c>
      <c r="D125" s="11">
        <v>110</v>
      </c>
      <c r="E125" s="7" t="s">
        <v>23</v>
      </c>
    </row>
    <row r="126" spans="2:5">
      <c r="B126" s="6" t="s">
        <v>162</v>
      </c>
      <c r="C126" s="4" t="s">
        <v>17</v>
      </c>
      <c r="D126" s="11">
        <v>50</v>
      </c>
      <c r="E126" s="7" t="s">
        <v>23</v>
      </c>
    </row>
    <row r="127" spans="2:5">
      <c r="B127" s="6" t="s">
        <v>111</v>
      </c>
      <c r="C127" s="4" t="s">
        <v>112</v>
      </c>
      <c r="D127" s="11">
        <v>210</v>
      </c>
      <c r="E127" s="7" t="s">
        <v>23</v>
      </c>
    </row>
    <row r="128" spans="2:5">
      <c r="B128" s="6" t="s">
        <v>369</v>
      </c>
      <c r="C128" s="4" t="s">
        <v>370</v>
      </c>
      <c r="D128" s="11">
        <v>1150</v>
      </c>
      <c r="E128" s="7" t="s">
        <v>23</v>
      </c>
    </row>
    <row r="129" spans="2:5">
      <c r="B129" s="6" t="s">
        <v>369</v>
      </c>
      <c r="C129" s="4" t="s">
        <v>506</v>
      </c>
      <c r="D129" s="11">
        <v>810</v>
      </c>
      <c r="E129" s="7" t="s">
        <v>23</v>
      </c>
    </row>
    <row r="130" spans="2:5">
      <c r="B130" s="6" t="s">
        <v>369</v>
      </c>
      <c r="C130" s="4" t="s">
        <v>372</v>
      </c>
      <c r="D130" s="11">
        <v>425</v>
      </c>
      <c r="E130" s="7" t="s">
        <v>23</v>
      </c>
    </row>
    <row r="131" spans="2:5">
      <c r="B131" s="6" t="s">
        <v>369</v>
      </c>
      <c r="C131" s="4" t="s">
        <v>59</v>
      </c>
      <c r="D131" s="11">
        <v>135</v>
      </c>
      <c r="E131" s="7" t="s">
        <v>23</v>
      </c>
    </row>
    <row r="132" spans="2:5">
      <c r="B132" s="12" t="s">
        <v>84</v>
      </c>
      <c r="C132" s="13" t="s">
        <v>55</v>
      </c>
      <c r="D132" s="14">
        <v>522</v>
      </c>
      <c r="E132" s="7" t="s">
        <v>23</v>
      </c>
    </row>
    <row r="133" spans="2:5">
      <c r="B133" s="12" t="s">
        <v>84</v>
      </c>
      <c r="C133" s="13" t="s">
        <v>50</v>
      </c>
      <c r="D133" s="14">
        <v>272</v>
      </c>
      <c r="E133" s="7" t="s">
        <v>23</v>
      </c>
    </row>
    <row r="134" spans="2:5">
      <c r="B134" s="12" t="s">
        <v>84</v>
      </c>
      <c r="C134" s="13" t="s">
        <v>172</v>
      </c>
      <c r="D134" s="14">
        <v>136</v>
      </c>
      <c r="E134" s="7" t="s">
        <v>23</v>
      </c>
    </row>
    <row r="135" spans="2:5">
      <c r="B135" s="12" t="s">
        <v>84</v>
      </c>
      <c r="C135" s="13" t="s">
        <v>17</v>
      </c>
      <c r="D135" s="14">
        <v>60</v>
      </c>
      <c r="E135" s="7" t="s">
        <v>23</v>
      </c>
    </row>
    <row r="136" spans="2:5">
      <c r="B136" s="12" t="s">
        <v>189</v>
      </c>
      <c r="C136" s="13" t="s">
        <v>330</v>
      </c>
      <c r="D136" s="14">
        <v>1245</v>
      </c>
      <c r="E136" s="7" t="s">
        <v>23</v>
      </c>
    </row>
    <row r="137" spans="2:5">
      <c r="B137" s="12" t="s">
        <v>189</v>
      </c>
      <c r="C137" s="13" t="s">
        <v>46</v>
      </c>
      <c r="D137" s="14">
        <v>874</v>
      </c>
      <c r="E137" s="7" t="s">
        <v>23</v>
      </c>
    </row>
    <row r="138" spans="2:5" ht="15" thickBot="1">
      <c r="B138" s="15" t="s">
        <v>341</v>
      </c>
      <c r="C138" s="16" t="s">
        <v>46</v>
      </c>
      <c r="D138" s="17">
        <v>880</v>
      </c>
      <c r="E138" s="10" t="s">
        <v>23</v>
      </c>
    </row>
  </sheetData>
  <mergeCells count="4">
    <mergeCell ref="C2:D2"/>
    <mergeCell ref="B3:F3"/>
    <mergeCell ref="C4:D4"/>
    <mergeCell ref="C5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08B1-C941-4956-AC66-7AB5C71121EE}">
  <dimension ref="B2:BB120"/>
  <sheetViews>
    <sheetView showGridLines="0" workbookViewId="0"/>
  </sheetViews>
  <sheetFormatPr defaultRowHeight="14.4"/>
  <cols>
    <col min="2" max="2" width="21.33203125" bestFit="1" customWidth="1"/>
    <col min="3" max="3" width="6.5546875" bestFit="1" customWidth="1"/>
    <col min="4" max="4" width="16.44140625" bestFit="1" customWidth="1"/>
    <col min="5" max="5" width="13.21875" bestFit="1" customWidth="1"/>
    <col min="6" max="6" width="12.21875" bestFit="1" customWidth="1"/>
    <col min="7" max="7" width="16.44140625" bestFit="1" customWidth="1"/>
    <col min="8" max="8" width="13.21875" bestFit="1" customWidth="1"/>
    <col min="9" max="9" width="12.21875" bestFit="1" customWidth="1"/>
    <col min="10" max="10" width="16.44140625" bestFit="1" customWidth="1"/>
    <col min="11" max="11" width="13.21875" bestFit="1" customWidth="1"/>
    <col min="12" max="12" width="12.21875" bestFit="1" customWidth="1"/>
    <col min="13" max="13" width="16.44140625" bestFit="1" customWidth="1"/>
    <col min="14" max="14" width="13.21875" bestFit="1" customWidth="1"/>
    <col min="15" max="15" width="12.21875" bestFit="1" customWidth="1"/>
    <col min="16" max="16" width="16.44140625" bestFit="1" customWidth="1"/>
    <col min="17" max="17" width="13.21875" bestFit="1" customWidth="1"/>
    <col min="18" max="18" width="12.21875" bestFit="1" customWidth="1"/>
    <col min="19" max="19" width="16.44140625" bestFit="1" customWidth="1"/>
    <col min="20" max="20" width="13.21875" bestFit="1" customWidth="1"/>
    <col min="21" max="21" width="12.21875" bestFit="1" customWidth="1"/>
    <col min="22" max="22" width="16.44140625" bestFit="1" customWidth="1"/>
    <col min="23" max="23" width="13.21875" bestFit="1" customWidth="1"/>
    <col min="24" max="24" width="12.21875" bestFit="1" customWidth="1"/>
    <col min="25" max="25" width="16.44140625" bestFit="1" customWidth="1"/>
    <col min="26" max="26" width="13.21875" bestFit="1" customWidth="1"/>
    <col min="27" max="27" width="12.21875" bestFit="1" customWidth="1"/>
    <col min="28" max="28" width="16.44140625" bestFit="1" customWidth="1"/>
    <col min="29" max="29" width="13.21875" bestFit="1" customWidth="1"/>
    <col min="30" max="30" width="12.21875" bestFit="1" customWidth="1"/>
    <col min="31" max="31" width="16.44140625" bestFit="1" customWidth="1"/>
    <col min="32" max="32" width="13.21875" bestFit="1" customWidth="1"/>
    <col min="33" max="33" width="12.21875" bestFit="1" customWidth="1"/>
    <col min="34" max="34" width="16.44140625" bestFit="1" customWidth="1"/>
    <col min="35" max="35" width="13.21875" bestFit="1" customWidth="1"/>
    <col min="36" max="36" width="12.21875" bestFit="1" customWidth="1"/>
    <col min="37" max="37" width="16.44140625" bestFit="1" customWidth="1"/>
    <col min="38" max="38" width="13.21875" bestFit="1" customWidth="1"/>
    <col min="39" max="39" width="12.21875" bestFit="1" customWidth="1"/>
    <col min="40" max="40" width="16.44140625" bestFit="1" customWidth="1"/>
    <col min="41" max="41" width="13.21875" bestFit="1" customWidth="1"/>
    <col min="42" max="42" width="12.21875" bestFit="1" customWidth="1"/>
  </cols>
  <sheetData>
    <row r="2" spans="2:42" ht="15.6">
      <c r="E2" s="4"/>
      <c r="F2" s="173" t="s">
        <v>1762</v>
      </c>
      <c r="G2" s="173"/>
      <c r="H2" s="4"/>
      <c r="I2" s="4"/>
    </row>
    <row r="3" spans="2:42" ht="15.6">
      <c r="D3" s="174" t="s">
        <v>1770</v>
      </c>
      <c r="E3" s="174"/>
      <c r="F3" s="174"/>
      <c r="G3" s="174"/>
      <c r="H3" s="174"/>
      <c r="I3" s="174"/>
      <c r="J3" s="174"/>
    </row>
    <row r="4" spans="2:42">
      <c r="E4" s="4"/>
      <c r="F4" s="175" t="s">
        <v>1769</v>
      </c>
      <c r="G4" s="175"/>
      <c r="H4" s="4"/>
      <c r="I4" s="4"/>
    </row>
    <row r="5" spans="2:42">
      <c r="E5" s="4"/>
      <c r="F5" s="175" t="s">
        <v>1763</v>
      </c>
      <c r="G5" s="175"/>
      <c r="H5" s="4"/>
      <c r="I5" s="4"/>
    </row>
    <row r="6" spans="2:42">
      <c r="E6" s="4"/>
      <c r="F6" s="127"/>
      <c r="G6" s="127"/>
      <c r="H6" s="4"/>
      <c r="I6" s="4"/>
    </row>
    <row r="7" spans="2:42">
      <c r="E7" s="4"/>
      <c r="F7" s="127"/>
      <c r="G7" s="127"/>
      <c r="H7" s="4"/>
      <c r="I7" s="4"/>
    </row>
    <row r="8" spans="2:42" ht="15" thickBot="1">
      <c r="B8" s="2" t="s">
        <v>1814</v>
      </c>
    </row>
    <row r="9" spans="2:42" s="2" customFormat="1" ht="15" thickBot="1">
      <c r="B9" s="18" t="s">
        <v>5</v>
      </c>
      <c r="C9" s="19"/>
      <c r="D9" s="19" t="s">
        <v>202</v>
      </c>
      <c r="E9" s="19" t="s">
        <v>202</v>
      </c>
      <c r="F9" s="19" t="s">
        <v>202</v>
      </c>
      <c r="G9" s="19" t="s">
        <v>111</v>
      </c>
      <c r="H9" s="19" t="s">
        <v>111</v>
      </c>
      <c r="I9" s="19" t="s">
        <v>111</v>
      </c>
      <c r="J9" s="19" t="s">
        <v>84</v>
      </c>
      <c r="K9" s="19" t="s">
        <v>84</v>
      </c>
      <c r="L9" s="19" t="s">
        <v>84</v>
      </c>
      <c r="M9" s="19" t="s">
        <v>369</v>
      </c>
      <c r="N9" s="19" t="s">
        <v>369</v>
      </c>
      <c r="O9" s="19" t="s">
        <v>369</v>
      </c>
      <c r="P9" s="19" t="s">
        <v>21</v>
      </c>
      <c r="Q9" s="19" t="s">
        <v>21</v>
      </c>
      <c r="R9" s="19" t="s">
        <v>21</v>
      </c>
      <c r="S9" s="19" t="s">
        <v>91</v>
      </c>
      <c r="T9" s="19" t="s">
        <v>91</v>
      </c>
      <c r="U9" s="19" t="s">
        <v>91</v>
      </c>
      <c r="V9" s="19" t="s">
        <v>76</v>
      </c>
      <c r="W9" s="19" t="s">
        <v>76</v>
      </c>
      <c r="X9" s="19" t="s">
        <v>76</v>
      </c>
      <c r="Y9" s="19" t="s">
        <v>26</v>
      </c>
      <c r="Z9" s="19" t="s">
        <v>26</v>
      </c>
      <c r="AA9" s="19" t="s">
        <v>26</v>
      </c>
      <c r="AB9" s="19" t="s">
        <v>123</v>
      </c>
      <c r="AC9" s="19" t="s">
        <v>123</v>
      </c>
      <c r="AD9" s="19" t="s">
        <v>123</v>
      </c>
      <c r="AE9" s="19" t="s">
        <v>341</v>
      </c>
      <c r="AF9" s="19" t="s">
        <v>341</v>
      </c>
      <c r="AG9" s="19" t="s">
        <v>341</v>
      </c>
      <c r="AH9" s="19" t="s">
        <v>62</v>
      </c>
      <c r="AI9" s="19" t="s">
        <v>62</v>
      </c>
      <c r="AJ9" s="19" t="s">
        <v>62</v>
      </c>
      <c r="AK9" s="19" t="s">
        <v>162</v>
      </c>
      <c r="AL9" s="19" t="s">
        <v>162</v>
      </c>
      <c r="AM9" s="19" t="s">
        <v>162</v>
      </c>
      <c r="AN9" s="19" t="s">
        <v>189</v>
      </c>
      <c r="AO9" s="19" t="s">
        <v>189</v>
      </c>
      <c r="AP9" s="21" t="s">
        <v>189</v>
      </c>
    </row>
    <row r="10" spans="2:42" s="2" customFormat="1" ht="15" thickBot="1">
      <c r="B10" s="22" t="s">
        <v>1759</v>
      </c>
      <c r="C10" s="23" t="s">
        <v>1</v>
      </c>
      <c r="D10" s="23" t="s">
        <v>1760</v>
      </c>
      <c r="E10" s="23" t="s">
        <v>1748</v>
      </c>
      <c r="F10" s="23" t="s">
        <v>1761</v>
      </c>
      <c r="G10" s="23" t="s">
        <v>1760</v>
      </c>
      <c r="H10" s="23" t="s">
        <v>1748</v>
      </c>
      <c r="I10" s="23" t="s">
        <v>1761</v>
      </c>
      <c r="J10" s="23" t="s">
        <v>1760</v>
      </c>
      <c r="K10" s="23" t="s">
        <v>1748</v>
      </c>
      <c r="L10" s="23" t="s">
        <v>1761</v>
      </c>
      <c r="M10" s="23" t="s">
        <v>1760</v>
      </c>
      <c r="N10" s="23" t="s">
        <v>1748</v>
      </c>
      <c r="O10" s="23" t="s">
        <v>1761</v>
      </c>
      <c r="P10" s="23" t="s">
        <v>1760</v>
      </c>
      <c r="Q10" s="23" t="s">
        <v>1748</v>
      </c>
      <c r="R10" s="23" t="s">
        <v>1761</v>
      </c>
      <c r="S10" s="23" t="s">
        <v>1760</v>
      </c>
      <c r="T10" s="23" t="s">
        <v>1748</v>
      </c>
      <c r="U10" s="23" t="s">
        <v>1761</v>
      </c>
      <c r="V10" s="23" t="s">
        <v>1760</v>
      </c>
      <c r="W10" s="23" t="s">
        <v>1748</v>
      </c>
      <c r="X10" s="23" t="s">
        <v>1761</v>
      </c>
      <c r="Y10" s="23" t="s">
        <v>1760</v>
      </c>
      <c r="Z10" s="23" t="s">
        <v>1748</v>
      </c>
      <c r="AA10" s="23" t="s">
        <v>1761</v>
      </c>
      <c r="AB10" s="23" t="s">
        <v>1760</v>
      </c>
      <c r="AC10" s="23" t="s">
        <v>1748</v>
      </c>
      <c r="AD10" s="23" t="s">
        <v>1761</v>
      </c>
      <c r="AE10" s="23" t="s">
        <v>1760</v>
      </c>
      <c r="AF10" s="23" t="s">
        <v>1748</v>
      </c>
      <c r="AG10" s="23" t="s">
        <v>1761</v>
      </c>
      <c r="AH10" s="23" t="s">
        <v>1760</v>
      </c>
      <c r="AI10" s="23" t="s">
        <v>1748</v>
      </c>
      <c r="AJ10" s="23" t="s">
        <v>1761</v>
      </c>
      <c r="AK10" s="23" t="s">
        <v>1760</v>
      </c>
      <c r="AL10" s="23" t="s">
        <v>1748</v>
      </c>
      <c r="AM10" s="23" t="s">
        <v>1761</v>
      </c>
      <c r="AN10" s="23" t="s">
        <v>1760</v>
      </c>
      <c r="AO10" s="23" t="s">
        <v>1748</v>
      </c>
      <c r="AP10" s="24" t="s">
        <v>1761</v>
      </c>
    </row>
    <row r="11" spans="2:42">
      <c r="B11" s="6" t="s">
        <v>11</v>
      </c>
      <c r="C11" s="4" t="s">
        <v>12</v>
      </c>
      <c r="D11" s="4">
        <v>4</v>
      </c>
      <c r="E11" s="4">
        <v>0</v>
      </c>
      <c r="F11" s="4">
        <v>4</v>
      </c>
      <c r="G11" s="4">
        <v>11</v>
      </c>
      <c r="H11" s="4">
        <v>9</v>
      </c>
      <c r="I11" s="4">
        <v>2</v>
      </c>
      <c r="J11" s="4">
        <v>10</v>
      </c>
      <c r="K11" s="4">
        <v>5</v>
      </c>
      <c r="L11" s="4">
        <v>5</v>
      </c>
      <c r="M11" s="4">
        <v>0</v>
      </c>
      <c r="N11" s="4">
        <v>0</v>
      </c>
      <c r="O11" s="4">
        <v>0</v>
      </c>
      <c r="P11" s="4">
        <v>15</v>
      </c>
      <c r="Q11" s="4">
        <v>13</v>
      </c>
      <c r="R11" s="4">
        <v>2</v>
      </c>
      <c r="S11" s="4">
        <v>15</v>
      </c>
      <c r="T11" s="4">
        <v>13</v>
      </c>
      <c r="U11" s="4">
        <v>2</v>
      </c>
      <c r="V11" s="4">
        <v>16</v>
      </c>
      <c r="W11" s="4">
        <v>13</v>
      </c>
      <c r="X11" s="4">
        <v>3</v>
      </c>
      <c r="Y11" s="4">
        <v>23</v>
      </c>
      <c r="Z11" s="4">
        <v>18</v>
      </c>
      <c r="AA11" s="4">
        <v>5</v>
      </c>
      <c r="AB11" s="4">
        <v>12</v>
      </c>
      <c r="AC11" s="4">
        <v>7</v>
      </c>
      <c r="AD11" s="4">
        <v>5</v>
      </c>
      <c r="AE11" s="4">
        <v>8</v>
      </c>
      <c r="AF11" s="4">
        <v>0</v>
      </c>
      <c r="AG11" s="4">
        <v>8</v>
      </c>
      <c r="AH11" s="4">
        <v>29</v>
      </c>
      <c r="AI11" s="4">
        <v>28</v>
      </c>
      <c r="AJ11" s="4">
        <v>1</v>
      </c>
      <c r="AK11" s="4">
        <v>5</v>
      </c>
      <c r="AL11" s="4">
        <v>0</v>
      </c>
      <c r="AM11" s="4">
        <v>5</v>
      </c>
      <c r="AN11" s="4">
        <v>10</v>
      </c>
      <c r="AO11" s="4">
        <v>0</v>
      </c>
      <c r="AP11" s="7">
        <v>10</v>
      </c>
    </row>
    <row r="12" spans="2:42">
      <c r="B12" s="6" t="s">
        <v>160</v>
      </c>
      <c r="C12" s="4" t="s">
        <v>161</v>
      </c>
      <c r="D12" s="4">
        <v>13</v>
      </c>
      <c r="E12" s="4">
        <v>8</v>
      </c>
      <c r="F12" s="4">
        <v>5</v>
      </c>
      <c r="G12" s="4">
        <v>4</v>
      </c>
      <c r="H12" s="4">
        <v>0</v>
      </c>
      <c r="I12" s="4">
        <v>4</v>
      </c>
      <c r="J12" s="4">
        <v>8</v>
      </c>
      <c r="K12" s="4">
        <v>8</v>
      </c>
      <c r="L12" s="4">
        <v>0</v>
      </c>
      <c r="M12" s="4">
        <v>0</v>
      </c>
      <c r="N12" s="4">
        <v>0</v>
      </c>
      <c r="O12" s="4">
        <v>0</v>
      </c>
      <c r="P12" s="4">
        <v>13</v>
      </c>
      <c r="Q12" s="4">
        <v>9</v>
      </c>
      <c r="R12" s="4">
        <v>4</v>
      </c>
      <c r="S12" s="4">
        <v>0</v>
      </c>
      <c r="T12" s="4">
        <v>0</v>
      </c>
      <c r="U12" s="4">
        <v>0</v>
      </c>
      <c r="V12" s="4">
        <v>22</v>
      </c>
      <c r="W12" s="4">
        <v>22</v>
      </c>
      <c r="X12" s="4">
        <v>0</v>
      </c>
      <c r="Y12" s="4">
        <v>45</v>
      </c>
      <c r="Z12" s="4">
        <v>42</v>
      </c>
      <c r="AA12" s="4">
        <v>3</v>
      </c>
      <c r="AB12" s="4">
        <v>25</v>
      </c>
      <c r="AC12" s="4">
        <v>24</v>
      </c>
      <c r="AD12" s="4">
        <v>1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15</v>
      </c>
      <c r="AL12" s="4">
        <v>14</v>
      </c>
      <c r="AM12" s="4">
        <v>1</v>
      </c>
      <c r="AN12" s="4">
        <v>11</v>
      </c>
      <c r="AO12" s="4">
        <v>9</v>
      </c>
      <c r="AP12" s="7">
        <v>2</v>
      </c>
    </row>
    <row r="13" spans="2:42">
      <c r="B13" s="6" t="s">
        <v>295</v>
      </c>
      <c r="C13" s="4" t="s">
        <v>296</v>
      </c>
      <c r="D13" s="4">
        <v>9</v>
      </c>
      <c r="E13" s="4">
        <v>8</v>
      </c>
      <c r="F13" s="4">
        <v>1</v>
      </c>
      <c r="G13" s="4">
        <v>19</v>
      </c>
      <c r="H13" s="4">
        <v>15</v>
      </c>
      <c r="I13" s="4">
        <v>4</v>
      </c>
      <c r="J13" s="4">
        <v>0</v>
      </c>
      <c r="K13" s="4">
        <v>0</v>
      </c>
      <c r="L13" s="4">
        <v>0</v>
      </c>
      <c r="M13" s="4">
        <v>21</v>
      </c>
      <c r="N13" s="4">
        <v>14</v>
      </c>
      <c r="O13" s="4">
        <v>7</v>
      </c>
      <c r="P13" s="4">
        <v>10</v>
      </c>
      <c r="Q13" s="4">
        <v>9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42</v>
      </c>
      <c r="Z13" s="4">
        <v>40</v>
      </c>
      <c r="AA13" s="4">
        <v>2</v>
      </c>
      <c r="AB13" s="4">
        <v>0</v>
      </c>
      <c r="AC13" s="4">
        <v>0</v>
      </c>
      <c r="AD13" s="4">
        <v>0</v>
      </c>
      <c r="AE13" s="4">
        <v>10</v>
      </c>
      <c r="AF13" s="4">
        <v>8</v>
      </c>
      <c r="AG13" s="4">
        <v>2</v>
      </c>
      <c r="AH13" s="4">
        <v>0</v>
      </c>
      <c r="AI13" s="4">
        <v>0</v>
      </c>
      <c r="AJ13" s="4">
        <v>0</v>
      </c>
      <c r="AK13" s="4">
        <v>20</v>
      </c>
      <c r="AL13" s="4">
        <v>15</v>
      </c>
      <c r="AM13" s="4">
        <v>5</v>
      </c>
      <c r="AN13" s="4">
        <v>15</v>
      </c>
      <c r="AO13" s="4">
        <v>7</v>
      </c>
      <c r="AP13" s="7">
        <v>8</v>
      </c>
    </row>
    <row r="14" spans="2:42">
      <c r="B14" s="6" t="s">
        <v>389</v>
      </c>
      <c r="C14" s="4" t="s">
        <v>390</v>
      </c>
      <c r="D14" s="4">
        <v>12</v>
      </c>
      <c r="E14" s="4">
        <v>5</v>
      </c>
      <c r="F14" s="4">
        <v>7</v>
      </c>
      <c r="G14" s="4">
        <v>6</v>
      </c>
      <c r="H14" s="4">
        <v>4</v>
      </c>
      <c r="I14" s="4">
        <v>2</v>
      </c>
      <c r="J14" s="4">
        <v>9</v>
      </c>
      <c r="K14" s="4">
        <v>3</v>
      </c>
      <c r="L14" s="4">
        <v>6</v>
      </c>
      <c r="M14" s="4">
        <v>13</v>
      </c>
      <c r="N14" s="4">
        <v>13</v>
      </c>
      <c r="O14" s="4">
        <v>0</v>
      </c>
      <c r="P14" s="4">
        <v>0</v>
      </c>
      <c r="Q14" s="4">
        <v>0</v>
      </c>
      <c r="R14" s="4">
        <v>0</v>
      </c>
      <c r="S14" s="4">
        <v>19</v>
      </c>
      <c r="T14" s="4">
        <v>17</v>
      </c>
      <c r="U14" s="4">
        <v>2</v>
      </c>
      <c r="V14" s="4">
        <v>0</v>
      </c>
      <c r="W14" s="4">
        <v>0</v>
      </c>
      <c r="X14" s="4">
        <v>0</v>
      </c>
      <c r="Y14" s="4">
        <v>26</v>
      </c>
      <c r="Z14" s="4">
        <v>18</v>
      </c>
      <c r="AA14" s="4">
        <v>8</v>
      </c>
      <c r="AB14" s="4">
        <v>0</v>
      </c>
      <c r="AC14" s="4">
        <v>0</v>
      </c>
      <c r="AD14" s="4">
        <v>0</v>
      </c>
      <c r="AE14" s="4">
        <v>20</v>
      </c>
      <c r="AF14" s="4">
        <v>13</v>
      </c>
      <c r="AG14" s="4">
        <v>7</v>
      </c>
      <c r="AH14" s="4">
        <v>13</v>
      </c>
      <c r="AI14" s="4">
        <v>4</v>
      </c>
      <c r="AJ14" s="4">
        <v>9</v>
      </c>
      <c r="AK14" s="4">
        <v>12</v>
      </c>
      <c r="AL14" s="4">
        <v>11</v>
      </c>
      <c r="AM14" s="4">
        <v>1</v>
      </c>
      <c r="AN14" s="4">
        <v>14</v>
      </c>
      <c r="AO14" s="4">
        <v>8</v>
      </c>
      <c r="AP14" s="7">
        <v>6</v>
      </c>
    </row>
    <row r="15" spans="2:42">
      <c r="B15" s="6" t="s">
        <v>486</v>
      </c>
      <c r="C15" s="4" t="s">
        <v>487</v>
      </c>
      <c r="D15" s="4">
        <v>14</v>
      </c>
      <c r="E15" s="4">
        <v>6</v>
      </c>
      <c r="F15" s="4">
        <v>8</v>
      </c>
      <c r="G15" s="4">
        <v>12</v>
      </c>
      <c r="H15" s="4">
        <v>6</v>
      </c>
      <c r="I15" s="4">
        <v>6</v>
      </c>
      <c r="J15" s="4">
        <v>0</v>
      </c>
      <c r="K15" s="4">
        <v>0</v>
      </c>
      <c r="L15" s="4">
        <v>0</v>
      </c>
      <c r="M15" s="4">
        <v>8</v>
      </c>
      <c r="N15" s="4">
        <v>8</v>
      </c>
      <c r="O15" s="4">
        <v>0</v>
      </c>
      <c r="P15" s="4">
        <v>24</v>
      </c>
      <c r="Q15" s="4">
        <v>15</v>
      </c>
      <c r="R15" s="4">
        <v>9</v>
      </c>
      <c r="S15" s="4">
        <v>0</v>
      </c>
      <c r="T15" s="4">
        <v>0</v>
      </c>
      <c r="U15" s="4">
        <v>0</v>
      </c>
      <c r="V15" s="4">
        <v>19</v>
      </c>
      <c r="W15" s="4">
        <v>11</v>
      </c>
      <c r="X15" s="4">
        <v>8</v>
      </c>
      <c r="Y15" s="4">
        <v>7</v>
      </c>
      <c r="Z15" s="4">
        <v>3</v>
      </c>
      <c r="AA15" s="4">
        <v>4</v>
      </c>
      <c r="AB15" s="4">
        <v>22</v>
      </c>
      <c r="AC15" s="4">
        <v>15</v>
      </c>
      <c r="AD15" s="4">
        <v>7</v>
      </c>
      <c r="AE15" s="4">
        <v>0</v>
      </c>
      <c r="AF15" s="4">
        <v>0</v>
      </c>
      <c r="AG15" s="4">
        <v>0</v>
      </c>
      <c r="AH15" s="4">
        <v>13</v>
      </c>
      <c r="AI15" s="4">
        <v>13</v>
      </c>
      <c r="AJ15" s="4">
        <v>0</v>
      </c>
      <c r="AK15" s="4">
        <v>0</v>
      </c>
      <c r="AL15" s="4">
        <v>0</v>
      </c>
      <c r="AM15" s="4">
        <v>0</v>
      </c>
      <c r="AN15" s="4">
        <v>8</v>
      </c>
      <c r="AO15" s="4">
        <v>3</v>
      </c>
      <c r="AP15" s="7">
        <v>5</v>
      </c>
    </row>
    <row r="16" spans="2:42">
      <c r="B16" s="6" t="s">
        <v>553</v>
      </c>
      <c r="C16" s="4" t="s">
        <v>554</v>
      </c>
      <c r="D16" s="4">
        <v>19</v>
      </c>
      <c r="E16" s="4">
        <v>11</v>
      </c>
      <c r="F16" s="4">
        <v>8</v>
      </c>
      <c r="G16" s="4">
        <v>31</v>
      </c>
      <c r="H16" s="4">
        <v>25</v>
      </c>
      <c r="I16" s="4">
        <v>6</v>
      </c>
      <c r="J16" s="4">
        <v>0</v>
      </c>
      <c r="K16" s="4">
        <v>0</v>
      </c>
      <c r="L16" s="4">
        <v>0</v>
      </c>
      <c r="M16" s="4">
        <v>8</v>
      </c>
      <c r="N16" s="4">
        <v>5</v>
      </c>
      <c r="O16" s="4">
        <v>3</v>
      </c>
      <c r="P16" s="4">
        <v>18</v>
      </c>
      <c r="Q16" s="4">
        <v>14</v>
      </c>
      <c r="R16" s="4">
        <v>4</v>
      </c>
      <c r="S16" s="4">
        <v>0</v>
      </c>
      <c r="T16" s="4">
        <v>0</v>
      </c>
      <c r="U16" s="4">
        <v>0</v>
      </c>
      <c r="V16" s="4">
        <v>12</v>
      </c>
      <c r="W16" s="4">
        <v>10</v>
      </c>
      <c r="X16" s="4">
        <v>2</v>
      </c>
      <c r="Y16" s="4">
        <v>22</v>
      </c>
      <c r="Z16" s="4">
        <v>16</v>
      </c>
      <c r="AA16" s="4">
        <v>6</v>
      </c>
      <c r="AB16" s="4">
        <v>20</v>
      </c>
      <c r="AC16" s="4">
        <v>15</v>
      </c>
      <c r="AD16" s="4">
        <v>5</v>
      </c>
      <c r="AE16" s="4">
        <v>57</v>
      </c>
      <c r="AF16" s="4">
        <v>50</v>
      </c>
      <c r="AG16" s="4">
        <v>7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12</v>
      </c>
      <c r="AO16" s="4">
        <v>7</v>
      </c>
      <c r="AP16" s="7">
        <v>5</v>
      </c>
    </row>
    <row r="17" spans="2:42">
      <c r="B17" s="6" t="s">
        <v>630</v>
      </c>
      <c r="C17" s="4" t="s">
        <v>631</v>
      </c>
      <c r="D17" s="4">
        <v>8</v>
      </c>
      <c r="E17" s="4">
        <v>7</v>
      </c>
      <c r="F17" s="4">
        <v>1</v>
      </c>
      <c r="G17" s="4">
        <v>3</v>
      </c>
      <c r="H17" s="4">
        <v>0</v>
      </c>
      <c r="I17" s="4">
        <v>3</v>
      </c>
      <c r="J17" s="4">
        <v>13</v>
      </c>
      <c r="K17" s="4">
        <v>8</v>
      </c>
      <c r="L17" s="4">
        <v>5</v>
      </c>
      <c r="M17" s="4">
        <v>24</v>
      </c>
      <c r="N17" s="4">
        <v>20</v>
      </c>
      <c r="O17" s="4">
        <v>4</v>
      </c>
      <c r="P17" s="4">
        <v>24</v>
      </c>
      <c r="Q17" s="4">
        <v>17</v>
      </c>
      <c r="R17" s="4">
        <v>7</v>
      </c>
      <c r="S17" s="4">
        <v>13</v>
      </c>
      <c r="T17" s="4">
        <v>7</v>
      </c>
      <c r="U17" s="4">
        <v>6</v>
      </c>
      <c r="V17" s="4">
        <v>29</v>
      </c>
      <c r="W17" s="4">
        <v>20</v>
      </c>
      <c r="X17" s="4">
        <v>9</v>
      </c>
      <c r="Y17" s="4">
        <v>0</v>
      </c>
      <c r="Z17" s="4">
        <v>0</v>
      </c>
      <c r="AA17" s="4">
        <v>0</v>
      </c>
      <c r="AB17" s="4">
        <v>21</v>
      </c>
      <c r="AC17" s="4">
        <v>15</v>
      </c>
      <c r="AD17" s="4">
        <v>6</v>
      </c>
      <c r="AE17" s="4">
        <v>14</v>
      </c>
      <c r="AF17" s="4">
        <v>10</v>
      </c>
      <c r="AG17" s="4">
        <v>4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8</v>
      </c>
      <c r="AO17" s="4">
        <v>8</v>
      </c>
      <c r="AP17" s="7">
        <v>0</v>
      </c>
    </row>
    <row r="18" spans="2:42">
      <c r="B18" s="6" t="s">
        <v>680</v>
      </c>
      <c r="C18" s="4" t="s">
        <v>681</v>
      </c>
      <c r="D18" s="4">
        <v>9</v>
      </c>
      <c r="E18" s="4">
        <v>0</v>
      </c>
      <c r="F18" s="4">
        <v>9</v>
      </c>
      <c r="G18" s="4">
        <v>3</v>
      </c>
      <c r="H18" s="4">
        <v>0</v>
      </c>
      <c r="I18" s="4">
        <v>3</v>
      </c>
      <c r="J18" s="4">
        <v>12</v>
      </c>
      <c r="K18" s="4">
        <v>9</v>
      </c>
      <c r="L18" s="4">
        <v>3</v>
      </c>
      <c r="M18" s="4">
        <v>26</v>
      </c>
      <c r="N18" s="4">
        <v>18</v>
      </c>
      <c r="O18" s="4">
        <v>8</v>
      </c>
      <c r="P18" s="4">
        <v>14</v>
      </c>
      <c r="Q18" s="4">
        <v>13</v>
      </c>
      <c r="R18" s="4">
        <v>1</v>
      </c>
      <c r="S18" s="4">
        <v>23</v>
      </c>
      <c r="T18" s="4">
        <v>20</v>
      </c>
      <c r="U18" s="4">
        <v>3</v>
      </c>
      <c r="V18" s="4">
        <v>25</v>
      </c>
      <c r="W18" s="4">
        <v>22</v>
      </c>
      <c r="X18" s="4">
        <v>3</v>
      </c>
      <c r="Y18" s="4">
        <v>49</v>
      </c>
      <c r="Z18" s="4">
        <v>44</v>
      </c>
      <c r="AA18" s="4">
        <v>5</v>
      </c>
      <c r="AB18" s="4">
        <v>5</v>
      </c>
      <c r="AC18" s="4">
        <v>5</v>
      </c>
      <c r="AD18" s="4">
        <v>0</v>
      </c>
      <c r="AE18" s="4">
        <v>20</v>
      </c>
      <c r="AF18" s="4">
        <v>13</v>
      </c>
      <c r="AG18" s="4">
        <v>7</v>
      </c>
      <c r="AH18" s="4">
        <v>44</v>
      </c>
      <c r="AI18" s="4">
        <v>41</v>
      </c>
      <c r="AJ18" s="4">
        <v>3</v>
      </c>
      <c r="AK18" s="4">
        <v>31</v>
      </c>
      <c r="AL18" s="4">
        <v>28</v>
      </c>
      <c r="AM18" s="4">
        <v>3</v>
      </c>
      <c r="AN18" s="4">
        <v>24</v>
      </c>
      <c r="AO18" s="4">
        <v>20</v>
      </c>
      <c r="AP18" s="7">
        <v>4</v>
      </c>
    </row>
    <row r="19" spans="2:42">
      <c r="B19" s="6" t="s">
        <v>776</v>
      </c>
      <c r="C19" s="4" t="s">
        <v>777</v>
      </c>
      <c r="D19" s="4">
        <v>10</v>
      </c>
      <c r="E19" s="4">
        <v>0</v>
      </c>
      <c r="F19" s="4">
        <v>10</v>
      </c>
      <c r="G19" s="4">
        <v>12</v>
      </c>
      <c r="H19" s="4">
        <v>11</v>
      </c>
      <c r="I19" s="4">
        <v>1</v>
      </c>
      <c r="J19" s="4">
        <v>11</v>
      </c>
      <c r="K19" s="4">
        <v>11</v>
      </c>
      <c r="L19" s="4">
        <v>0</v>
      </c>
      <c r="M19" s="4">
        <v>11</v>
      </c>
      <c r="N19" s="4">
        <v>5</v>
      </c>
      <c r="O19" s="4">
        <v>6</v>
      </c>
      <c r="P19" s="4">
        <v>17</v>
      </c>
      <c r="Q19" s="4">
        <v>10</v>
      </c>
      <c r="R19" s="4">
        <v>7</v>
      </c>
      <c r="S19" s="4">
        <v>25</v>
      </c>
      <c r="T19" s="4">
        <v>23</v>
      </c>
      <c r="U19" s="4">
        <v>2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21</v>
      </c>
      <c r="AC19" s="4">
        <v>15</v>
      </c>
      <c r="AD19" s="4">
        <v>6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16</v>
      </c>
      <c r="AL19" s="4">
        <v>9</v>
      </c>
      <c r="AM19" s="4">
        <v>7</v>
      </c>
      <c r="AN19" s="4">
        <v>17</v>
      </c>
      <c r="AO19" s="4">
        <v>8</v>
      </c>
      <c r="AP19" s="7">
        <v>9</v>
      </c>
    </row>
    <row r="20" spans="2:42">
      <c r="B20" s="6" t="s">
        <v>846</v>
      </c>
      <c r="C20" s="4" t="s">
        <v>847</v>
      </c>
      <c r="D20" s="4">
        <v>11</v>
      </c>
      <c r="E20" s="4">
        <v>0</v>
      </c>
      <c r="F20" s="4">
        <v>11</v>
      </c>
      <c r="G20" s="4">
        <v>13</v>
      </c>
      <c r="H20" s="4">
        <v>7</v>
      </c>
      <c r="I20" s="4">
        <v>6</v>
      </c>
      <c r="J20" s="4">
        <v>24</v>
      </c>
      <c r="K20" s="4">
        <v>16</v>
      </c>
      <c r="L20" s="4">
        <v>8</v>
      </c>
      <c r="M20" s="4">
        <v>11</v>
      </c>
      <c r="N20" s="4">
        <v>5</v>
      </c>
      <c r="O20" s="4">
        <v>6</v>
      </c>
      <c r="P20" s="4">
        <v>16</v>
      </c>
      <c r="Q20" s="4">
        <v>13</v>
      </c>
      <c r="R20" s="4">
        <v>3</v>
      </c>
      <c r="S20" s="4">
        <v>0</v>
      </c>
      <c r="T20" s="4">
        <v>0</v>
      </c>
      <c r="U20" s="4">
        <v>0</v>
      </c>
      <c r="V20" s="4">
        <v>6</v>
      </c>
      <c r="W20" s="4">
        <v>6</v>
      </c>
      <c r="X20" s="4">
        <v>0</v>
      </c>
      <c r="Y20" s="4">
        <v>18</v>
      </c>
      <c r="Z20" s="4">
        <v>9</v>
      </c>
      <c r="AA20" s="4">
        <v>9</v>
      </c>
      <c r="AB20" s="4">
        <v>7</v>
      </c>
      <c r="AC20" s="4">
        <v>5</v>
      </c>
      <c r="AD20" s="4">
        <v>2</v>
      </c>
      <c r="AE20" s="4">
        <v>21</v>
      </c>
      <c r="AF20" s="4">
        <v>12</v>
      </c>
      <c r="AG20" s="4">
        <v>9</v>
      </c>
      <c r="AH20" s="4">
        <v>16</v>
      </c>
      <c r="AI20" s="4">
        <v>8</v>
      </c>
      <c r="AJ20" s="4">
        <v>8</v>
      </c>
      <c r="AK20" s="4">
        <v>10</v>
      </c>
      <c r="AL20" s="4">
        <v>4</v>
      </c>
      <c r="AM20" s="4">
        <v>6</v>
      </c>
      <c r="AN20" s="4">
        <v>12</v>
      </c>
      <c r="AO20" s="4">
        <v>10</v>
      </c>
      <c r="AP20" s="7">
        <v>2</v>
      </c>
    </row>
    <row r="21" spans="2:42">
      <c r="B21" s="6" t="s">
        <v>928</v>
      </c>
      <c r="C21" s="4" t="s">
        <v>929</v>
      </c>
      <c r="D21" s="4">
        <v>11</v>
      </c>
      <c r="E21" s="4">
        <v>0</v>
      </c>
      <c r="F21" s="4">
        <v>11</v>
      </c>
      <c r="G21" s="4">
        <v>12</v>
      </c>
      <c r="H21" s="4">
        <v>7</v>
      </c>
      <c r="I21" s="4">
        <v>5</v>
      </c>
      <c r="J21" s="4">
        <v>8</v>
      </c>
      <c r="K21" s="4">
        <v>5</v>
      </c>
      <c r="L21" s="4">
        <v>3</v>
      </c>
      <c r="M21" s="4">
        <v>22</v>
      </c>
      <c r="N21" s="4">
        <v>15</v>
      </c>
      <c r="O21" s="4">
        <v>7</v>
      </c>
      <c r="P21" s="4">
        <v>15</v>
      </c>
      <c r="Q21" s="4">
        <v>6</v>
      </c>
      <c r="R21" s="4">
        <v>9</v>
      </c>
      <c r="S21" s="4">
        <v>34</v>
      </c>
      <c r="T21" s="4">
        <v>27</v>
      </c>
      <c r="U21" s="4">
        <v>7</v>
      </c>
      <c r="V21" s="4">
        <v>16</v>
      </c>
      <c r="W21" s="4">
        <v>13</v>
      </c>
      <c r="X21" s="4">
        <v>3</v>
      </c>
      <c r="Y21" s="4">
        <v>30</v>
      </c>
      <c r="Z21" s="4">
        <v>26</v>
      </c>
      <c r="AA21" s="4">
        <v>4</v>
      </c>
      <c r="AB21" s="4">
        <v>31</v>
      </c>
      <c r="AC21" s="4">
        <v>24</v>
      </c>
      <c r="AD21" s="4">
        <v>7</v>
      </c>
      <c r="AE21" s="4">
        <v>17</v>
      </c>
      <c r="AF21" s="4">
        <v>10</v>
      </c>
      <c r="AG21" s="4">
        <v>7</v>
      </c>
      <c r="AH21" s="4">
        <v>22</v>
      </c>
      <c r="AI21" s="4">
        <v>14</v>
      </c>
      <c r="AJ21" s="4">
        <v>8</v>
      </c>
      <c r="AK21" s="4">
        <v>23</v>
      </c>
      <c r="AL21" s="4">
        <v>15</v>
      </c>
      <c r="AM21" s="4">
        <v>8</v>
      </c>
      <c r="AN21" s="4">
        <v>0</v>
      </c>
      <c r="AO21" s="4">
        <v>0</v>
      </c>
      <c r="AP21" s="7">
        <v>0</v>
      </c>
    </row>
    <row r="22" spans="2:42">
      <c r="B22" s="6" t="s">
        <v>1021</v>
      </c>
      <c r="C22" s="4" t="s">
        <v>1022</v>
      </c>
      <c r="D22" s="4">
        <v>11</v>
      </c>
      <c r="E22" s="4">
        <v>10</v>
      </c>
      <c r="F22" s="4">
        <v>1</v>
      </c>
      <c r="G22" s="4">
        <v>6</v>
      </c>
      <c r="H22" s="4">
        <v>0</v>
      </c>
      <c r="I22" s="4">
        <v>6</v>
      </c>
      <c r="J22" s="4">
        <v>0</v>
      </c>
      <c r="K22" s="4">
        <v>0</v>
      </c>
      <c r="L22" s="4">
        <v>0</v>
      </c>
      <c r="M22" s="4">
        <v>13</v>
      </c>
      <c r="N22" s="4">
        <v>9</v>
      </c>
      <c r="O22" s="4">
        <v>4</v>
      </c>
      <c r="P22" s="4">
        <v>25</v>
      </c>
      <c r="Q22" s="4">
        <v>16</v>
      </c>
      <c r="R22" s="4">
        <v>9</v>
      </c>
      <c r="S22" s="4">
        <v>12</v>
      </c>
      <c r="T22" s="4">
        <v>10</v>
      </c>
      <c r="U22" s="4">
        <v>2</v>
      </c>
      <c r="V22" s="4">
        <v>9</v>
      </c>
      <c r="W22" s="4">
        <v>9</v>
      </c>
      <c r="X22" s="4">
        <v>0</v>
      </c>
      <c r="Y22" s="4">
        <v>14</v>
      </c>
      <c r="Z22" s="4">
        <v>8</v>
      </c>
      <c r="AA22" s="4">
        <v>6</v>
      </c>
      <c r="AB22" s="4">
        <v>43</v>
      </c>
      <c r="AC22" s="4">
        <v>38</v>
      </c>
      <c r="AD22" s="4">
        <v>5</v>
      </c>
      <c r="AE22" s="4">
        <v>0</v>
      </c>
      <c r="AF22" s="4">
        <v>0</v>
      </c>
      <c r="AG22" s="4">
        <v>0</v>
      </c>
      <c r="AH22" s="4">
        <v>29</v>
      </c>
      <c r="AI22" s="4">
        <v>26</v>
      </c>
      <c r="AJ22" s="4">
        <v>3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7">
        <v>0</v>
      </c>
    </row>
    <row r="23" spans="2:42">
      <c r="B23" s="6" t="s">
        <v>1091</v>
      </c>
      <c r="C23" s="4" t="s">
        <v>1092</v>
      </c>
      <c r="D23" s="4">
        <v>33</v>
      </c>
      <c r="E23" s="4">
        <v>27</v>
      </c>
      <c r="F23" s="4">
        <v>6</v>
      </c>
      <c r="G23" s="4">
        <v>6</v>
      </c>
      <c r="H23" s="4">
        <v>0</v>
      </c>
      <c r="I23" s="4">
        <v>6</v>
      </c>
      <c r="J23" s="4">
        <v>20</v>
      </c>
      <c r="K23" s="4">
        <v>19</v>
      </c>
      <c r="L23" s="4">
        <v>1</v>
      </c>
      <c r="M23" s="4">
        <v>35</v>
      </c>
      <c r="N23" s="4">
        <v>31</v>
      </c>
      <c r="O23" s="4">
        <v>4</v>
      </c>
      <c r="P23" s="4">
        <v>5</v>
      </c>
      <c r="Q23" s="4">
        <v>5</v>
      </c>
      <c r="R23" s="4">
        <v>0</v>
      </c>
      <c r="S23" s="4">
        <v>15</v>
      </c>
      <c r="T23" s="4">
        <v>9</v>
      </c>
      <c r="U23" s="4">
        <v>6</v>
      </c>
      <c r="V23" s="4">
        <v>22</v>
      </c>
      <c r="W23" s="4">
        <v>18</v>
      </c>
      <c r="X23" s="4">
        <v>4</v>
      </c>
      <c r="Y23" s="4">
        <v>0</v>
      </c>
      <c r="Z23" s="4">
        <v>0</v>
      </c>
      <c r="AA23" s="4">
        <v>0</v>
      </c>
      <c r="AB23" s="4">
        <v>9</v>
      </c>
      <c r="AC23" s="4">
        <v>6</v>
      </c>
      <c r="AD23" s="4">
        <v>3</v>
      </c>
      <c r="AE23" s="4">
        <v>9</v>
      </c>
      <c r="AF23" s="4">
        <v>7</v>
      </c>
      <c r="AG23" s="4">
        <v>2</v>
      </c>
      <c r="AH23" s="4">
        <v>0</v>
      </c>
      <c r="AI23" s="4">
        <v>0</v>
      </c>
      <c r="AJ23" s="4">
        <v>0</v>
      </c>
      <c r="AK23" s="4">
        <v>30</v>
      </c>
      <c r="AL23" s="4">
        <v>24</v>
      </c>
      <c r="AM23" s="4">
        <v>6</v>
      </c>
      <c r="AN23" s="4">
        <v>0</v>
      </c>
      <c r="AO23" s="4">
        <v>0</v>
      </c>
      <c r="AP23" s="7">
        <v>0</v>
      </c>
    </row>
    <row r="24" spans="2:42">
      <c r="B24" s="6" t="s">
        <v>1164</v>
      </c>
      <c r="C24" s="4" t="s">
        <v>1165</v>
      </c>
      <c r="D24" s="4">
        <v>20</v>
      </c>
      <c r="E24" s="4">
        <v>17</v>
      </c>
      <c r="F24" s="4">
        <v>3</v>
      </c>
      <c r="G24" s="4">
        <v>16</v>
      </c>
      <c r="H24" s="4">
        <v>7</v>
      </c>
      <c r="I24" s="4">
        <v>9</v>
      </c>
      <c r="J24" s="4">
        <v>0</v>
      </c>
      <c r="K24" s="4">
        <v>0</v>
      </c>
      <c r="L24" s="4">
        <v>0</v>
      </c>
      <c r="M24" s="4">
        <v>7</v>
      </c>
      <c r="N24" s="4">
        <v>7</v>
      </c>
      <c r="O24" s="4">
        <v>0</v>
      </c>
      <c r="P24" s="4">
        <v>0</v>
      </c>
      <c r="Q24" s="4">
        <v>0</v>
      </c>
      <c r="R24" s="4">
        <v>0</v>
      </c>
      <c r="S24" s="4">
        <v>5</v>
      </c>
      <c r="T24" s="4">
        <v>4</v>
      </c>
      <c r="U24" s="4">
        <v>1</v>
      </c>
      <c r="V24" s="4">
        <v>9</v>
      </c>
      <c r="W24" s="4">
        <v>5</v>
      </c>
      <c r="X24" s="4">
        <v>4</v>
      </c>
      <c r="Y24" s="4">
        <v>36</v>
      </c>
      <c r="Z24" s="4">
        <v>31</v>
      </c>
      <c r="AA24" s="4">
        <v>5</v>
      </c>
      <c r="AB24" s="4">
        <v>11</v>
      </c>
      <c r="AC24" s="4">
        <v>4</v>
      </c>
      <c r="AD24" s="4">
        <v>7</v>
      </c>
      <c r="AE24" s="4">
        <v>0</v>
      </c>
      <c r="AF24" s="4">
        <v>0</v>
      </c>
      <c r="AG24" s="4">
        <v>0</v>
      </c>
      <c r="AH24" s="4">
        <v>28</v>
      </c>
      <c r="AI24" s="4">
        <v>20</v>
      </c>
      <c r="AJ24" s="4">
        <v>8</v>
      </c>
      <c r="AK24" s="4">
        <v>0</v>
      </c>
      <c r="AL24" s="4">
        <v>0</v>
      </c>
      <c r="AM24" s="4">
        <v>0</v>
      </c>
      <c r="AN24" s="4">
        <v>21</v>
      </c>
      <c r="AO24" s="4">
        <v>15</v>
      </c>
      <c r="AP24" s="7">
        <v>6</v>
      </c>
    </row>
    <row r="25" spans="2:42">
      <c r="B25" s="6" t="s">
        <v>1240</v>
      </c>
      <c r="C25" s="4" t="s">
        <v>1241</v>
      </c>
      <c r="D25" s="4">
        <v>10</v>
      </c>
      <c r="E25" s="4">
        <v>10</v>
      </c>
      <c r="F25" s="4">
        <v>0</v>
      </c>
      <c r="G25" s="4">
        <v>10</v>
      </c>
      <c r="H25" s="4">
        <v>10</v>
      </c>
      <c r="I25" s="4">
        <v>1</v>
      </c>
      <c r="J25" s="4">
        <v>13</v>
      </c>
      <c r="K25" s="4">
        <v>6</v>
      </c>
      <c r="L25" s="4">
        <v>7</v>
      </c>
      <c r="M25" s="4">
        <v>13</v>
      </c>
      <c r="N25" s="4">
        <v>5</v>
      </c>
      <c r="O25" s="4">
        <v>8</v>
      </c>
      <c r="P25" s="4">
        <v>0</v>
      </c>
      <c r="Q25" s="4">
        <v>0</v>
      </c>
      <c r="R25" s="4">
        <v>0</v>
      </c>
      <c r="S25" s="4">
        <v>19</v>
      </c>
      <c r="T25" s="4">
        <v>19</v>
      </c>
      <c r="U25" s="4">
        <v>0</v>
      </c>
      <c r="V25" s="4">
        <v>17</v>
      </c>
      <c r="W25" s="4">
        <v>11</v>
      </c>
      <c r="X25" s="4">
        <v>6</v>
      </c>
      <c r="Y25" s="4">
        <v>49</v>
      </c>
      <c r="Z25" s="4">
        <v>40</v>
      </c>
      <c r="AA25" s="4">
        <v>9</v>
      </c>
      <c r="AB25" s="4">
        <v>25</v>
      </c>
      <c r="AC25" s="4">
        <v>17</v>
      </c>
      <c r="AD25" s="4">
        <v>8</v>
      </c>
      <c r="AE25" s="4">
        <v>17</v>
      </c>
      <c r="AF25" s="4">
        <v>16</v>
      </c>
      <c r="AG25" s="4">
        <v>1</v>
      </c>
      <c r="AH25" s="4">
        <v>11</v>
      </c>
      <c r="AI25" s="4">
        <v>6</v>
      </c>
      <c r="AJ25" s="4">
        <v>5</v>
      </c>
      <c r="AK25" s="4">
        <v>10</v>
      </c>
      <c r="AL25" s="4">
        <v>10</v>
      </c>
      <c r="AM25" s="4">
        <v>0</v>
      </c>
      <c r="AN25" s="4">
        <v>19</v>
      </c>
      <c r="AO25" s="4">
        <v>10</v>
      </c>
      <c r="AP25" s="7">
        <v>9</v>
      </c>
    </row>
    <row r="26" spans="2:42">
      <c r="B26" s="6" t="s">
        <v>1323</v>
      </c>
      <c r="C26" s="4" t="s">
        <v>1324</v>
      </c>
      <c r="D26" s="4">
        <v>0</v>
      </c>
      <c r="E26" s="4">
        <v>0</v>
      </c>
      <c r="F26" s="4">
        <v>0</v>
      </c>
      <c r="G26" s="4">
        <v>3</v>
      </c>
      <c r="H26" s="4">
        <v>0</v>
      </c>
      <c r="I26" s="4">
        <v>3</v>
      </c>
      <c r="J26" s="4">
        <v>9</v>
      </c>
      <c r="K26" s="4">
        <v>8</v>
      </c>
      <c r="L26" s="4">
        <v>1</v>
      </c>
      <c r="M26" s="4">
        <v>0</v>
      </c>
      <c r="N26" s="4">
        <v>0</v>
      </c>
      <c r="O26" s="4">
        <v>0</v>
      </c>
      <c r="P26" s="4">
        <v>13</v>
      </c>
      <c r="Q26" s="4">
        <v>9</v>
      </c>
      <c r="R26" s="4">
        <v>4</v>
      </c>
      <c r="S26" s="4">
        <v>30</v>
      </c>
      <c r="T26" s="4">
        <v>25</v>
      </c>
      <c r="U26" s="4">
        <v>5</v>
      </c>
      <c r="V26" s="4">
        <v>14</v>
      </c>
      <c r="W26" s="4">
        <v>7</v>
      </c>
      <c r="X26" s="4">
        <v>7</v>
      </c>
      <c r="Y26" s="4">
        <v>10</v>
      </c>
      <c r="Z26" s="4">
        <v>9</v>
      </c>
      <c r="AA26" s="4">
        <v>1</v>
      </c>
      <c r="AB26" s="4">
        <v>24</v>
      </c>
      <c r="AC26" s="4">
        <v>15</v>
      </c>
      <c r="AD26" s="4">
        <v>9</v>
      </c>
      <c r="AE26" s="4">
        <v>31</v>
      </c>
      <c r="AF26" s="4">
        <v>23</v>
      </c>
      <c r="AG26" s="4">
        <v>8</v>
      </c>
      <c r="AH26" s="4">
        <v>10</v>
      </c>
      <c r="AI26" s="4">
        <v>10</v>
      </c>
      <c r="AJ26" s="4">
        <v>0</v>
      </c>
      <c r="AK26" s="4">
        <v>10</v>
      </c>
      <c r="AL26" s="4">
        <v>9</v>
      </c>
      <c r="AM26" s="4">
        <v>1</v>
      </c>
      <c r="AN26" s="4">
        <v>8</v>
      </c>
      <c r="AO26" s="4">
        <v>6</v>
      </c>
      <c r="AP26" s="7">
        <v>2</v>
      </c>
    </row>
    <row r="27" spans="2:42">
      <c r="B27" s="6" t="s">
        <v>1390</v>
      </c>
      <c r="C27" s="4" t="s">
        <v>1391</v>
      </c>
      <c r="D27" s="4">
        <v>37</v>
      </c>
      <c r="E27" s="4">
        <v>30</v>
      </c>
      <c r="F27" s="4">
        <v>7</v>
      </c>
      <c r="G27" s="4">
        <v>18</v>
      </c>
      <c r="H27" s="4">
        <v>10</v>
      </c>
      <c r="I27" s="4">
        <v>8</v>
      </c>
      <c r="J27" s="4">
        <v>12</v>
      </c>
      <c r="K27" s="4">
        <v>8</v>
      </c>
      <c r="L27" s="4">
        <v>4</v>
      </c>
      <c r="M27" s="4">
        <v>15</v>
      </c>
      <c r="N27" s="4">
        <v>10</v>
      </c>
      <c r="O27" s="4">
        <v>5</v>
      </c>
      <c r="P27" s="4">
        <v>17</v>
      </c>
      <c r="Q27" s="4">
        <v>17</v>
      </c>
      <c r="R27" s="4">
        <v>0</v>
      </c>
      <c r="S27" s="4">
        <v>15</v>
      </c>
      <c r="T27" s="4">
        <v>8</v>
      </c>
      <c r="U27" s="4">
        <v>7</v>
      </c>
      <c r="V27" s="4">
        <v>12</v>
      </c>
      <c r="W27" s="4">
        <v>9</v>
      </c>
      <c r="X27" s="4">
        <v>3</v>
      </c>
      <c r="Y27" s="4">
        <v>26</v>
      </c>
      <c r="Z27" s="4">
        <v>24</v>
      </c>
      <c r="AA27" s="4">
        <v>2</v>
      </c>
      <c r="AB27" s="4">
        <v>23</v>
      </c>
      <c r="AC27" s="4">
        <v>22</v>
      </c>
      <c r="AD27" s="4">
        <v>1</v>
      </c>
      <c r="AE27" s="4">
        <v>41</v>
      </c>
      <c r="AF27" s="4">
        <v>40</v>
      </c>
      <c r="AG27" s="4">
        <v>1</v>
      </c>
      <c r="AH27" s="4">
        <v>0</v>
      </c>
      <c r="AI27" s="4">
        <v>0</v>
      </c>
      <c r="AJ27" s="4">
        <v>0</v>
      </c>
      <c r="AK27" s="4">
        <v>14</v>
      </c>
      <c r="AL27" s="4">
        <v>9</v>
      </c>
      <c r="AM27" s="4">
        <v>5</v>
      </c>
      <c r="AN27" s="4">
        <v>14</v>
      </c>
      <c r="AO27" s="4">
        <v>10</v>
      </c>
      <c r="AP27" s="7">
        <v>4</v>
      </c>
    </row>
    <row r="28" spans="2:42">
      <c r="B28" s="6" t="s">
        <v>1469</v>
      </c>
      <c r="C28" s="4" t="s">
        <v>1470</v>
      </c>
      <c r="D28" s="4">
        <v>7</v>
      </c>
      <c r="E28" s="4">
        <v>0</v>
      </c>
      <c r="F28" s="4">
        <v>7</v>
      </c>
      <c r="G28" s="4">
        <v>18</v>
      </c>
      <c r="H28" s="4">
        <v>17</v>
      </c>
      <c r="I28" s="4">
        <v>1</v>
      </c>
      <c r="J28" s="4">
        <v>0</v>
      </c>
      <c r="K28" s="4">
        <v>0</v>
      </c>
      <c r="L28" s="4">
        <v>0</v>
      </c>
      <c r="M28" s="4">
        <v>16</v>
      </c>
      <c r="N28" s="4">
        <v>8</v>
      </c>
      <c r="O28" s="4">
        <v>8</v>
      </c>
      <c r="P28" s="4">
        <v>23</v>
      </c>
      <c r="Q28" s="4">
        <v>17</v>
      </c>
      <c r="R28" s="4">
        <v>6</v>
      </c>
      <c r="S28" s="4">
        <v>22</v>
      </c>
      <c r="T28" s="4">
        <v>22</v>
      </c>
      <c r="U28" s="4">
        <v>0</v>
      </c>
      <c r="V28" s="4">
        <v>0</v>
      </c>
      <c r="W28" s="4">
        <v>0</v>
      </c>
      <c r="X28" s="4">
        <v>0</v>
      </c>
      <c r="Y28" s="4">
        <v>34</v>
      </c>
      <c r="Z28" s="4">
        <v>33</v>
      </c>
      <c r="AA28" s="4">
        <v>1</v>
      </c>
      <c r="AB28" s="4">
        <v>16</v>
      </c>
      <c r="AC28" s="4">
        <v>11</v>
      </c>
      <c r="AD28" s="4">
        <v>5</v>
      </c>
      <c r="AE28" s="4">
        <v>16</v>
      </c>
      <c r="AF28" s="4">
        <v>8</v>
      </c>
      <c r="AG28" s="4">
        <v>8</v>
      </c>
      <c r="AH28" s="4">
        <v>19</v>
      </c>
      <c r="AI28" s="4">
        <v>10</v>
      </c>
      <c r="AJ28" s="4">
        <v>9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7">
        <v>0</v>
      </c>
    </row>
    <row r="29" spans="2:42">
      <c r="B29" s="6" t="s">
        <v>1550</v>
      </c>
      <c r="C29" s="4" t="s">
        <v>1551</v>
      </c>
      <c r="D29" s="4">
        <v>7</v>
      </c>
      <c r="E29" s="4">
        <v>0</v>
      </c>
      <c r="F29" s="4">
        <v>0</v>
      </c>
      <c r="G29" s="4">
        <v>12</v>
      </c>
      <c r="H29" s="4">
        <v>6</v>
      </c>
      <c r="I29" s="4">
        <v>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20</v>
      </c>
      <c r="T29" s="4">
        <v>11</v>
      </c>
      <c r="U29" s="4">
        <v>9</v>
      </c>
      <c r="V29" s="4">
        <v>0</v>
      </c>
      <c r="W29" s="4">
        <v>0</v>
      </c>
      <c r="X29" s="4">
        <v>0</v>
      </c>
      <c r="Y29" s="4">
        <v>20</v>
      </c>
      <c r="Z29" s="4">
        <v>18</v>
      </c>
      <c r="AA29" s="4">
        <v>2</v>
      </c>
      <c r="AB29" s="4">
        <v>0</v>
      </c>
      <c r="AC29" s="4">
        <v>0</v>
      </c>
      <c r="AD29" s="4">
        <v>0</v>
      </c>
      <c r="AE29" s="4">
        <v>10</v>
      </c>
      <c r="AF29" s="4">
        <v>7</v>
      </c>
      <c r="AG29" s="4">
        <v>3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12</v>
      </c>
      <c r="AO29" s="4">
        <v>6</v>
      </c>
      <c r="AP29" s="7">
        <v>6</v>
      </c>
    </row>
    <row r="30" spans="2:42">
      <c r="B30" s="6" t="s">
        <v>1599</v>
      </c>
      <c r="C30" s="4" t="s">
        <v>1600</v>
      </c>
      <c r="D30" s="4">
        <v>10</v>
      </c>
      <c r="E30" s="4">
        <v>4</v>
      </c>
      <c r="F30" s="4">
        <v>6</v>
      </c>
      <c r="G30" s="4">
        <v>15</v>
      </c>
      <c r="H30" s="4">
        <v>11</v>
      </c>
      <c r="I30" s="4">
        <v>4</v>
      </c>
      <c r="J30" s="4">
        <v>11</v>
      </c>
      <c r="K30" s="4">
        <v>6</v>
      </c>
      <c r="L30" s="4">
        <v>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13</v>
      </c>
      <c r="T30" s="4">
        <v>5</v>
      </c>
      <c r="U30" s="4">
        <v>8</v>
      </c>
      <c r="V30" s="4">
        <v>15</v>
      </c>
      <c r="W30" s="4">
        <v>9</v>
      </c>
      <c r="X30" s="4">
        <v>6</v>
      </c>
      <c r="Y30" s="4">
        <v>11</v>
      </c>
      <c r="Z30" s="4">
        <v>11</v>
      </c>
      <c r="AA30" s="4">
        <v>0</v>
      </c>
      <c r="AB30" s="4">
        <v>9</v>
      </c>
      <c r="AC30" s="4">
        <v>5</v>
      </c>
      <c r="AD30" s="4">
        <v>4</v>
      </c>
      <c r="AE30" s="4">
        <v>0</v>
      </c>
      <c r="AF30" s="4">
        <v>0</v>
      </c>
      <c r="AG30" s="4">
        <v>0</v>
      </c>
      <c r="AH30" s="4">
        <v>10</v>
      </c>
      <c r="AI30" s="4">
        <v>5</v>
      </c>
      <c r="AJ30" s="4">
        <v>5</v>
      </c>
      <c r="AK30" s="4">
        <v>0</v>
      </c>
      <c r="AL30" s="4">
        <v>0</v>
      </c>
      <c r="AM30" s="4">
        <v>0</v>
      </c>
      <c r="AN30" s="4">
        <v>9</v>
      </c>
      <c r="AO30" s="4">
        <v>7</v>
      </c>
      <c r="AP30" s="7">
        <v>2</v>
      </c>
    </row>
    <row r="31" spans="2:42">
      <c r="B31" s="6" t="s">
        <v>1654</v>
      </c>
      <c r="C31" s="4" t="s">
        <v>1655</v>
      </c>
      <c r="D31" s="4">
        <v>8</v>
      </c>
      <c r="E31" s="4">
        <v>0</v>
      </c>
      <c r="F31" s="4">
        <v>8</v>
      </c>
      <c r="G31" s="4">
        <v>3</v>
      </c>
      <c r="H31" s="4">
        <v>0</v>
      </c>
      <c r="I31" s="4">
        <v>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9</v>
      </c>
      <c r="T31" s="4">
        <v>7</v>
      </c>
      <c r="U31" s="4">
        <v>2</v>
      </c>
      <c r="V31" s="4">
        <v>15</v>
      </c>
      <c r="W31" s="4">
        <v>12</v>
      </c>
      <c r="X31" s="4">
        <v>3</v>
      </c>
      <c r="Y31" s="4">
        <v>19</v>
      </c>
      <c r="Z31" s="4">
        <v>12</v>
      </c>
      <c r="AA31" s="4">
        <v>7</v>
      </c>
      <c r="AB31" s="4">
        <v>17</v>
      </c>
      <c r="AC31" s="4">
        <v>13</v>
      </c>
      <c r="AD31" s="4">
        <v>4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13</v>
      </c>
      <c r="AL31" s="4">
        <v>7</v>
      </c>
      <c r="AM31" s="4">
        <v>6</v>
      </c>
      <c r="AN31" s="4">
        <v>16</v>
      </c>
      <c r="AO31" s="4">
        <v>7</v>
      </c>
      <c r="AP31" s="7">
        <v>9</v>
      </c>
    </row>
    <row r="32" spans="2:42">
      <c r="B32" s="6" t="s">
        <v>1706</v>
      </c>
      <c r="C32" s="4" t="s">
        <v>1707</v>
      </c>
      <c r="D32" s="4">
        <v>9</v>
      </c>
      <c r="E32" s="4">
        <v>0</v>
      </c>
      <c r="F32" s="4">
        <v>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14</v>
      </c>
      <c r="Q32" s="4">
        <v>7</v>
      </c>
      <c r="R32" s="4">
        <v>7</v>
      </c>
      <c r="S32" s="4">
        <v>4</v>
      </c>
      <c r="T32" s="4">
        <v>2</v>
      </c>
      <c r="U32" s="4">
        <v>2</v>
      </c>
      <c r="V32" s="4">
        <v>8</v>
      </c>
      <c r="W32" s="4">
        <v>6</v>
      </c>
      <c r="X32" s="4">
        <v>2</v>
      </c>
      <c r="Y32" s="4">
        <v>0</v>
      </c>
      <c r="Z32" s="4">
        <v>0</v>
      </c>
      <c r="AA32" s="4">
        <v>0</v>
      </c>
      <c r="AB32" s="4">
        <v>11</v>
      </c>
      <c r="AC32" s="4">
        <v>2</v>
      </c>
      <c r="AD32" s="4">
        <v>9</v>
      </c>
      <c r="AE32" s="4">
        <v>0</v>
      </c>
      <c r="AF32" s="4">
        <v>0</v>
      </c>
      <c r="AG32" s="4">
        <v>0</v>
      </c>
      <c r="AH32" s="4">
        <v>15</v>
      </c>
      <c r="AI32" s="4">
        <v>7</v>
      </c>
      <c r="AJ32" s="4">
        <v>8</v>
      </c>
      <c r="AK32" s="4">
        <v>0</v>
      </c>
      <c r="AL32" s="4">
        <v>0</v>
      </c>
      <c r="AM32" s="4">
        <v>0</v>
      </c>
      <c r="AN32" s="4">
        <v>8</v>
      </c>
      <c r="AO32" s="4">
        <v>7</v>
      </c>
      <c r="AP32" s="7">
        <v>1</v>
      </c>
    </row>
    <row r="33" spans="2:42" ht="15" thickBot="1">
      <c r="B33" s="8" t="s">
        <v>1758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</row>
    <row r="37" spans="2:42" ht="15" thickBot="1">
      <c r="B37" s="2" t="s">
        <v>1815</v>
      </c>
    </row>
    <row r="38" spans="2:42" ht="15" thickBot="1">
      <c r="B38" s="34" t="s">
        <v>5</v>
      </c>
      <c r="C38" s="20"/>
      <c r="D38" s="20" t="s">
        <v>1765</v>
      </c>
      <c r="E38" s="20" t="s">
        <v>1765</v>
      </c>
      <c r="F38" s="20" t="s">
        <v>1765</v>
      </c>
      <c r="G38" s="20" t="s">
        <v>104</v>
      </c>
      <c r="H38" s="20" t="s">
        <v>104</v>
      </c>
      <c r="I38" s="20" t="s">
        <v>104</v>
      </c>
      <c r="J38" s="20" t="s">
        <v>435</v>
      </c>
      <c r="K38" s="20" t="s">
        <v>435</v>
      </c>
      <c r="L38" s="20" t="s">
        <v>435</v>
      </c>
      <c r="M38" s="20" t="s">
        <v>39</v>
      </c>
      <c r="N38" s="20" t="s">
        <v>39</v>
      </c>
      <c r="O38" s="20" t="s">
        <v>45</v>
      </c>
      <c r="P38" s="20" t="s">
        <v>45</v>
      </c>
      <c r="Q38" s="20" t="s">
        <v>45</v>
      </c>
      <c r="R38" s="20" t="s">
        <v>39</v>
      </c>
      <c r="S38" s="20" t="s">
        <v>214</v>
      </c>
      <c r="T38" s="20" t="s">
        <v>214</v>
      </c>
      <c r="U38" s="20" t="s">
        <v>214</v>
      </c>
      <c r="V38" s="20" t="s">
        <v>171</v>
      </c>
      <c r="W38" s="20" t="s">
        <v>171</v>
      </c>
      <c r="X38" s="20" t="s">
        <v>171</v>
      </c>
      <c r="Y38" s="20" t="s">
        <v>58</v>
      </c>
      <c r="Z38" s="20" t="s">
        <v>58</v>
      </c>
      <c r="AA38" s="20" t="s">
        <v>58</v>
      </c>
      <c r="AB38" s="20" t="s">
        <v>131</v>
      </c>
      <c r="AC38" s="20" t="s">
        <v>131</v>
      </c>
      <c r="AD38" s="20" t="s">
        <v>131</v>
      </c>
      <c r="AE38" s="20" t="s">
        <v>34</v>
      </c>
      <c r="AF38" s="20" t="s">
        <v>34</v>
      </c>
      <c r="AG38" s="20" t="s">
        <v>34</v>
      </c>
      <c r="AH38" s="20" t="s">
        <v>217</v>
      </c>
      <c r="AI38" s="20" t="s">
        <v>217</v>
      </c>
      <c r="AJ38" s="20" t="s">
        <v>217</v>
      </c>
      <c r="AK38" s="20" t="s">
        <v>234</v>
      </c>
      <c r="AL38" s="20" t="s">
        <v>234</v>
      </c>
      <c r="AM38" s="20" t="s">
        <v>234</v>
      </c>
      <c r="AN38" s="20" t="s">
        <v>62</v>
      </c>
      <c r="AO38" s="20" t="s">
        <v>62</v>
      </c>
      <c r="AP38" s="35" t="s">
        <v>62</v>
      </c>
    </row>
    <row r="39" spans="2:42" ht="15" thickBot="1">
      <c r="B39" s="117" t="s">
        <v>1759</v>
      </c>
      <c r="C39" s="115" t="s">
        <v>1</v>
      </c>
      <c r="D39" s="115" t="s">
        <v>1760</v>
      </c>
      <c r="E39" s="115" t="s">
        <v>1748</v>
      </c>
      <c r="F39" s="115" t="s">
        <v>1761</v>
      </c>
      <c r="G39" s="115" t="s">
        <v>1760</v>
      </c>
      <c r="H39" s="115" t="s">
        <v>1748</v>
      </c>
      <c r="I39" s="115" t="s">
        <v>1761</v>
      </c>
      <c r="J39" s="115" t="s">
        <v>1760</v>
      </c>
      <c r="K39" s="115" t="s">
        <v>1748</v>
      </c>
      <c r="L39" s="115" t="s">
        <v>1761</v>
      </c>
      <c r="M39" s="115" t="s">
        <v>1760</v>
      </c>
      <c r="N39" s="115" t="s">
        <v>1748</v>
      </c>
      <c r="O39" s="115" t="s">
        <v>1761</v>
      </c>
      <c r="P39" s="115" t="s">
        <v>1760</v>
      </c>
      <c r="Q39" s="115" t="s">
        <v>1748</v>
      </c>
      <c r="R39" s="115" t="s">
        <v>1761</v>
      </c>
      <c r="S39" s="115" t="s">
        <v>1760</v>
      </c>
      <c r="T39" s="115" t="s">
        <v>1748</v>
      </c>
      <c r="U39" s="115" t="s">
        <v>1761</v>
      </c>
      <c r="V39" s="115" t="s">
        <v>1760</v>
      </c>
      <c r="W39" s="115" t="s">
        <v>1748</v>
      </c>
      <c r="X39" s="115" t="s">
        <v>1761</v>
      </c>
      <c r="Y39" s="115" t="s">
        <v>1760</v>
      </c>
      <c r="Z39" s="115" t="s">
        <v>1748</v>
      </c>
      <c r="AA39" s="115" t="s">
        <v>1761</v>
      </c>
      <c r="AB39" s="115" t="s">
        <v>1760</v>
      </c>
      <c r="AC39" s="115" t="s">
        <v>1748</v>
      </c>
      <c r="AD39" s="115" t="s">
        <v>1761</v>
      </c>
      <c r="AE39" s="115" t="s">
        <v>1760</v>
      </c>
      <c r="AF39" s="115" t="s">
        <v>1748</v>
      </c>
      <c r="AG39" s="115" t="s">
        <v>1761</v>
      </c>
      <c r="AH39" s="115" t="s">
        <v>1760</v>
      </c>
      <c r="AI39" s="115" t="s">
        <v>1748</v>
      </c>
      <c r="AJ39" s="115" t="s">
        <v>1761</v>
      </c>
      <c r="AK39" s="115" t="s">
        <v>1760</v>
      </c>
      <c r="AL39" s="115" t="s">
        <v>1748</v>
      </c>
      <c r="AM39" s="115" t="s">
        <v>1761</v>
      </c>
      <c r="AN39" s="115" t="s">
        <v>1760</v>
      </c>
      <c r="AO39" s="115" t="s">
        <v>1748</v>
      </c>
      <c r="AP39" s="116" t="s">
        <v>1761</v>
      </c>
    </row>
    <row r="40" spans="2:42">
      <c r="B40" s="118" t="s">
        <v>11</v>
      </c>
      <c r="C40" s="119" t="s">
        <v>12</v>
      </c>
      <c r="D40" s="119">
        <v>21</v>
      </c>
      <c r="E40" s="119">
        <v>16</v>
      </c>
      <c r="F40" s="119">
        <v>5</v>
      </c>
      <c r="G40" s="119">
        <v>8</v>
      </c>
      <c r="H40" s="119">
        <v>6</v>
      </c>
      <c r="I40" s="119">
        <v>2</v>
      </c>
      <c r="J40" s="119">
        <v>0</v>
      </c>
      <c r="K40" s="119">
        <v>0</v>
      </c>
      <c r="L40" s="119">
        <v>0</v>
      </c>
      <c r="M40" s="119">
        <v>12</v>
      </c>
      <c r="N40" s="119">
        <v>7</v>
      </c>
      <c r="O40" s="119">
        <v>0</v>
      </c>
      <c r="P40" s="119">
        <v>9</v>
      </c>
      <c r="Q40" s="119">
        <v>9</v>
      </c>
      <c r="R40" s="119">
        <v>5</v>
      </c>
      <c r="S40" s="119">
        <v>0</v>
      </c>
      <c r="T40" s="119">
        <v>0</v>
      </c>
      <c r="U40" s="119">
        <v>0</v>
      </c>
      <c r="V40" s="119">
        <v>0</v>
      </c>
      <c r="W40" s="119">
        <v>0</v>
      </c>
      <c r="X40" s="119">
        <v>0</v>
      </c>
      <c r="Y40" s="119">
        <v>11</v>
      </c>
      <c r="Z40" s="119">
        <v>11</v>
      </c>
      <c r="AA40" s="119">
        <v>0</v>
      </c>
      <c r="AB40" s="119">
        <v>11</v>
      </c>
      <c r="AC40" s="119">
        <v>9</v>
      </c>
      <c r="AD40" s="119">
        <v>2</v>
      </c>
      <c r="AE40" s="119">
        <v>7</v>
      </c>
      <c r="AF40" s="119">
        <v>7</v>
      </c>
      <c r="AG40" s="119">
        <v>0</v>
      </c>
      <c r="AH40" s="119">
        <v>0</v>
      </c>
      <c r="AI40" s="119">
        <v>0</v>
      </c>
      <c r="AJ40" s="119">
        <v>0</v>
      </c>
      <c r="AK40" s="119">
        <v>0</v>
      </c>
      <c r="AL40" s="119">
        <v>0</v>
      </c>
      <c r="AM40" s="119">
        <v>0</v>
      </c>
      <c r="AN40" s="119">
        <v>0</v>
      </c>
      <c r="AO40" s="119">
        <v>0</v>
      </c>
      <c r="AP40" s="120">
        <v>0</v>
      </c>
    </row>
    <row r="41" spans="2:42">
      <c r="B41" s="26" t="s">
        <v>160</v>
      </c>
      <c r="C41" s="11" t="s">
        <v>161</v>
      </c>
      <c r="D41" s="11">
        <v>25</v>
      </c>
      <c r="E41" s="11">
        <v>18</v>
      </c>
      <c r="F41" s="11">
        <v>7</v>
      </c>
      <c r="G41" s="11">
        <v>15</v>
      </c>
      <c r="H41" s="11">
        <v>10</v>
      </c>
      <c r="I41" s="11">
        <v>5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13</v>
      </c>
      <c r="T41" s="11">
        <v>7</v>
      </c>
      <c r="U41" s="11">
        <v>6</v>
      </c>
      <c r="V41" s="11">
        <v>25</v>
      </c>
      <c r="W41" s="11">
        <v>18</v>
      </c>
      <c r="X41" s="11">
        <v>7</v>
      </c>
      <c r="Y41" s="11">
        <v>0</v>
      </c>
      <c r="Z41" s="11">
        <v>0</v>
      </c>
      <c r="AA41" s="11">
        <v>0</v>
      </c>
      <c r="AB41" s="11">
        <v>13</v>
      </c>
      <c r="AC41" s="11">
        <v>8</v>
      </c>
      <c r="AD41" s="11">
        <v>5</v>
      </c>
      <c r="AE41" s="11">
        <v>27</v>
      </c>
      <c r="AF41" s="11">
        <v>25</v>
      </c>
      <c r="AG41" s="11">
        <v>2</v>
      </c>
      <c r="AH41" s="11">
        <v>31</v>
      </c>
      <c r="AI41" s="11">
        <v>23</v>
      </c>
      <c r="AJ41" s="11">
        <v>8</v>
      </c>
      <c r="AK41" s="11">
        <v>19</v>
      </c>
      <c r="AL41" s="11">
        <v>18</v>
      </c>
      <c r="AM41" s="11">
        <v>1</v>
      </c>
      <c r="AN41" s="11">
        <v>24</v>
      </c>
      <c r="AO41" s="11">
        <v>15</v>
      </c>
      <c r="AP41" s="27">
        <v>9</v>
      </c>
    </row>
    <row r="42" spans="2:42">
      <c r="B42" s="26" t="s">
        <v>295</v>
      </c>
      <c r="C42" s="11" t="s">
        <v>296</v>
      </c>
      <c r="D42" s="11">
        <v>9</v>
      </c>
      <c r="E42" s="11">
        <v>6</v>
      </c>
      <c r="F42" s="11">
        <v>3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8</v>
      </c>
      <c r="P42" s="11">
        <v>29</v>
      </c>
      <c r="Q42" s="11">
        <v>21</v>
      </c>
      <c r="R42" s="11">
        <v>0</v>
      </c>
      <c r="S42" s="11">
        <v>0</v>
      </c>
      <c r="T42" s="11">
        <v>0</v>
      </c>
      <c r="U42" s="11">
        <v>0</v>
      </c>
      <c r="V42" s="11">
        <v>31</v>
      </c>
      <c r="W42" s="11">
        <v>23</v>
      </c>
      <c r="X42" s="11">
        <v>8</v>
      </c>
      <c r="Y42" s="11">
        <v>0</v>
      </c>
      <c r="Z42" s="11">
        <v>0</v>
      </c>
      <c r="AA42" s="11">
        <v>0</v>
      </c>
      <c r="AB42" s="11">
        <v>23</v>
      </c>
      <c r="AC42" s="11">
        <v>21</v>
      </c>
      <c r="AD42" s="11">
        <v>2</v>
      </c>
      <c r="AE42" s="11">
        <v>17</v>
      </c>
      <c r="AF42" s="11">
        <v>15</v>
      </c>
      <c r="AG42" s="11">
        <v>2</v>
      </c>
      <c r="AH42" s="11">
        <v>0</v>
      </c>
      <c r="AI42" s="11">
        <v>0</v>
      </c>
      <c r="AJ42" s="11">
        <v>0</v>
      </c>
      <c r="AK42" s="11">
        <v>43</v>
      </c>
      <c r="AL42" s="11">
        <v>39</v>
      </c>
      <c r="AM42" s="11">
        <v>4</v>
      </c>
      <c r="AN42" s="11">
        <v>0</v>
      </c>
      <c r="AO42" s="11">
        <v>0</v>
      </c>
      <c r="AP42" s="27">
        <v>0</v>
      </c>
    </row>
    <row r="43" spans="2:42">
      <c r="B43" s="26" t="s">
        <v>389</v>
      </c>
      <c r="C43" s="11" t="s">
        <v>390</v>
      </c>
      <c r="D43" s="11">
        <v>25</v>
      </c>
      <c r="E43" s="11">
        <v>17</v>
      </c>
      <c r="F43" s="11">
        <v>8</v>
      </c>
      <c r="G43" s="11">
        <v>10</v>
      </c>
      <c r="H43" s="11">
        <v>5</v>
      </c>
      <c r="I43" s="11">
        <v>5</v>
      </c>
      <c r="J43" s="11">
        <v>15</v>
      </c>
      <c r="K43" s="11">
        <v>9</v>
      </c>
      <c r="L43" s="11">
        <v>6</v>
      </c>
      <c r="M43" s="11">
        <v>0</v>
      </c>
      <c r="N43" s="11">
        <v>0</v>
      </c>
      <c r="O43" s="11">
        <v>2</v>
      </c>
      <c r="P43" s="11">
        <v>14</v>
      </c>
      <c r="Q43" s="11">
        <v>12</v>
      </c>
      <c r="R43" s="11">
        <v>0</v>
      </c>
      <c r="S43" s="11">
        <v>18</v>
      </c>
      <c r="T43" s="11">
        <v>11</v>
      </c>
      <c r="U43" s="11">
        <v>7</v>
      </c>
      <c r="V43" s="11">
        <v>12</v>
      </c>
      <c r="W43" s="11">
        <v>7</v>
      </c>
      <c r="X43" s="11">
        <v>5</v>
      </c>
      <c r="Y43" s="11">
        <v>10</v>
      </c>
      <c r="Z43" s="11">
        <v>9</v>
      </c>
      <c r="AA43" s="11">
        <v>1</v>
      </c>
      <c r="AB43" s="11">
        <v>13</v>
      </c>
      <c r="AC43" s="11">
        <v>12</v>
      </c>
      <c r="AD43" s="11">
        <v>1</v>
      </c>
      <c r="AE43" s="11">
        <v>16</v>
      </c>
      <c r="AF43" s="11">
        <v>10</v>
      </c>
      <c r="AG43" s="11">
        <v>6</v>
      </c>
      <c r="AH43" s="11">
        <v>15</v>
      </c>
      <c r="AI43" s="11">
        <v>6</v>
      </c>
      <c r="AJ43" s="11">
        <v>9</v>
      </c>
      <c r="AK43" s="11">
        <v>16</v>
      </c>
      <c r="AL43" s="11">
        <v>9</v>
      </c>
      <c r="AM43" s="11">
        <v>7</v>
      </c>
      <c r="AN43" s="11">
        <v>0</v>
      </c>
      <c r="AO43" s="11">
        <v>0</v>
      </c>
      <c r="AP43" s="27">
        <v>0</v>
      </c>
    </row>
    <row r="44" spans="2:42">
      <c r="B44" s="26" t="s">
        <v>486</v>
      </c>
      <c r="C44" s="11" t="s">
        <v>487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5</v>
      </c>
      <c r="K44" s="11">
        <v>5</v>
      </c>
      <c r="L44" s="11">
        <v>0</v>
      </c>
      <c r="M44" s="11">
        <v>0</v>
      </c>
      <c r="N44" s="11">
        <v>0</v>
      </c>
      <c r="O44" s="11">
        <v>9</v>
      </c>
      <c r="P44" s="11">
        <v>14</v>
      </c>
      <c r="Q44" s="11">
        <v>5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35</v>
      </c>
      <c r="Z44" s="11">
        <v>34</v>
      </c>
      <c r="AA44" s="11">
        <v>1</v>
      </c>
      <c r="AB44" s="11">
        <v>8</v>
      </c>
      <c r="AC44" s="11">
        <v>4</v>
      </c>
      <c r="AD44" s="11">
        <v>4</v>
      </c>
      <c r="AE44" s="11">
        <v>12</v>
      </c>
      <c r="AF44" s="11">
        <v>6</v>
      </c>
      <c r="AG44" s="11">
        <v>6</v>
      </c>
      <c r="AH44" s="11">
        <v>11</v>
      </c>
      <c r="AI44" s="11">
        <v>5</v>
      </c>
      <c r="AJ44" s="11">
        <v>6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27">
        <v>0</v>
      </c>
    </row>
    <row r="45" spans="2:42">
      <c r="B45" s="26" t="s">
        <v>553</v>
      </c>
      <c r="C45" s="11" t="s">
        <v>554</v>
      </c>
      <c r="D45" s="11">
        <v>26</v>
      </c>
      <c r="E45" s="11">
        <v>19</v>
      </c>
      <c r="F45" s="11">
        <v>7</v>
      </c>
      <c r="G45" s="11">
        <v>0</v>
      </c>
      <c r="H45" s="11">
        <v>0</v>
      </c>
      <c r="I45" s="11">
        <v>0</v>
      </c>
      <c r="J45" s="11">
        <v>9</v>
      </c>
      <c r="K45" s="11">
        <v>7</v>
      </c>
      <c r="L45" s="11">
        <v>2</v>
      </c>
      <c r="M45" s="11">
        <v>0</v>
      </c>
      <c r="N45" s="11">
        <v>0</v>
      </c>
      <c r="O45" s="11">
        <v>2</v>
      </c>
      <c r="P45" s="11">
        <v>10</v>
      </c>
      <c r="Q45" s="11">
        <v>8</v>
      </c>
      <c r="R45" s="11">
        <v>0</v>
      </c>
      <c r="S45" s="11">
        <v>0</v>
      </c>
      <c r="T45" s="11">
        <v>0</v>
      </c>
      <c r="U45" s="11">
        <v>0</v>
      </c>
      <c r="V45" s="11">
        <v>37</v>
      </c>
      <c r="W45" s="11">
        <v>28</v>
      </c>
      <c r="X45" s="11">
        <v>9</v>
      </c>
      <c r="Y45" s="11">
        <v>9</v>
      </c>
      <c r="Z45" s="11">
        <v>6</v>
      </c>
      <c r="AA45" s="11">
        <v>3</v>
      </c>
      <c r="AB45" s="11">
        <v>0</v>
      </c>
      <c r="AC45" s="11">
        <v>0</v>
      </c>
      <c r="AD45" s="11">
        <v>0</v>
      </c>
      <c r="AE45" s="11">
        <v>7</v>
      </c>
      <c r="AF45" s="11">
        <v>7</v>
      </c>
      <c r="AG45" s="11">
        <v>0</v>
      </c>
      <c r="AH45" s="11">
        <v>11</v>
      </c>
      <c r="AI45" s="11">
        <v>8</v>
      </c>
      <c r="AJ45" s="11">
        <v>3</v>
      </c>
      <c r="AK45" s="11">
        <v>12</v>
      </c>
      <c r="AL45" s="11">
        <v>12</v>
      </c>
      <c r="AM45" s="11">
        <v>0</v>
      </c>
      <c r="AN45" s="11">
        <v>0</v>
      </c>
      <c r="AO45" s="11">
        <v>0</v>
      </c>
      <c r="AP45" s="27">
        <v>0</v>
      </c>
    </row>
    <row r="46" spans="2:42">
      <c r="B46" s="26" t="s">
        <v>630</v>
      </c>
      <c r="C46" s="11" t="s">
        <v>631</v>
      </c>
      <c r="D46" s="11">
        <v>24</v>
      </c>
      <c r="E46" s="11">
        <v>18</v>
      </c>
      <c r="F46" s="11">
        <v>6</v>
      </c>
      <c r="G46" s="11">
        <v>23</v>
      </c>
      <c r="H46" s="11">
        <v>17</v>
      </c>
      <c r="I46" s="11">
        <v>6</v>
      </c>
      <c r="J46" s="11">
        <v>9</v>
      </c>
      <c r="K46" s="11">
        <v>8</v>
      </c>
      <c r="L46" s="11">
        <v>1</v>
      </c>
      <c r="M46" s="11">
        <v>0</v>
      </c>
      <c r="N46" s="11">
        <v>0</v>
      </c>
      <c r="O46" s="11">
        <v>1</v>
      </c>
      <c r="P46" s="11">
        <v>10</v>
      </c>
      <c r="Q46" s="11">
        <v>9</v>
      </c>
      <c r="R46" s="11">
        <v>0</v>
      </c>
      <c r="S46" s="11">
        <v>0</v>
      </c>
      <c r="T46" s="11">
        <v>0</v>
      </c>
      <c r="U46" s="11">
        <v>0</v>
      </c>
      <c r="V46" s="11">
        <v>19</v>
      </c>
      <c r="W46" s="11">
        <v>18</v>
      </c>
      <c r="X46" s="11">
        <v>1</v>
      </c>
      <c r="Y46" s="11">
        <v>0</v>
      </c>
      <c r="Z46" s="11">
        <v>0</v>
      </c>
      <c r="AA46" s="11">
        <v>0</v>
      </c>
      <c r="AB46" s="11">
        <v>9</v>
      </c>
      <c r="AC46" s="11">
        <v>9</v>
      </c>
      <c r="AD46" s="11">
        <v>0</v>
      </c>
      <c r="AE46" s="11">
        <v>0</v>
      </c>
      <c r="AF46" s="11">
        <v>0</v>
      </c>
      <c r="AG46" s="11">
        <v>0</v>
      </c>
      <c r="AH46" s="11">
        <v>12</v>
      </c>
      <c r="AI46" s="11">
        <v>7</v>
      </c>
      <c r="AJ46" s="11">
        <v>5</v>
      </c>
      <c r="AK46" s="11">
        <v>10</v>
      </c>
      <c r="AL46" s="11">
        <v>7</v>
      </c>
      <c r="AM46" s="11">
        <v>3</v>
      </c>
      <c r="AN46" s="11">
        <v>0</v>
      </c>
      <c r="AO46" s="11">
        <v>0</v>
      </c>
      <c r="AP46" s="27">
        <v>0</v>
      </c>
    </row>
    <row r="47" spans="2:42">
      <c r="B47" s="26" t="s">
        <v>680</v>
      </c>
      <c r="C47" s="11" t="s">
        <v>681</v>
      </c>
      <c r="D47" s="11">
        <v>36</v>
      </c>
      <c r="E47" s="11">
        <v>30</v>
      </c>
      <c r="F47" s="11">
        <v>6</v>
      </c>
      <c r="G47" s="11">
        <v>30</v>
      </c>
      <c r="H47" s="11">
        <v>22</v>
      </c>
      <c r="I47" s="11">
        <v>8</v>
      </c>
      <c r="J47" s="11">
        <v>24</v>
      </c>
      <c r="K47" s="11">
        <v>24</v>
      </c>
      <c r="L47" s="11">
        <v>0</v>
      </c>
      <c r="M47" s="11">
        <v>0</v>
      </c>
      <c r="N47" s="11">
        <v>0</v>
      </c>
      <c r="O47" s="11">
        <v>7</v>
      </c>
      <c r="P47" s="11">
        <v>26</v>
      </c>
      <c r="Q47" s="11">
        <v>19</v>
      </c>
      <c r="R47" s="11">
        <v>0</v>
      </c>
      <c r="S47" s="11">
        <v>0</v>
      </c>
      <c r="T47" s="11">
        <v>0</v>
      </c>
      <c r="U47" s="11">
        <v>0</v>
      </c>
      <c r="V47" s="11">
        <v>29</v>
      </c>
      <c r="W47" s="11">
        <v>28</v>
      </c>
      <c r="X47" s="11">
        <v>1</v>
      </c>
      <c r="Y47" s="11">
        <v>13</v>
      </c>
      <c r="Z47" s="11">
        <v>8</v>
      </c>
      <c r="AA47" s="11">
        <v>5</v>
      </c>
      <c r="AB47" s="11">
        <v>31</v>
      </c>
      <c r="AC47" s="11">
        <v>23</v>
      </c>
      <c r="AD47" s="11">
        <v>8</v>
      </c>
      <c r="AE47" s="11">
        <v>6</v>
      </c>
      <c r="AF47" s="11">
        <v>4</v>
      </c>
      <c r="AG47" s="11">
        <v>2</v>
      </c>
      <c r="AH47" s="11">
        <v>9</v>
      </c>
      <c r="AI47" s="11">
        <v>9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27">
        <v>0</v>
      </c>
    </row>
    <row r="48" spans="2:42">
      <c r="B48" s="26" t="s">
        <v>776</v>
      </c>
      <c r="C48" s="11" t="s">
        <v>777</v>
      </c>
      <c r="D48" s="11">
        <v>24</v>
      </c>
      <c r="E48" s="11">
        <v>22</v>
      </c>
      <c r="F48" s="11">
        <v>2</v>
      </c>
      <c r="G48" s="11">
        <v>0</v>
      </c>
      <c r="H48" s="11">
        <v>0</v>
      </c>
      <c r="I48" s="11">
        <v>0</v>
      </c>
      <c r="J48" s="11">
        <v>12</v>
      </c>
      <c r="K48" s="11">
        <v>4</v>
      </c>
      <c r="L48" s="11">
        <v>8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6</v>
      </c>
      <c r="T48" s="11">
        <v>4</v>
      </c>
      <c r="U48" s="11">
        <v>2</v>
      </c>
      <c r="V48" s="11">
        <v>19</v>
      </c>
      <c r="W48" s="11">
        <v>16</v>
      </c>
      <c r="X48" s="11">
        <v>3</v>
      </c>
      <c r="Y48" s="11">
        <v>10</v>
      </c>
      <c r="Z48" s="11">
        <v>7</v>
      </c>
      <c r="AA48" s="11">
        <v>3</v>
      </c>
      <c r="AB48" s="11">
        <v>28</v>
      </c>
      <c r="AC48" s="11">
        <v>22</v>
      </c>
      <c r="AD48" s="11">
        <v>6</v>
      </c>
      <c r="AE48" s="11">
        <v>16</v>
      </c>
      <c r="AF48" s="11">
        <v>9</v>
      </c>
      <c r="AG48" s="11">
        <v>7</v>
      </c>
      <c r="AH48" s="11">
        <v>18</v>
      </c>
      <c r="AI48" s="11">
        <v>12</v>
      </c>
      <c r="AJ48" s="11">
        <v>6</v>
      </c>
      <c r="AK48" s="11">
        <v>37</v>
      </c>
      <c r="AL48" s="11">
        <v>34</v>
      </c>
      <c r="AM48" s="11">
        <v>3</v>
      </c>
      <c r="AN48" s="11">
        <v>0</v>
      </c>
      <c r="AO48" s="11">
        <v>0</v>
      </c>
      <c r="AP48" s="27">
        <v>0</v>
      </c>
    </row>
    <row r="49" spans="2:42">
      <c r="B49" s="26" t="s">
        <v>846</v>
      </c>
      <c r="C49" s="11" t="s">
        <v>847</v>
      </c>
      <c r="D49" s="11">
        <v>20</v>
      </c>
      <c r="E49" s="11">
        <v>15</v>
      </c>
      <c r="F49" s="11">
        <v>5</v>
      </c>
      <c r="G49" s="11">
        <v>12</v>
      </c>
      <c r="H49" s="11">
        <v>6</v>
      </c>
      <c r="I49" s="11">
        <v>6</v>
      </c>
      <c r="J49" s="11">
        <v>16</v>
      </c>
      <c r="K49" s="11">
        <v>9</v>
      </c>
      <c r="L49" s="11">
        <v>7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18</v>
      </c>
      <c r="T49" s="11">
        <v>14</v>
      </c>
      <c r="U49" s="11">
        <v>4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15</v>
      </c>
      <c r="AC49" s="11">
        <v>13</v>
      </c>
      <c r="AD49" s="11">
        <v>2</v>
      </c>
      <c r="AE49" s="11">
        <v>14</v>
      </c>
      <c r="AF49" s="11">
        <v>6</v>
      </c>
      <c r="AG49" s="11">
        <v>8</v>
      </c>
      <c r="AH49" s="11">
        <v>9</v>
      </c>
      <c r="AI49" s="11">
        <v>4</v>
      </c>
      <c r="AJ49" s="11">
        <v>5</v>
      </c>
      <c r="AK49" s="11">
        <v>13</v>
      </c>
      <c r="AL49" s="11">
        <v>9</v>
      </c>
      <c r="AM49" s="11">
        <v>4</v>
      </c>
      <c r="AN49" s="11">
        <v>0</v>
      </c>
      <c r="AO49" s="11">
        <v>0</v>
      </c>
      <c r="AP49" s="27">
        <v>0</v>
      </c>
    </row>
    <row r="50" spans="2:42">
      <c r="B50" s="26" t="s">
        <v>928</v>
      </c>
      <c r="C50" s="11" t="s">
        <v>929</v>
      </c>
      <c r="D50" s="11">
        <v>9</v>
      </c>
      <c r="E50" s="11">
        <v>5</v>
      </c>
      <c r="F50" s="11">
        <v>4</v>
      </c>
      <c r="G50" s="11">
        <v>30</v>
      </c>
      <c r="H50" s="11">
        <v>30</v>
      </c>
      <c r="I50" s="11">
        <v>0</v>
      </c>
      <c r="J50" s="11">
        <v>26</v>
      </c>
      <c r="K50" s="11">
        <v>22</v>
      </c>
      <c r="L50" s="11">
        <v>4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15</v>
      </c>
      <c r="W50" s="11">
        <v>7</v>
      </c>
      <c r="X50" s="11">
        <v>8</v>
      </c>
      <c r="Y50" s="11">
        <v>15</v>
      </c>
      <c r="Z50" s="11">
        <v>7</v>
      </c>
      <c r="AA50" s="11">
        <v>8</v>
      </c>
      <c r="AB50" s="11">
        <v>17</v>
      </c>
      <c r="AC50" s="11">
        <v>14</v>
      </c>
      <c r="AD50" s="11">
        <v>3</v>
      </c>
      <c r="AE50" s="11">
        <v>0</v>
      </c>
      <c r="AF50" s="11">
        <v>0</v>
      </c>
      <c r="AG50" s="11">
        <v>0</v>
      </c>
      <c r="AH50" s="11">
        <v>14</v>
      </c>
      <c r="AI50" s="11">
        <v>11</v>
      </c>
      <c r="AJ50" s="11">
        <v>3</v>
      </c>
      <c r="AK50" s="11">
        <v>13</v>
      </c>
      <c r="AL50" s="11">
        <v>7</v>
      </c>
      <c r="AM50" s="11">
        <v>6</v>
      </c>
      <c r="AN50" s="11">
        <v>0</v>
      </c>
      <c r="AO50" s="11">
        <v>0</v>
      </c>
      <c r="AP50" s="27">
        <v>0</v>
      </c>
    </row>
    <row r="51" spans="2:42">
      <c r="B51" s="26" t="s">
        <v>1021</v>
      </c>
      <c r="C51" s="11" t="s">
        <v>1022</v>
      </c>
      <c r="D51" s="11">
        <v>51</v>
      </c>
      <c r="E51" s="11">
        <v>51</v>
      </c>
      <c r="F51" s="11">
        <v>0</v>
      </c>
      <c r="G51" s="11">
        <v>25</v>
      </c>
      <c r="H51" s="11">
        <v>18</v>
      </c>
      <c r="I51" s="11">
        <v>7</v>
      </c>
      <c r="J51" s="11">
        <v>9</v>
      </c>
      <c r="K51" s="11">
        <v>8</v>
      </c>
      <c r="L51" s="11">
        <v>1</v>
      </c>
      <c r="M51" s="11">
        <v>0</v>
      </c>
      <c r="N51" s="11">
        <v>0</v>
      </c>
      <c r="O51" s="11">
        <v>2</v>
      </c>
      <c r="P51" s="11">
        <v>12</v>
      </c>
      <c r="Q51" s="11">
        <v>10</v>
      </c>
      <c r="R51" s="11">
        <v>0</v>
      </c>
      <c r="S51" s="11">
        <v>20</v>
      </c>
      <c r="T51" s="11">
        <v>19</v>
      </c>
      <c r="U51" s="11">
        <v>1</v>
      </c>
      <c r="V51" s="11">
        <v>25</v>
      </c>
      <c r="W51" s="11">
        <v>19</v>
      </c>
      <c r="X51" s="11">
        <v>6</v>
      </c>
      <c r="Y51" s="11">
        <v>0</v>
      </c>
      <c r="Z51" s="11">
        <v>0</v>
      </c>
      <c r="AA51" s="11">
        <v>0</v>
      </c>
      <c r="AB51" s="11">
        <v>42</v>
      </c>
      <c r="AC51" s="11">
        <v>37</v>
      </c>
      <c r="AD51" s="11">
        <v>5</v>
      </c>
      <c r="AE51" s="11">
        <v>15</v>
      </c>
      <c r="AF51" s="11">
        <v>9</v>
      </c>
      <c r="AG51" s="11">
        <v>6</v>
      </c>
      <c r="AH51" s="11">
        <v>23</v>
      </c>
      <c r="AI51" s="11">
        <v>17</v>
      </c>
      <c r="AJ51" s="11">
        <v>6</v>
      </c>
      <c r="AK51" s="11">
        <v>27</v>
      </c>
      <c r="AL51" s="11">
        <v>20</v>
      </c>
      <c r="AM51" s="11">
        <v>7</v>
      </c>
      <c r="AN51" s="11">
        <v>0</v>
      </c>
      <c r="AO51" s="11">
        <v>0</v>
      </c>
      <c r="AP51" s="27">
        <v>0</v>
      </c>
    </row>
    <row r="52" spans="2:42">
      <c r="B52" s="26" t="s">
        <v>1091</v>
      </c>
      <c r="C52" s="11" t="s">
        <v>1092</v>
      </c>
      <c r="D52" s="11">
        <v>28</v>
      </c>
      <c r="E52" s="11">
        <v>26</v>
      </c>
      <c r="F52" s="11">
        <v>2</v>
      </c>
      <c r="G52" s="11">
        <v>19</v>
      </c>
      <c r="H52" s="11">
        <v>15</v>
      </c>
      <c r="I52" s="11">
        <v>4</v>
      </c>
      <c r="J52" s="11">
        <v>22</v>
      </c>
      <c r="K52" s="11">
        <v>22</v>
      </c>
      <c r="L52" s="11">
        <v>0</v>
      </c>
      <c r="M52" s="11">
        <v>0</v>
      </c>
      <c r="N52" s="11">
        <v>0</v>
      </c>
      <c r="O52" s="11">
        <v>5</v>
      </c>
      <c r="P52" s="11">
        <v>12</v>
      </c>
      <c r="Q52" s="11">
        <v>7</v>
      </c>
      <c r="R52" s="11">
        <v>0</v>
      </c>
      <c r="S52" s="11">
        <v>23</v>
      </c>
      <c r="T52" s="11">
        <v>14</v>
      </c>
      <c r="U52" s="11">
        <v>9</v>
      </c>
      <c r="V52" s="11">
        <v>0</v>
      </c>
      <c r="W52" s="11">
        <v>0</v>
      </c>
      <c r="X52" s="11">
        <v>0</v>
      </c>
      <c r="Y52" s="11">
        <v>19</v>
      </c>
      <c r="Z52" s="11">
        <v>16</v>
      </c>
      <c r="AA52" s="11">
        <v>3</v>
      </c>
      <c r="AB52" s="11">
        <v>11</v>
      </c>
      <c r="AC52" s="11">
        <v>9</v>
      </c>
      <c r="AD52" s="11">
        <v>2</v>
      </c>
      <c r="AE52" s="11">
        <v>14</v>
      </c>
      <c r="AF52" s="11">
        <v>8</v>
      </c>
      <c r="AG52" s="11">
        <v>6</v>
      </c>
      <c r="AH52" s="11">
        <v>21</v>
      </c>
      <c r="AI52" s="11">
        <v>19</v>
      </c>
      <c r="AJ52" s="11">
        <v>2</v>
      </c>
      <c r="AK52" s="11">
        <v>15</v>
      </c>
      <c r="AL52" s="11">
        <v>10</v>
      </c>
      <c r="AM52" s="11">
        <v>5</v>
      </c>
      <c r="AN52" s="11">
        <v>0</v>
      </c>
      <c r="AO52" s="11">
        <v>0</v>
      </c>
      <c r="AP52" s="27">
        <v>0</v>
      </c>
    </row>
    <row r="53" spans="2:42">
      <c r="B53" s="26" t="s">
        <v>1164</v>
      </c>
      <c r="C53" s="11" t="s">
        <v>1165</v>
      </c>
      <c r="D53" s="11">
        <v>12</v>
      </c>
      <c r="E53" s="11">
        <v>12</v>
      </c>
      <c r="F53" s="11">
        <v>0</v>
      </c>
      <c r="G53" s="11">
        <v>13</v>
      </c>
      <c r="H53" s="11">
        <v>5</v>
      </c>
      <c r="I53" s="11">
        <v>8</v>
      </c>
      <c r="J53" s="11">
        <v>11</v>
      </c>
      <c r="K53" s="11">
        <v>5</v>
      </c>
      <c r="L53" s="11">
        <v>6</v>
      </c>
      <c r="M53" s="11">
        <v>0</v>
      </c>
      <c r="N53" s="11">
        <v>0</v>
      </c>
      <c r="O53" s="11">
        <v>1</v>
      </c>
      <c r="P53" s="11">
        <v>6</v>
      </c>
      <c r="Q53" s="11">
        <v>5</v>
      </c>
      <c r="R53" s="11">
        <v>0</v>
      </c>
      <c r="S53" s="11">
        <v>15</v>
      </c>
      <c r="T53" s="11">
        <v>9</v>
      </c>
      <c r="U53" s="11">
        <v>6</v>
      </c>
      <c r="V53" s="11">
        <v>0</v>
      </c>
      <c r="W53" s="11">
        <v>0</v>
      </c>
      <c r="X53" s="11">
        <v>0</v>
      </c>
      <c r="Y53" s="11">
        <v>25</v>
      </c>
      <c r="Z53" s="11">
        <v>20</v>
      </c>
      <c r="AA53" s="11">
        <v>5</v>
      </c>
      <c r="AB53" s="11">
        <v>12</v>
      </c>
      <c r="AC53" s="11">
        <v>6</v>
      </c>
      <c r="AD53" s="11">
        <v>6</v>
      </c>
      <c r="AE53" s="11">
        <v>25</v>
      </c>
      <c r="AF53" s="11">
        <v>18</v>
      </c>
      <c r="AG53" s="11">
        <v>7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27">
        <v>0</v>
      </c>
    </row>
    <row r="54" spans="2:42">
      <c r="B54" s="26" t="s">
        <v>1240</v>
      </c>
      <c r="C54" s="11" t="s">
        <v>1241</v>
      </c>
      <c r="D54" s="11">
        <v>25</v>
      </c>
      <c r="E54" s="11">
        <v>22</v>
      </c>
      <c r="F54" s="11">
        <v>3</v>
      </c>
      <c r="G54" s="11">
        <v>14</v>
      </c>
      <c r="H54" s="11">
        <v>5</v>
      </c>
      <c r="I54" s="11">
        <v>9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6</v>
      </c>
      <c r="P54" s="11">
        <v>15</v>
      </c>
      <c r="Q54" s="11">
        <v>9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13</v>
      </c>
      <c r="Z54" s="11">
        <v>8</v>
      </c>
      <c r="AA54" s="11">
        <v>5</v>
      </c>
      <c r="AB54" s="11">
        <v>18</v>
      </c>
      <c r="AC54" s="11">
        <v>13</v>
      </c>
      <c r="AD54" s="11">
        <v>5</v>
      </c>
      <c r="AE54" s="11">
        <v>11</v>
      </c>
      <c r="AF54" s="11">
        <v>6</v>
      </c>
      <c r="AG54" s="11">
        <v>5</v>
      </c>
      <c r="AH54" s="11">
        <v>0</v>
      </c>
      <c r="AI54" s="11">
        <v>0</v>
      </c>
      <c r="AJ54" s="11">
        <v>0</v>
      </c>
      <c r="AK54" s="11">
        <v>12</v>
      </c>
      <c r="AL54" s="11">
        <v>12</v>
      </c>
      <c r="AM54" s="11">
        <v>0</v>
      </c>
      <c r="AN54" s="11">
        <v>0</v>
      </c>
      <c r="AO54" s="11">
        <v>0</v>
      </c>
      <c r="AP54" s="27">
        <v>0</v>
      </c>
    </row>
    <row r="55" spans="2:42">
      <c r="B55" s="26" t="s">
        <v>1323</v>
      </c>
      <c r="C55" s="11" t="s">
        <v>1324</v>
      </c>
      <c r="D55" s="11">
        <v>0</v>
      </c>
      <c r="E55" s="11">
        <v>0</v>
      </c>
      <c r="F55" s="11">
        <v>0</v>
      </c>
      <c r="G55" s="11">
        <v>21</v>
      </c>
      <c r="H55" s="11">
        <v>17</v>
      </c>
      <c r="I55" s="11">
        <v>4</v>
      </c>
      <c r="J55" s="11">
        <v>17</v>
      </c>
      <c r="K55" s="11">
        <v>16</v>
      </c>
      <c r="L55" s="11">
        <v>1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27</v>
      </c>
      <c r="T55" s="11">
        <v>20</v>
      </c>
      <c r="U55" s="11">
        <v>7</v>
      </c>
      <c r="V55" s="11">
        <v>10</v>
      </c>
      <c r="W55" s="11">
        <v>9</v>
      </c>
      <c r="X55" s="11">
        <v>1</v>
      </c>
      <c r="Y55" s="11">
        <v>21</v>
      </c>
      <c r="Z55" s="11">
        <v>12</v>
      </c>
      <c r="AA55" s="11">
        <v>9</v>
      </c>
      <c r="AB55" s="11">
        <v>0</v>
      </c>
      <c r="AC55" s="11">
        <v>0</v>
      </c>
      <c r="AD55" s="11">
        <v>0</v>
      </c>
      <c r="AE55" s="11">
        <v>8</v>
      </c>
      <c r="AF55" s="11">
        <v>6</v>
      </c>
      <c r="AG55" s="11">
        <v>2</v>
      </c>
      <c r="AH55" s="11">
        <v>0</v>
      </c>
      <c r="AI55" s="11">
        <v>0</v>
      </c>
      <c r="AJ55" s="11">
        <v>0</v>
      </c>
      <c r="AK55" s="11">
        <v>31</v>
      </c>
      <c r="AL55" s="11">
        <v>25</v>
      </c>
      <c r="AM55" s="11">
        <v>6</v>
      </c>
      <c r="AN55" s="11">
        <v>0</v>
      </c>
      <c r="AO55" s="11">
        <v>0</v>
      </c>
      <c r="AP55" s="27">
        <v>0</v>
      </c>
    </row>
    <row r="56" spans="2:42">
      <c r="B56" s="26" t="s">
        <v>1390</v>
      </c>
      <c r="C56" s="11" t="s">
        <v>1391</v>
      </c>
      <c r="D56" s="11">
        <v>16</v>
      </c>
      <c r="E56" s="11">
        <v>7</v>
      </c>
      <c r="F56" s="11">
        <v>9</v>
      </c>
      <c r="G56" s="11">
        <v>23</v>
      </c>
      <c r="H56" s="11">
        <v>19</v>
      </c>
      <c r="I56" s="11">
        <v>4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3</v>
      </c>
      <c r="P56" s="11">
        <v>22</v>
      </c>
      <c r="Q56" s="11">
        <v>19</v>
      </c>
      <c r="R56" s="11">
        <v>0</v>
      </c>
      <c r="S56" s="11">
        <v>27</v>
      </c>
      <c r="T56" s="11">
        <v>19</v>
      </c>
      <c r="U56" s="11">
        <v>8</v>
      </c>
      <c r="V56" s="11">
        <v>16</v>
      </c>
      <c r="W56" s="11">
        <v>9</v>
      </c>
      <c r="X56" s="11">
        <v>7</v>
      </c>
      <c r="Y56" s="11">
        <v>0</v>
      </c>
      <c r="Z56" s="11">
        <v>0</v>
      </c>
      <c r="AA56" s="11">
        <v>0</v>
      </c>
      <c r="AB56" s="11">
        <v>25</v>
      </c>
      <c r="AC56" s="11">
        <v>17</v>
      </c>
      <c r="AD56" s="11">
        <v>8</v>
      </c>
      <c r="AE56" s="11">
        <v>0</v>
      </c>
      <c r="AF56" s="11">
        <v>0</v>
      </c>
      <c r="AG56" s="11">
        <v>0</v>
      </c>
      <c r="AH56" s="11">
        <v>19</v>
      </c>
      <c r="AI56" s="11">
        <v>19</v>
      </c>
      <c r="AJ56" s="11">
        <v>0</v>
      </c>
      <c r="AK56" s="11">
        <v>36</v>
      </c>
      <c r="AL56" s="11">
        <v>34</v>
      </c>
      <c r="AM56" s="11">
        <v>2</v>
      </c>
      <c r="AN56" s="11">
        <v>0</v>
      </c>
      <c r="AO56" s="11">
        <v>0</v>
      </c>
      <c r="AP56" s="27">
        <v>0</v>
      </c>
    </row>
    <row r="57" spans="2:42">
      <c r="B57" s="26" t="s">
        <v>1469</v>
      </c>
      <c r="C57" s="11" t="s">
        <v>1470</v>
      </c>
      <c r="D57" s="11">
        <v>16</v>
      </c>
      <c r="E57" s="11">
        <v>14</v>
      </c>
      <c r="F57" s="11">
        <v>2</v>
      </c>
      <c r="G57" s="11">
        <v>27</v>
      </c>
      <c r="H57" s="11">
        <v>26</v>
      </c>
      <c r="I57" s="11">
        <v>1</v>
      </c>
      <c r="J57" s="11">
        <v>17</v>
      </c>
      <c r="K57" s="11">
        <v>17</v>
      </c>
      <c r="L57" s="11">
        <v>0</v>
      </c>
      <c r="M57" s="11">
        <v>0</v>
      </c>
      <c r="N57" s="11">
        <v>0</v>
      </c>
      <c r="O57" s="11">
        <v>8</v>
      </c>
      <c r="P57" s="11">
        <v>30</v>
      </c>
      <c r="Q57" s="11">
        <v>22</v>
      </c>
      <c r="R57" s="11">
        <v>0</v>
      </c>
      <c r="S57" s="11">
        <v>0</v>
      </c>
      <c r="T57" s="11">
        <v>0</v>
      </c>
      <c r="U57" s="11">
        <v>0</v>
      </c>
      <c r="V57" s="11">
        <v>29</v>
      </c>
      <c r="W57" s="11">
        <v>23</v>
      </c>
      <c r="X57" s="11">
        <v>6</v>
      </c>
      <c r="Y57" s="11">
        <v>33</v>
      </c>
      <c r="Z57" s="11">
        <v>24</v>
      </c>
      <c r="AA57" s="11">
        <v>9</v>
      </c>
      <c r="AB57" s="11">
        <v>14</v>
      </c>
      <c r="AC57" s="11">
        <v>10</v>
      </c>
      <c r="AD57" s="11">
        <v>4</v>
      </c>
      <c r="AE57" s="11">
        <v>8</v>
      </c>
      <c r="AF57" s="11">
        <v>8</v>
      </c>
      <c r="AG57" s="11">
        <v>0</v>
      </c>
      <c r="AH57" s="11">
        <v>15</v>
      </c>
      <c r="AI57" s="11">
        <v>12</v>
      </c>
      <c r="AJ57" s="11">
        <v>3</v>
      </c>
      <c r="AK57" s="11">
        <v>43</v>
      </c>
      <c r="AL57" s="11">
        <v>38</v>
      </c>
      <c r="AM57" s="11">
        <v>5</v>
      </c>
      <c r="AN57" s="11">
        <v>0</v>
      </c>
      <c r="AO57" s="11">
        <v>0</v>
      </c>
      <c r="AP57" s="27">
        <v>0</v>
      </c>
    </row>
    <row r="58" spans="2:42">
      <c r="B58" s="26" t="s">
        <v>1550</v>
      </c>
      <c r="C58" s="11" t="s">
        <v>1551</v>
      </c>
      <c r="D58" s="11">
        <v>0</v>
      </c>
      <c r="E58" s="11">
        <v>0</v>
      </c>
      <c r="F58" s="11">
        <v>0</v>
      </c>
      <c r="G58" s="11">
        <v>23</v>
      </c>
      <c r="H58" s="11">
        <v>21</v>
      </c>
      <c r="I58" s="11">
        <v>2</v>
      </c>
      <c r="J58" s="11">
        <v>15</v>
      </c>
      <c r="K58" s="11">
        <v>14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11</v>
      </c>
      <c r="T58" s="11">
        <v>5</v>
      </c>
      <c r="U58" s="11">
        <v>6</v>
      </c>
      <c r="V58" s="11">
        <v>15</v>
      </c>
      <c r="W58" s="11">
        <v>7</v>
      </c>
      <c r="X58" s="11">
        <v>8</v>
      </c>
      <c r="Y58" s="11">
        <v>0</v>
      </c>
      <c r="Z58" s="11">
        <v>0</v>
      </c>
      <c r="AA58" s="11">
        <v>0</v>
      </c>
      <c r="AB58" s="11">
        <v>8</v>
      </c>
      <c r="AC58" s="11">
        <v>5</v>
      </c>
      <c r="AD58" s="11">
        <v>3</v>
      </c>
      <c r="AE58" s="11">
        <v>13</v>
      </c>
      <c r="AF58" s="11">
        <v>7</v>
      </c>
      <c r="AG58" s="11">
        <v>6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27">
        <v>0</v>
      </c>
    </row>
    <row r="59" spans="2:42">
      <c r="B59" s="26" t="s">
        <v>1599</v>
      </c>
      <c r="C59" s="11" t="s">
        <v>1600</v>
      </c>
      <c r="D59" s="11">
        <v>19</v>
      </c>
      <c r="E59" s="11">
        <v>16</v>
      </c>
      <c r="F59" s="11">
        <v>3</v>
      </c>
      <c r="G59" s="11">
        <v>18</v>
      </c>
      <c r="H59" s="11">
        <v>9</v>
      </c>
      <c r="I59" s="11">
        <v>9</v>
      </c>
      <c r="J59" s="11">
        <v>11</v>
      </c>
      <c r="K59" s="11">
        <v>5</v>
      </c>
      <c r="L59" s="11">
        <v>6</v>
      </c>
      <c r="M59" s="11">
        <v>0</v>
      </c>
      <c r="N59" s="11">
        <v>0</v>
      </c>
      <c r="O59" s="11">
        <v>9</v>
      </c>
      <c r="P59" s="11">
        <v>20</v>
      </c>
      <c r="Q59" s="11">
        <v>11</v>
      </c>
      <c r="R59" s="11">
        <v>0</v>
      </c>
      <c r="S59" s="11">
        <v>17</v>
      </c>
      <c r="T59" s="11">
        <v>8</v>
      </c>
      <c r="U59" s="11">
        <v>9</v>
      </c>
      <c r="V59" s="11">
        <v>0</v>
      </c>
      <c r="W59" s="11">
        <v>0</v>
      </c>
      <c r="X59" s="11">
        <v>0</v>
      </c>
      <c r="Y59" s="11">
        <v>4</v>
      </c>
      <c r="Z59" s="11">
        <v>4</v>
      </c>
      <c r="AA59" s="11">
        <v>0</v>
      </c>
      <c r="AB59" s="11">
        <v>0</v>
      </c>
      <c r="AC59" s="11">
        <v>0</v>
      </c>
      <c r="AD59" s="11">
        <v>0</v>
      </c>
      <c r="AE59" s="11">
        <v>9</v>
      </c>
      <c r="AF59" s="11">
        <v>9</v>
      </c>
      <c r="AG59" s="11">
        <v>0</v>
      </c>
      <c r="AH59" s="11">
        <v>7</v>
      </c>
      <c r="AI59" s="11">
        <v>5</v>
      </c>
      <c r="AJ59" s="11">
        <v>2</v>
      </c>
      <c r="AK59" s="11">
        <v>13</v>
      </c>
      <c r="AL59" s="11">
        <v>6</v>
      </c>
      <c r="AM59" s="11">
        <v>7</v>
      </c>
      <c r="AN59" s="11">
        <v>0</v>
      </c>
      <c r="AO59" s="11">
        <v>0</v>
      </c>
      <c r="AP59" s="27">
        <v>0</v>
      </c>
    </row>
    <row r="60" spans="2:42">
      <c r="B60" s="26" t="s">
        <v>1654</v>
      </c>
      <c r="C60" s="11" t="s">
        <v>1655</v>
      </c>
      <c r="D60" s="11">
        <v>21</v>
      </c>
      <c r="E60" s="11">
        <v>13</v>
      </c>
      <c r="F60" s="11">
        <v>8</v>
      </c>
      <c r="G60" s="11">
        <v>0</v>
      </c>
      <c r="H60" s="11">
        <v>0</v>
      </c>
      <c r="I60" s="11">
        <v>0</v>
      </c>
      <c r="J60" s="11">
        <v>12</v>
      </c>
      <c r="K60" s="11">
        <v>6</v>
      </c>
      <c r="L60" s="11">
        <v>6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24</v>
      </c>
      <c r="T60" s="11">
        <v>15</v>
      </c>
      <c r="U60" s="11">
        <v>9</v>
      </c>
      <c r="V60" s="11">
        <v>21</v>
      </c>
      <c r="W60" s="11">
        <v>14</v>
      </c>
      <c r="X60" s="11">
        <v>7</v>
      </c>
      <c r="Y60" s="11">
        <v>0</v>
      </c>
      <c r="Z60" s="11">
        <v>0</v>
      </c>
      <c r="AA60" s="11">
        <v>0</v>
      </c>
      <c r="AB60" s="11">
        <v>8</v>
      </c>
      <c r="AC60" s="11">
        <v>6</v>
      </c>
      <c r="AD60" s="11">
        <v>2</v>
      </c>
      <c r="AE60" s="11">
        <v>7</v>
      </c>
      <c r="AF60" s="11">
        <v>7</v>
      </c>
      <c r="AG60" s="11">
        <v>0</v>
      </c>
      <c r="AH60" s="11">
        <v>30</v>
      </c>
      <c r="AI60" s="11">
        <v>30</v>
      </c>
      <c r="AJ60" s="11">
        <v>0</v>
      </c>
      <c r="AK60" s="11">
        <v>13</v>
      </c>
      <c r="AL60" s="11">
        <v>7</v>
      </c>
      <c r="AM60" s="11">
        <v>6</v>
      </c>
      <c r="AN60" s="11">
        <v>0</v>
      </c>
      <c r="AO60" s="11">
        <v>0</v>
      </c>
      <c r="AP60" s="27">
        <v>0</v>
      </c>
    </row>
    <row r="61" spans="2:42">
      <c r="B61" s="26" t="s">
        <v>1706</v>
      </c>
      <c r="C61" s="11" t="s">
        <v>1707</v>
      </c>
      <c r="D61" s="11">
        <v>0</v>
      </c>
      <c r="E61" s="11">
        <v>0</v>
      </c>
      <c r="F61" s="11">
        <v>0</v>
      </c>
      <c r="G61" s="11">
        <v>31</v>
      </c>
      <c r="H61" s="11">
        <v>23</v>
      </c>
      <c r="I61" s="11">
        <v>8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8</v>
      </c>
      <c r="P61" s="11">
        <v>13</v>
      </c>
      <c r="Q61" s="11">
        <v>5</v>
      </c>
      <c r="R61" s="11">
        <v>0</v>
      </c>
      <c r="S61" s="11">
        <v>0</v>
      </c>
      <c r="T61" s="11">
        <v>0</v>
      </c>
      <c r="U61" s="11">
        <v>0</v>
      </c>
      <c r="V61" s="11">
        <v>23</v>
      </c>
      <c r="W61" s="11">
        <v>21</v>
      </c>
      <c r="X61" s="11">
        <v>2</v>
      </c>
      <c r="Y61" s="11">
        <v>13</v>
      </c>
      <c r="Z61" s="11">
        <v>6</v>
      </c>
      <c r="AA61" s="11">
        <v>7</v>
      </c>
      <c r="AB61" s="11">
        <v>34</v>
      </c>
      <c r="AC61" s="11">
        <v>25</v>
      </c>
      <c r="AD61" s="11">
        <v>9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27">
        <v>0</v>
      </c>
    </row>
    <row r="62" spans="2:42" ht="15" thickBot="1">
      <c r="B62" s="28" t="s">
        <v>1758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30"/>
    </row>
    <row r="66" spans="2:54" ht="15" thickBot="1">
      <c r="B66" s="2" t="s">
        <v>1816</v>
      </c>
    </row>
    <row r="67" spans="2:54" ht="15" thickBot="1">
      <c r="B67" s="34" t="s">
        <v>5</v>
      </c>
      <c r="C67" s="20"/>
      <c r="D67" s="20" t="s">
        <v>1004</v>
      </c>
      <c r="E67" s="20" t="s">
        <v>1004</v>
      </c>
      <c r="F67" s="20" t="s">
        <v>1004</v>
      </c>
      <c r="G67" s="20" t="s">
        <v>274</v>
      </c>
      <c r="H67" s="20" t="s">
        <v>274</v>
      </c>
      <c r="I67" s="20" t="s">
        <v>274</v>
      </c>
      <c r="J67" s="20" t="s">
        <v>284</v>
      </c>
      <c r="K67" s="20" t="s">
        <v>284</v>
      </c>
      <c r="L67" s="20" t="s">
        <v>284</v>
      </c>
      <c r="M67" s="20" t="s">
        <v>228</v>
      </c>
      <c r="N67" s="20" t="s">
        <v>228</v>
      </c>
      <c r="O67" s="20" t="s">
        <v>228</v>
      </c>
      <c r="P67" s="20" t="s">
        <v>54</v>
      </c>
      <c r="Q67" s="20" t="s">
        <v>54</v>
      </c>
      <c r="R67" s="20" t="s">
        <v>54</v>
      </c>
      <c r="S67" s="20" t="s">
        <v>309</v>
      </c>
      <c r="T67" s="20" t="s">
        <v>309</v>
      </c>
      <c r="U67" s="20" t="s">
        <v>309</v>
      </c>
      <c r="V67" s="20" t="s">
        <v>39</v>
      </c>
      <c r="W67" s="20" t="s">
        <v>39</v>
      </c>
      <c r="X67" s="20" t="s">
        <v>39</v>
      </c>
      <c r="Y67" s="20" t="s">
        <v>178</v>
      </c>
      <c r="Z67" s="20" t="s">
        <v>178</v>
      </c>
      <c r="AA67" s="20" t="s">
        <v>178</v>
      </c>
      <c r="AB67" s="20" t="s">
        <v>349</v>
      </c>
      <c r="AC67" s="20" t="s">
        <v>349</v>
      </c>
      <c r="AD67" s="20" t="s">
        <v>349</v>
      </c>
      <c r="AE67" s="20" t="s">
        <v>87</v>
      </c>
      <c r="AF67" s="20" t="s">
        <v>87</v>
      </c>
      <c r="AG67" s="20" t="s">
        <v>87</v>
      </c>
      <c r="AH67" s="20" t="s">
        <v>69</v>
      </c>
      <c r="AI67" s="20" t="s">
        <v>69</v>
      </c>
      <c r="AJ67" s="20" t="s">
        <v>69</v>
      </c>
      <c r="AK67" s="20" t="s">
        <v>121</v>
      </c>
      <c r="AL67" s="20" t="s">
        <v>121</v>
      </c>
      <c r="AM67" s="20" t="s">
        <v>121</v>
      </c>
      <c r="AN67" s="20" t="s">
        <v>65</v>
      </c>
      <c r="AO67" s="20" t="s">
        <v>65</v>
      </c>
      <c r="AP67" s="20" t="s">
        <v>65</v>
      </c>
      <c r="AQ67" s="20" t="s">
        <v>101</v>
      </c>
      <c r="AR67" s="20" t="s">
        <v>101</v>
      </c>
      <c r="AS67" s="20" t="s">
        <v>101</v>
      </c>
      <c r="AT67" s="20" t="s">
        <v>199</v>
      </c>
      <c r="AU67" s="20" t="s">
        <v>199</v>
      </c>
      <c r="AV67" s="20" t="s">
        <v>199</v>
      </c>
      <c r="AW67" s="20" t="s">
        <v>168</v>
      </c>
      <c r="AX67" s="20" t="s">
        <v>168</v>
      </c>
      <c r="AY67" s="20" t="s">
        <v>168</v>
      </c>
      <c r="AZ67" s="20" t="s">
        <v>264</v>
      </c>
      <c r="BA67" s="20" t="s">
        <v>264</v>
      </c>
      <c r="BB67" s="35" t="s">
        <v>264</v>
      </c>
    </row>
    <row r="68" spans="2:54" ht="15" thickBot="1">
      <c r="B68" s="25" t="s">
        <v>1759</v>
      </c>
      <c r="C68" s="20" t="s">
        <v>1</v>
      </c>
      <c r="D68" s="20" t="s">
        <v>1760</v>
      </c>
      <c r="E68" s="20" t="s">
        <v>1748</v>
      </c>
      <c r="F68" s="20" t="s">
        <v>1761</v>
      </c>
      <c r="G68" s="20" t="s">
        <v>1760</v>
      </c>
      <c r="H68" s="20" t="s">
        <v>1748</v>
      </c>
      <c r="I68" s="20" t="s">
        <v>1761</v>
      </c>
      <c r="J68" s="20" t="s">
        <v>1760</v>
      </c>
      <c r="K68" s="20" t="s">
        <v>1748</v>
      </c>
      <c r="L68" s="20" t="s">
        <v>1761</v>
      </c>
      <c r="M68" s="20" t="s">
        <v>1760</v>
      </c>
      <c r="N68" s="20" t="s">
        <v>1748</v>
      </c>
      <c r="O68" s="20" t="s">
        <v>1761</v>
      </c>
      <c r="P68" s="20" t="s">
        <v>1760</v>
      </c>
      <c r="Q68" s="20" t="s">
        <v>1748</v>
      </c>
      <c r="R68" s="20" t="s">
        <v>1761</v>
      </c>
      <c r="S68" s="20" t="s">
        <v>1760</v>
      </c>
      <c r="T68" s="20" t="s">
        <v>1748</v>
      </c>
      <c r="U68" s="20" t="s">
        <v>1761</v>
      </c>
      <c r="V68" s="20" t="s">
        <v>1760</v>
      </c>
      <c r="W68" s="20" t="s">
        <v>1748</v>
      </c>
      <c r="X68" s="20" t="s">
        <v>1761</v>
      </c>
      <c r="Y68" s="20" t="s">
        <v>1760</v>
      </c>
      <c r="Z68" s="20" t="s">
        <v>1748</v>
      </c>
      <c r="AA68" s="20" t="s">
        <v>1761</v>
      </c>
      <c r="AB68" s="20" t="s">
        <v>1760</v>
      </c>
      <c r="AC68" s="20" t="s">
        <v>1748</v>
      </c>
      <c r="AD68" s="20" t="s">
        <v>1761</v>
      </c>
      <c r="AE68" s="20" t="s">
        <v>1760</v>
      </c>
      <c r="AF68" s="20" t="s">
        <v>1748</v>
      </c>
      <c r="AG68" s="20" t="s">
        <v>1761</v>
      </c>
      <c r="AH68" s="20" t="s">
        <v>1760</v>
      </c>
      <c r="AI68" s="20" t="s">
        <v>1748</v>
      </c>
      <c r="AJ68" s="20" t="s">
        <v>1761</v>
      </c>
      <c r="AK68" s="20" t="s">
        <v>1760</v>
      </c>
      <c r="AL68" s="20" t="s">
        <v>1748</v>
      </c>
      <c r="AM68" s="20" t="s">
        <v>1761</v>
      </c>
      <c r="AN68" s="20" t="s">
        <v>1760</v>
      </c>
      <c r="AO68" s="20" t="s">
        <v>1748</v>
      </c>
      <c r="AP68" s="20" t="s">
        <v>1761</v>
      </c>
      <c r="AQ68" s="20" t="s">
        <v>1760</v>
      </c>
      <c r="AR68" s="20" t="s">
        <v>1748</v>
      </c>
      <c r="AS68" s="20" t="s">
        <v>1761</v>
      </c>
      <c r="AT68" s="20" t="s">
        <v>1760</v>
      </c>
      <c r="AU68" s="20" t="s">
        <v>1748</v>
      </c>
      <c r="AV68" s="20" t="s">
        <v>1761</v>
      </c>
      <c r="AW68" s="20" t="s">
        <v>1760</v>
      </c>
      <c r="AX68" s="20" t="s">
        <v>1748</v>
      </c>
      <c r="AY68" s="20" t="s">
        <v>1761</v>
      </c>
      <c r="AZ68" s="20" t="s">
        <v>1760</v>
      </c>
      <c r="BA68" s="20" t="s">
        <v>1748</v>
      </c>
      <c r="BB68" s="35" t="s">
        <v>1761</v>
      </c>
    </row>
    <row r="69" spans="2:54">
      <c r="B69" s="26" t="s">
        <v>11</v>
      </c>
      <c r="C69" s="11" t="s">
        <v>12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33</v>
      </c>
      <c r="Q69" s="11">
        <v>25</v>
      </c>
      <c r="R69" s="11">
        <v>8</v>
      </c>
      <c r="S69" s="11">
        <v>0</v>
      </c>
      <c r="T69" s="11">
        <v>0</v>
      </c>
      <c r="U69" s="11">
        <v>0</v>
      </c>
      <c r="V69" s="11">
        <v>77</v>
      </c>
      <c r="W69" s="11">
        <v>69</v>
      </c>
      <c r="X69" s="11">
        <v>8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7</v>
      </c>
      <c r="AF69" s="11">
        <v>5</v>
      </c>
      <c r="AG69" s="11">
        <v>2</v>
      </c>
      <c r="AH69" s="11">
        <v>14</v>
      </c>
      <c r="AI69" s="11">
        <v>13</v>
      </c>
      <c r="AJ69" s="11">
        <v>1</v>
      </c>
      <c r="AK69" s="11">
        <v>11</v>
      </c>
      <c r="AL69" s="11">
        <v>9</v>
      </c>
      <c r="AM69" s="11">
        <v>2</v>
      </c>
      <c r="AN69" s="11">
        <v>70</v>
      </c>
      <c r="AO69" s="11">
        <v>62</v>
      </c>
      <c r="AP69" s="11">
        <v>8</v>
      </c>
      <c r="AQ69" s="11">
        <v>16</v>
      </c>
      <c r="AR69" s="11">
        <v>7</v>
      </c>
      <c r="AS69" s="11">
        <v>9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27">
        <v>0</v>
      </c>
    </row>
    <row r="70" spans="2:54">
      <c r="B70" s="26" t="s">
        <v>160</v>
      </c>
      <c r="C70" s="11" t="s">
        <v>161</v>
      </c>
      <c r="D70" s="11">
        <v>0</v>
      </c>
      <c r="E70" s="11">
        <v>0</v>
      </c>
      <c r="F70" s="11">
        <v>0</v>
      </c>
      <c r="G70" s="11">
        <v>7</v>
      </c>
      <c r="H70" s="11">
        <v>7</v>
      </c>
      <c r="I70" s="11">
        <v>0</v>
      </c>
      <c r="J70" s="11">
        <v>11</v>
      </c>
      <c r="K70" s="11">
        <v>9</v>
      </c>
      <c r="L70" s="11">
        <v>2</v>
      </c>
      <c r="M70" s="11">
        <v>12</v>
      </c>
      <c r="N70" s="11">
        <v>8</v>
      </c>
      <c r="O70" s="11">
        <v>4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41</v>
      </c>
      <c r="W70" s="11">
        <v>40</v>
      </c>
      <c r="X70" s="11">
        <v>1</v>
      </c>
      <c r="Y70" s="11">
        <v>43</v>
      </c>
      <c r="Z70" s="11">
        <v>35</v>
      </c>
      <c r="AA70" s="11">
        <v>8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24</v>
      </c>
      <c r="AI70" s="11">
        <v>15</v>
      </c>
      <c r="AJ70" s="11">
        <v>9</v>
      </c>
      <c r="AK70" s="11">
        <v>0</v>
      </c>
      <c r="AL70" s="11">
        <v>0</v>
      </c>
      <c r="AM70" s="11">
        <v>0</v>
      </c>
      <c r="AN70" s="11">
        <v>9</v>
      </c>
      <c r="AO70" s="11">
        <v>8</v>
      </c>
      <c r="AP70" s="11">
        <v>1</v>
      </c>
      <c r="AQ70" s="11">
        <v>26</v>
      </c>
      <c r="AR70" s="11">
        <v>17</v>
      </c>
      <c r="AS70" s="11">
        <v>9</v>
      </c>
      <c r="AT70" s="11">
        <v>37</v>
      </c>
      <c r="AU70" s="11">
        <v>32</v>
      </c>
      <c r="AV70" s="11">
        <v>5</v>
      </c>
      <c r="AW70" s="11">
        <v>17</v>
      </c>
      <c r="AX70" s="11">
        <v>8</v>
      </c>
      <c r="AY70" s="11">
        <v>9</v>
      </c>
      <c r="AZ70" s="11">
        <v>10</v>
      </c>
      <c r="BA70" s="11">
        <v>8</v>
      </c>
      <c r="BB70" s="27">
        <v>2</v>
      </c>
    </row>
    <row r="71" spans="2:54">
      <c r="B71" s="26" t="s">
        <v>295</v>
      </c>
      <c r="C71" s="11" t="s">
        <v>296</v>
      </c>
      <c r="D71" s="11">
        <v>0</v>
      </c>
      <c r="E71" s="11">
        <v>0</v>
      </c>
      <c r="F71" s="11">
        <v>0</v>
      </c>
      <c r="G71" s="11">
        <v>15</v>
      </c>
      <c r="H71" s="11">
        <v>8</v>
      </c>
      <c r="I71" s="11">
        <v>7</v>
      </c>
      <c r="J71" s="11">
        <v>0</v>
      </c>
      <c r="K71" s="11">
        <v>0</v>
      </c>
      <c r="L71" s="11">
        <v>0</v>
      </c>
      <c r="M71" s="11">
        <v>18</v>
      </c>
      <c r="N71" s="11">
        <v>12</v>
      </c>
      <c r="O71" s="11">
        <v>6</v>
      </c>
      <c r="P71" s="11">
        <v>14</v>
      </c>
      <c r="Q71" s="11">
        <v>6</v>
      </c>
      <c r="R71" s="11">
        <v>8</v>
      </c>
      <c r="S71" s="11">
        <v>15</v>
      </c>
      <c r="T71" s="11">
        <v>7</v>
      </c>
      <c r="U71" s="11">
        <v>8</v>
      </c>
      <c r="V71" s="11">
        <v>24</v>
      </c>
      <c r="W71" s="11">
        <v>21</v>
      </c>
      <c r="X71" s="11">
        <v>3</v>
      </c>
      <c r="Y71" s="11">
        <v>0</v>
      </c>
      <c r="Z71" s="11">
        <v>0</v>
      </c>
      <c r="AA71" s="11">
        <v>0</v>
      </c>
      <c r="AB71" s="11">
        <v>8</v>
      </c>
      <c r="AC71" s="11">
        <v>5</v>
      </c>
      <c r="AD71" s="11">
        <v>3</v>
      </c>
      <c r="AE71" s="11">
        <v>0</v>
      </c>
      <c r="AF71" s="11">
        <v>0</v>
      </c>
      <c r="AG71" s="11">
        <v>0</v>
      </c>
      <c r="AH71" s="11">
        <v>9</v>
      </c>
      <c r="AI71" s="11">
        <v>7</v>
      </c>
      <c r="AJ71" s="11">
        <v>2</v>
      </c>
      <c r="AK71" s="11">
        <v>20</v>
      </c>
      <c r="AL71" s="11">
        <v>15</v>
      </c>
      <c r="AM71" s="11">
        <v>5</v>
      </c>
      <c r="AN71" s="11">
        <v>17</v>
      </c>
      <c r="AO71" s="11">
        <v>11</v>
      </c>
      <c r="AP71" s="11">
        <v>6</v>
      </c>
      <c r="AQ71" s="11">
        <v>15</v>
      </c>
      <c r="AR71" s="11">
        <v>7</v>
      </c>
      <c r="AS71" s="11">
        <v>8</v>
      </c>
      <c r="AT71" s="11">
        <v>12</v>
      </c>
      <c r="AU71" s="11">
        <v>9</v>
      </c>
      <c r="AV71" s="11">
        <v>3</v>
      </c>
      <c r="AW71" s="11">
        <v>26</v>
      </c>
      <c r="AX71" s="11">
        <v>24</v>
      </c>
      <c r="AY71" s="11">
        <v>2</v>
      </c>
      <c r="AZ71" s="11">
        <v>8</v>
      </c>
      <c r="BA71" s="11">
        <v>7</v>
      </c>
      <c r="BB71" s="27">
        <v>1</v>
      </c>
    </row>
    <row r="72" spans="2:54">
      <c r="B72" s="26" t="s">
        <v>389</v>
      </c>
      <c r="C72" s="11" t="s">
        <v>390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9</v>
      </c>
      <c r="K72" s="11">
        <v>4</v>
      </c>
      <c r="L72" s="11">
        <v>5</v>
      </c>
      <c r="M72" s="11">
        <v>0</v>
      </c>
      <c r="N72" s="11">
        <v>0</v>
      </c>
      <c r="O72" s="11">
        <v>0</v>
      </c>
      <c r="P72" s="11">
        <v>27</v>
      </c>
      <c r="Q72" s="11">
        <v>23</v>
      </c>
      <c r="R72" s="11">
        <v>4</v>
      </c>
      <c r="S72" s="11">
        <v>0</v>
      </c>
      <c r="T72" s="11">
        <v>0</v>
      </c>
      <c r="U72" s="11">
        <v>0</v>
      </c>
      <c r="V72" s="11">
        <v>18</v>
      </c>
      <c r="W72" s="11">
        <v>10</v>
      </c>
      <c r="X72" s="11">
        <v>8</v>
      </c>
      <c r="Y72" s="11">
        <v>8</v>
      </c>
      <c r="Z72" s="11">
        <v>5</v>
      </c>
      <c r="AA72" s="11">
        <v>3</v>
      </c>
      <c r="AB72" s="11">
        <v>14</v>
      </c>
      <c r="AC72" s="11">
        <v>5</v>
      </c>
      <c r="AD72" s="11">
        <v>9</v>
      </c>
      <c r="AE72" s="11">
        <v>19</v>
      </c>
      <c r="AF72" s="11">
        <v>10</v>
      </c>
      <c r="AG72" s="11">
        <v>9</v>
      </c>
      <c r="AH72" s="11">
        <v>0</v>
      </c>
      <c r="AI72" s="11">
        <v>0</v>
      </c>
      <c r="AJ72" s="11">
        <v>0</v>
      </c>
      <c r="AK72" s="11">
        <v>13</v>
      </c>
      <c r="AL72" s="11">
        <v>6</v>
      </c>
      <c r="AM72" s="11">
        <v>7</v>
      </c>
      <c r="AN72" s="11">
        <v>20</v>
      </c>
      <c r="AO72" s="11">
        <v>20</v>
      </c>
      <c r="AP72" s="11">
        <v>0</v>
      </c>
      <c r="AQ72" s="11">
        <v>12</v>
      </c>
      <c r="AR72" s="11">
        <v>6</v>
      </c>
      <c r="AS72" s="11">
        <v>6</v>
      </c>
      <c r="AT72" s="11">
        <v>12</v>
      </c>
      <c r="AU72" s="11">
        <v>7</v>
      </c>
      <c r="AV72" s="11">
        <v>5</v>
      </c>
      <c r="AW72" s="11">
        <v>0</v>
      </c>
      <c r="AX72" s="11">
        <v>0</v>
      </c>
      <c r="AY72" s="11">
        <v>0</v>
      </c>
      <c r="AZ72" s="11">
        <v>12</v>
      </c>
      <c r="BA72" s="11">
        <v>6</v>
      </c>
      <c r="BB72" s="27">
        <v>6</v>
      </c>
    </row>
    <row r="73" spans="2:54">
      <c r="B73" s="26" t="s">
        <v>486</v>
      </c>
      <c r="C73" s="11" t="s">
        <v>487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16</v>
      </c>
      <c r="T73" s="11">
        <v>11</v>
      </c>
      <c r="U73" s="11">
        <v>5</v>
      </c>
      <c r="V73" s="11">
        <v>23</v>
      </c>
      <c r="W73" s="11">
        <v>22</v>
      </c>
      <c r="X73" s="11">
        <v>1</v>
      </c>
      <c r="Y73" s="11">
        <v>22</v>
      </c>
      <c r="Z73" s="11">
        <v>22</v>
      </c>
      <c r="AA73" s="11">
        <v>0</v>
      </c>
      <c r="AB73" s="11">
        <v>12</v>
      </c>
      <c r="AC73" s="11">
        <v>4</v>
      </c>
      <c r="AD73" s="11">
        <v>8</v>
      </c>
      <c r="AE73" s="11">
        <v>17</v>
      </c>
      <c r="AF73" s="11">
        <v>9</v>
      </c>
      <c r="AG73" s="11">
        <v>8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7</v>
      </c>
      <c r="AR73" s="11">
        <v>7</v>
      </c>
      <c r="AS73" s="11">
        <v>0</v>
      </c>
      <c r="AT73" s="11">
        <v>14</v>
      </c>
      <c r="AU73" s="11">
        <v>5</v>
      </c>
      <c r="AV73" s="11">
        <v>9</v>
      </c>
      <c r="AW73" s="11">
        <v>19</v>
      </c>
      <c r="AX73" s="11">
        <v>11</v>
      </c>
      <c r="AY73" s="11">
        <v>8</v>
      </c>
      <c r="AZ73" s="11">
        <v>0</v>
      </c>
      <c r="BA73" s="11">
        <v>0</v>
      </c>
      <c r="BB73" s="27">
        <v>0</v>
      </c>
    </row>
    <row r="74" spans="2:54">
      <c r="B74" s="26" t="s">
        <v>553</v>
      </c>
      <c r="C74" s="11" t="s">
        <v>554</v>
      </c>
      <c r="D74" s="11">
        <v>0</v>
      </c>
      <c r="E74" s="11">
        <v>0</v>
      </c>
      <c r="F74" s="11">
        <v>0</v>
      </c>
      <c r="G74" s="11">
        <v>16</v>
      </c>
      <c r="H74" s="11">
        <v>7</v>
      </c>
      <c r="I74" s="11">
        <v>9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24</v>
      </c>
      <c r="Q74" s="11">
        <v>16</v>
      </c>
      <c r="R74" s="11">
        <v>8</v>
      </c>
      <c r="S74" s="11">
        <v>10</v>
      </c>
      <c r="T74" s="11">
        <v>6</v>
      </c>
      <c r="U74" s="11">
        <v>4</v>
      </c>
      <c r="V74" s="11">
        <v>17</v>
      </c>
      <c r="W74" s="11">
        <v>8</v>
      </c>
      <c r="X74" s="11">
        <v>9</v>
      </c>
      <c r="Y74" s="11">
        <v>12</v>
      </c>
      <c r="Z74" s="11">
        <v>9</v>
      </c>
      <c r="AA74" s="11">
        <v>3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6</v>
      </c>
      <c r="AI74" s="11">
        <v>6</v>
      </c>
      <c r="AJ74" s="11">
        <v>0</v>
      </c>
      <c r="AK74" s="11">
        <v>9</v>
      </c>
      <c r="AL74" s="11">
        <v>6</v>
      </c>
      <c r="AM74" s="11">
        <v>3</v>
      </c>
      <c r="AN74" s="11">
        <v>8</v>
      </c>
      <c r="AO74" s="11">
        <v>8</v>
      </c>
      <c r="AP74" s="11">
        <v>0</v>
      </c>
      <c r="AQ74" s="11">
        <v>14</v>
      </c>
      <c r="AR74" s="11">
        <v>6</v>
      </c>
      <c r="AS74" s="11">
        <v>8</v>
      </c>
      <c r="AT74" s="11">
        <v>15</v>
      </c>
      <c r="AU74" s="11">
        <v>8</v>
      </c>
      <c r="AV74" s="11">
        <v>7</v>
      </c>
      <c r="AW74" s="11">
        <v>31</v>
      </c>
      <c r="AX74" s="11">
        <v>22</v>
      </c>
      <c r="AY74" s="11">
        <v>9</v>
      </c>
      <c r="AZ74" s="11">
        <v>17</v>
      </c>
      <c r="BA74" s="11">
        <v>9</v>
      </c>
      <c r="BB74" s="27">
        <v>8</v>
      </c>
    </row>
    <row r="75" spans="2:54">
      <c r="B75" s="26" t="s">
        <v>630</v>
      </c>
      <c r="C75" s="11" t="s">
        <v>631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9</v>
      </c>
      <c r="K75" s="11">
        <v>8</v>
      </c>
      <c r="L75" s="11">
        <v>1</v>
      </c>
      <c r="M75" s="11">
        <v>17</v>
      </c>
      <c r="N75" s="11">
        <v>8</v>
      </c>
      <c r="O75" s="11">
        <v>9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11</v>
      </c>
      <c r="Z75" s="11">
        <v>9</v>
      </c>
      <c r="AA75" s="11">
        <v>2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19</v>
      </c>
      <c r="AI75" s="11">
        <v>15</v>
      </c>
      <c r="AJ75" s="11">
        <v>4</v>
      </c>
      <c r="AK75" s="11">
        <v>12</v>
      </c>
      <c r="AL75" s="11">
        <v>8</v>
      </c>
      <c r="AM75" s="11">
        <v>4</v>
      </c>
      <c r="AN75" s="11">
        <v>37</v>
      </c>
      <c r="AO75" s="11">
        <v>34</v>
      </c>
      <c r="AP75" s="11">
        <v>3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20</v>
      </c>
      <c r="AX75" s="11">
        <v>17</v>
      </c>
      <c r="AY75" s="11">
        <v>3</v>
      </c>
      <c r="AZ75" s="11">
        <v>0</v>
      </c>
      <c r="BA75" s="11">
        <v>0</v>
      </c>
      <c r="BB75" s="27">
        <v>0</v>
      </c>
    </row>
    <row r="76" spans="2:54">
      <c r="B76" s="26" t="s">
        <v>680</v>
      </c>
      <c r="C76" s="11" t="s">
        <v>681</v>
      </c>
      <c r="D76" s="11">
        <v>0</v>
      </c>
      <c r="E76" s="11">
        <v>0</v>
      </c>
      <c r="F76" s="11">
        <v>0</v>
      </c>
      <c r="G76" s="11">
        <v>22</v>
      </c>
      <c r="H76" s="11">
        <v>16</v>
      </c>
      <c r="I76" s="11">
        <v>6</v>
      </c>
      <c r="J76" s="11">
        <v>14</v>
      </c>
      <c r="K76" s="11">
        <v>8</v>
      </c>
      <c r="L76" s="11">
        <v>6</v>
      </c>
      <c r="M76" s="11">
        <v>17</v>
      </c>
      <c r="N76" s="11">
        <v>15</v>
      </c>
      <c r="O76" s="11">
        <v>2</v>
      </c>
      <c r="P76" s="11">
        <v>35</v>
      </c>
      <c r="Q76" s="11">
        <v>26</v>
      </c>
      <c r="R76" s="11">
        <v>9</v>
      </c>
      <c r="S76" s="11">
        <v>19</v>
      </c>
      <c r="T76" s="11">
        <v>18</v>
      </c>
      <c r="U76" s="11">
        <v>1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10</v>
      </c>
      <c r="AC76" s="11">
        <v>7</v>
      </c>
      <c r="AD76" s="11">
        <v>3</v>
      </c>
      <c r="AE76" s="11">
        <v>17</v>
      </c>
      <c r="AF76" s="11">
        <v>9</v>
      </c>
      <c r="AG76" s="11">
        <v>8</v>
      </c>
      <c r="AH76" s="11">
        <v>0</v>
      </c>
      <c r="AI76" s="11">
        <v>0</v>
      </c>
      <c r="AJ76" s="11">
        <v>0</v>
      </c>
      <c r="AK76" s="11">
        <v>14</v>
      </c>
      <c r="AL76" s="11">
        <v>6</v>
      </c>
      <c r="AM76" s="11">
        <v>8</v>
      </c>
      <c r="AN76" s="11">
        <v>16</v>
      </c>
      <c r="AO76" s="11">
        <v>7</v>
      </c>
      <c r="AP76" s="11">
        <v>9</v>
      </c>
      <c r="AQ76" s="11">
        <v>14</v>
      </c>
      <c r="AR76" s="11">
        <v>13</v>
      </c>
      <c r="AS76" s="11">
        <v>1</v>
      </c>
      <c r="AT76" s="11">
        <v>11</v>
      </c>
      <c r="AU76" s="11">
        <v>9</v>
      </c>
      <c r="AV76" s="11">
        <v>2</v>
      </c>
      <c r="AW76" s="11">
        <v>23</v>
      </c>
      <c r="AX76" s="11">
        <v>22</v>
      </c>
      <c r="AY76" s="11">
        <v>1</v>
      </c>
      <c r="AZ76" s="11">
        <v>12</v>
      </c>
      <c r="BA76" s="11">
        <v>10</v>
      </c>
      <c r="BB76" s="27">
        <v>2</v>
      </c>
    </row>
    <row r="77" spans="2:54">
      <c r="B77" s="26" t="s">
        <v>776</v>
      </c>
      <c r="C77" s="11" t="s">
        <v>777</v>
      </c>
      <c r="D77" s="11">
        <v>10</v>
      </c>
      <c r="E77" s="11">
        <v>0</v>
      </c>
      <c r="F77" s="11">
        <v>10</v>
      </c>
      <c r="G77" s="11">
        <v>0</v>
      </c>
      <c r="H77" s="11">
        <v>0</v>
      </c>
      <c r="I77" s="11">
        <v>0</v>
      </c>
      <c r="J77" s="11">
        <v>22</v>
      </c>
      <c r="K77" s="11">
        <v>13</v>
      </c>
      <c r="L77" s="11">
        <v>9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11</v>
      </c>
      <c r="T77" s="11">
        <v>10</v>
      </c>
      <c r="U77" s="11">
        <v>1</v>
      </c>
      <c r="V77" s="11">
        <v>0</v>
      </c>
      <c r="W77" s="11">
        <v>0</v>
      </c>
      <c r="X77" s="11">
        <v>0</v>
      </c>
      <c r="Y77" s="11">
        <v>11</v>
      </c>
      <c r="Z77" s="11">
        <v>6</v>
      </c>
      <c r="AA77" s="11">
        <v>5</v>
      </c>
      <c r="AB77" s="11">
        <v>10</v>
      </c>
      <c r="AC77" s="11">
        <v>8</v>
      </c>
      <c r="AD77" s="11">
        <v>2</v>
      </c>
      <c r="AE77" s="11">
        <v>17</v>
      </c>
      <c r="AF77" s="11">
        <v>13</v>
      </c>
      <c r="AG77" s="11">
        <v>4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14</v>
      </c>
      <c r="AO77" s="11">
        <v>8</v>
      </c>
      <c r="AP77" s="11">
        <v>6</v>
      </c>
      <c r="AQ77" s="11">
        <v>0</v>
      </c>
      <c r="AR77" s="11">
        <v>0</v>
      </c>
      <c r="AS77" s="11">
        <v>0</v>
      </c>
      <c r="AT77" s="11">
        <v>16</v>
      </c>
      <c r="AU77" s="11">
        <v>13</v>
      </c>
      <c r="AV77" s="11">
        <v>3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27">
        <v>0</v>
      </c>
    </row>
    <row r="78" spans="2:54">
      <c r="B78" s="26" t="s">
        <v>846</v>
      </c>
      <c r="C78" s="11" t="s">
        <v>847</v>
      </c>
      <c r="D78" s="11">
        <v>2</v>
      </c>
      <c r="E78" s="11">
        <v>0</v>
      </c>
      <c r="F78" s="11">
        <v>2</v>
      </c>
      <c r="G78" s="11">
        <v>0</v>
      </c>
      <c r="H78" s="11">
        <v>0</v>
      </c>
      <c r="I78" s="11">
        <v>0</v>
      </c>
      <c r="J78" s="11">
        <v>16</v>
      </c>
      <c r="K78" s="11">
        <v>10</v>
      </c>
      <c r="L78" s="11">
        <v>6</v>
      </c>
      <c r="M78" s="11">
        <v>0</v>
      </c>
      <c r="N78" s="11">
        <v>0</v>
      </c>
      <c r="O78" s="11">
        <v>0</v>
      </c>
      <c r="P78" s="11">
        <v>16</v>
      </c>
      <c r="Q78" s="11">
        <v>11</v>
      </c>
      <c r="R78" s="11">
        <v>5</v>
      </c>
      <c r="S78" s="11">
        <v>12</v>
      </c>
      <c r="T78" s="11">
        <v>4</v>
      </c>
      <c r="U78" s="11">
        <v>8</v>
      </c>
      <c r="V78" s="11">
        <v>24</v>
      </c>
      <c r="W78" s="11">
        <v>24</v>
      </c>
      <c r="X78" s="11">
        <v>0</v>
      </c>
      <c r="Y78" s="11">
        <v>20</v>
      </c>
      <c r="Z78" s="11">
        <v>14</v>
      </c>
      <c r="AA78" s="11">
        <v>6</v>
      </c>
      <c r="AB78" s="11">
        <v>0</v>
      </c>
      <c r="AC78" s="11">
        <v>0</v>
      </c>
      <c r="AD78" s="11">
        <v>0</v>
      </c>
      <c r="AE78" s="11">
        <v>9</v>
      </c>
      <c r="AF78" s="11">
        <v>7</v>
      </c>
      <c r="AG78" s="11">
        <v>2</v>
      </c>
      <c r="AH78" s="11">
        <v>18</v>
      </c>
      <c r="AI78" s="11">
        <v>16</v>
      </c>
      <c r="AJ78" s="11">
        <v>2</v>
      </c>
      <c r="AK78" s="11">
        <v>11</v>
      </c>
      <c r="AL78" s="11">
        <v>6</v>
      </c>
      <c r="AM78" s="11">
        <v>5</v>
      </c>
      <c r="AN78" s="11">
        <v>8</v>
      </c>
      <c r="AO78" s="11">
        <v>7</v>
      </c>
      <c r="AP78" s="11">
        <v>1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34</v>
      </c>
      <c r="AX78" s="11">
        <v>25</v>
      </c>
      <c r="AY78" s="11">
        <v>9</v>
      </c>
      <c r="AZ78" s="11">
        <v>0</v>
      </c>
      <c r="BA78" s="11">
        <v>0</v>
      </c>
      <c r="BB78" s="27">
        <v>0</v>
      </c>
    </row>
    <row r="79" spans="2:54">
      <c r="B79" s="26" t="s">
        <v>928</v>
      </c>
      <c r="C79" s="11" t="s">
        <v>929</v>
      </c>
      <c r="D79" s="11">
        <v>14</v>
      </c>
      <c r="E79" s="11">
        <v>9</v>
      </c>
      <c r="F79" s="11">
        <v>5</v>
      </c>
      <c r="G79" s="11">
        <v>18</v>
      </c>
      <c r="H79" s="11">
        <v>16</v>
      </c>
      <c r="I79" s="11">
        <v>2</v>
      </c>
      <c r="J79" s="11">
        <v>21</v>
      </c>
      <c r="K79" s="11">
        <v>18</v>
      </c>
      <c r="L79" s="11">
        <v>3</v>
      </c>
      <c r="M79" s="11">
        <v>17</v>
      </c>
      <c r="N79" s="11">
        <v>8</v>
      </c>
      <c r="O79" s="11">
        <v>9</v>
      </c>
      <c r="P79" s="11">
        <v>18</v>
      </c>
      <c r="Q79" s="11">
        <v>14</v>
      </c>
      <c r="R79" s="11">
        <v>4</v>
      </c>
      <c r="S79" s="11">
        <v>0</v>
      </c>
      <c r="T79" s="11">
        <v>0</v>
      </c>
      <c r="U79" s="11">
        <v>0</v>
      </c>
      <c r="V79" s="11">
        <v>48</v>
      </c>
      <c r="W79" s="11">
        <v>39</v>
      </c>
      <c r="X79" s="11">
        <v>9</v>
      </c>
      <c r="Y79" s="11">
        <v>29</v>
      </c>
      <c r="Z79" s="11">
        <v>22</v>
      </c>
      <c r="AA79" s="11">
        <v>7</v>
      </c>
      <c r="AB79" s="11">
        <v>7</v>
      </c>
      <c r="AC79" s="11">
        <v>6</v>
      </c>
      <c r="AD79" s="11">
        <v>1</v>
      </c>
      <c r="AE79" s="11">
        <v>0</v>
      </c>
      <c r="AF79" s="11">
        <v>0</v>
      </c>
      <c r="AG79" s="11">
        <v>0</v>
      </c>
      <c r="AH79" s="11">
        <v>24</v>
      </c>
      <c r="AI79" s="11">
        <v>24</v>
      </c>
      <c r="AJ79" s="11">
        <v>0</v>
      </c>
      <c r="AK79" s="11">
        <v>30</v>
      </c>
      <c r="AL79" s="11">
        <v>24</v>
      </c>
      <c r="AM79" s="11">
        <v>6</v>
      </c>
      <c r="AN79" s="11">
        <v>16</v>
      </c>
      <c r="AO79" s="11">
        <v>15</v>
      </c>
      <c r="AP79" s="11">
        <v>1</v>
      </c>
      <c r="AQ79" s="11">
        <v>11</v>
      </c>
      <c r="AR79" s="11">
        <v>8</v>
      </c>
      <c r="AS79" s="11">
        <v>3</v>
      </c>
      <c r="AT79" s="11">
        <v>23</v>
      </c>
      <c r="AU79" s="11">
        <v>14</v>
      </c>
      <c r="AV79" s="11">
        <v>9</v>
      </c>
      <c r="AW79" s="11">
        <v>16</v>
      </c>
      <c r="AX79" s="11">
        <v>12</v>
      </c>
      <c r="AY79" s="11">
        <v>4</v>
      </c>
      <c r="AZ79" s="11">
        <v>17</v>
      </c>
      <c r="BA79" s="11">
        <v>12</v>
      </c>
      <c r="BB79" s="27">
        <v>5</v>
      </c>
    </row>
    <row r="80" spans="2:54">
      <c r="B80" s="26" t="s">
        <v>1021</v>
      </c>
      <c r="C80" s="11" t="s">
        <v>1022</v>
      </c>
      <c r="D80" s="11">
        <v>0</v>
      </c>
      <c r="E80" s="11">
        <v>0</v>
      </c>
      <c r="F80" s="11">
        <v>0</v>
      </c>
      <c r="G80" s="11">
        <v>18</v>
      </c>
      <c r="H80" s="11">
        <v>17</v>
      </c>
      <c r="I80" s="11">
        <v>1</v>
      </c>
      <c r="J80" s="11">
        <v>0</v>
      </c>
      <c r="K80" s="11">
        <v>0</v>
      </c>
      <c r="L80" s="11">
        <v>0</v>
      </c>
      <c r="M80" s="11">
        <v>13</v>
      </c>
      <c r="N80" s="11">
        <v>9</v>
      </c>
      <c r="O80" s="11">
        <v>4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9</v>
      </c>
      <c r="Z80" s="11">
        <v>8</v>
      </c>
      <c r="AA80" s="11">
        <v>1</v>
      </c>
      <c r="AB80" s="11">
        <v>12</v>
      </c>
      <c r="AC80" s="11">
        <v>8</v>
      </c>
      <c r="AD80" s="11">
        <v>4</v>
      </c>
      <c r="AE80" s="11">
        <v>39</v>
      </c>
      <c r="AF80" s="11">
        <v>38</v>
      </c>
      <c r="AG80" s="11">
        <v>1</v>
      </c>
      <c r="AH80" s="11">
        <v>23</v>
      </c>
      <c r="AI80" s="11">
        <v>16</v>
      </c>
      <c r="AJ80" s="11">
        <v>7</v>
      </c>
      <c r="AK80" s="11">
        <v>14</v>
      </c>
      <c r="AL80" s="11">
        <v>8</v>
      </c>
      <c r="AM80" s="11">
        <v>6</v>
      </c>
      <c r="AN80" s="11">
        <v>25</v>
      </c>
      <c r="AO80" s="11">
        <v>25</v>
      </c>
      <c r="AP80" s="11">
        <v>0</v>
      </c>
      <c r="AQ80" s="11">
        <v>43</v>
      </c>
      <c r="AR80" s="11">
        <v>35</v>
      </c>
      <c r="AS80" s="11">
        <v>8</v>
      </c>
      <c r="AT80" s="11">
        <v>11</v>
      </c>
      <c r="AU80" s="11">
        <v>11</v>
      </c>
      <c r="AV80" s="11">
        <v>0</v>
      </c>
      <c r="AW80" s="11">
        <v>0</v>
      </c>
      <c r="AX80" s="11">
        <v>0</v>
      </c>
      <c r="AY80" s="11">
        <v>0</v>
      </c>
      <c r="AZ80" s="11">
        <v>16</v>
      </c>
      <c r="BA80" s="11">
        <v>8</v>
      </c>
      <c r="BB80" s="27">
        <v>8</v>
      </c>
    </row>
    <row r="81" spans="2:54">
      <c r="B81" s="26" t="s">
        <v>1091</v>
      </c>
      <c r="C81" s="11" t="s">
        <v>1092</v>
      </c>
      <c r="D81" s="11">
        <v>16</v>
      </c>
      <c r="E81" s="11">
        <v>8</v>
      </c>
      <c r="F81" s="11">
        <v>8</v>
      </c>
      <c r="G81" s="11">
        <v>9</v>
      </c>
      <c r="H81" s="11">
        <v>6</v>
      </c>
      <c r="I81" s="11">
        <v>3</v>
      </c>
      <c r="J81" s="11">
        <v>0</v>
      </c>
      <c r="K81" s="11">
        <v>0</v>
      </c>
      <c r="L81" s="11">
        <v>0</v>
      </c>
      <c r="M81" s="11">
        <v>9</v>
      </c>
      <c r="N81" s="11">
        <v>7</v>
      </c>
      <c r="O81" s="11">
        <v>2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31</v>
      </c>
      <c r="W81" s="11">
        <v>24</v>
      </c>
      <c r="X81" s="11">
        <v>7</v>
      </c>
      <c r="Y81" s="11">
        <v>0</v>
      </c>
      <c r="Z81" s="11">
        <v>0</v>
      </c>
      <c r="AA81" s="11">
        <v>0</v>
      </c>
      <c r="AB81" s="11">
        <v>12</v>
      </c>
      <c r="AC81" s="11">
        <v>9</v>
      </c>
      <c r="AD81" s="11">
        <v>3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31</v>
      </c>
      <c r="AO81" s="11">
        <v>22</v>
      </c>
      <c r="AP81" s="11">
        <v>9</v>
      </c>
      <c r="AQ81" s="11">
        <v>22</v>
      </c>
      <c r="AR81" s="11">
        <v>19</v>
      </c>
      <c r="AS81" s="11">
        <v>3</v>
      </c>
      <c r="AT81" s="11">
        <v>13</v>
      </c>
      <c r="AU81" s="11">
        <v>10</v>
      </c>
      <c r="AV81" s="11">
        <v>3</v>
      </c>
      <c r="AW81" s="11">
        <v>65</v>
      </c>
      <c r="AX81" s="11">
        <v>64</v>
      </c>
      <c r="AY81" s="11">
        <v>1</v>
      </c>
      <c r="AZ81" s="11">
        <v>10</v>
      </c>
      <c r="BA81" s="11">
        <v>9</v>
      </c>
      <c r="BB81" s="27">
        <v>1</v>
      </c>
    </row>
    <row r="82" spans="2:54">
      <c r="B82" s="26" t="s">
        <v>1164</v>
      </c>
      <c r="C82" s="11" t="s">
        <v>1165</v>
      </c>
      <c r="D82" s="11">
        <v>0</v>
      </c>
      <c r="E82" s="11">
        <v>0</v>
      </c>
      <c r="F82" s="11">
        <v>0</v>
      </c>
      <c r="G82" s="11">
        <v>8</v>
      </c>
      <c r="H82" s="11">
        <v>6</v>
      </c>
      <c r="I82" s="11">
        <v>2</v>
      </c>
      <c r="J82" s="11">
        <v>0</v>
      </c>
      <c r="K82" s="11">
        <v>0</v>
      </c>
      <c r="L82" s="11">
        <v>0</v>
      </c>
      <c r="M82" s="11">
        <v>10</v>
      </c>
      <c r="N82" s="11">
        <v>6</v>
      </c>
      <c r="O82" s="11">
        <v>4</v>
      </c>
      <c r="P82" s="11">
        <v>8</v>
      </c>
      <c r="Q82" s="11">
        <v>6</v>
      </c>
      <c r="R82" s="11">
        <v>2</v>
      </c>
      <c r="S82" s="11">
        <v>10</v>
      </c>
      <c r="T82" s="11">
        <v>9</v>
      </c>
      <c r="U82" s="11">
        <v>1</v>
      </c>
      <c r="V82" s="11">
        <v>24</v>
      </c>
      <c r="W82" s="11">
        <v>16</v>
      </c>
      <c r="X82" s="11">
        <v>8</v>
      </c>
      <c r="Y82" s="11">
        <v>19</v>
      </c>
      <c r="Z82" s="11">
        <v>14</v>
      </c>
      <c r="AA82" s="11">
        <v>5</v>
      </c>
      <c r="AB82" s="11">
        <v>14</v>
      </c>
      <c r="AC82" s="11">
        <v>7</v>
      </c>
      <c r="AD82" s="11">
        <v>7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18</v>
      </c>
      <c r="AO82" s="11">
        <v>17</v>
      </c>
      <c r="AP82" s="11">
        <v>1</v>
      </c>
      <c r="AQ82" s="11">
        <v>7</v>
      </c>
      <c r="AR82" s="11">
        <v>5</v>
      </c>
      <c r="AS82" s="11">
        <v>2</v>
      </c>
      <c r="AT82" s="11">
        <v>22</v>
      </c>
      <c r="AU82" s="11">
        <v>13</v>
      </c>
      <c r="AV82" s="11">
        <v>9</v>
      </c>
      <c r="AW82" s="11">
        <v>0</v>
      </c>
      <c r="AX82" s="11">
        <v>0</v>
      </c>
      <c r="AY82" s="11">
        <v>0</v>
      </c>
      <c r="AZ82" s="11">
        <v>9</v>
      </c>
      <c r="BA82" s="11">
        <v>3</v>
      </c>
      <c r="BB82" s="27">
        <v>6</v>
      </c>
    </row>
    <row r="83" spans="2:54">
      <c r="B83" s="26" t="s">
        <v>1240</v>
      </c>
      <c r="C83" s="11" t="s">
        <v>1241</v>
      </c>
      <c r="D83" s="11">
        <v>16</v>
      </c>
      <c r="E83" s="11">
        <v>8</v>
      </c>
      <c r="F83" s="11">
        <v>8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6</v>
      </c>
      <c r="T83" s="11">
        <v>5</v>
      </c>
      <c r="U83" s="11">
        <v>1</v>
      </c>
      <c r="V83" s="11">
        <v>19</v>
      </c>
      <c r="W83" s="11">
        <v>13</v>
      </c>
      <c r="X83" s="11">
        <v>6</v>
      </c>
      <c r="Y83" s="11">
        <v>14</v>
      </c>
      <c r="Z83" s="11">
        <v>9</v>
      </c>
      <c r="AA83" s="11">
        <v>5</v>
      </c>
      <c r="AB83" s="11">
        <v>23</v>
      </c>
      <c r="AC83" s="11">
        <v>17</v>
      </c>
      <c r="AD83" s="11">
        <v>6</v>
      </c>
      <c r="AE83" s="11">
        <v>20</v>
      </c>
      <c r="AF83" s="11">
        <v>13</v>
      </c>
      <c r="AG83" s="11">
        <v>7</v>
      </c>
      <c r="AH83" s="11">
        <v>10</v>
      </c>
      <c r="AI83" s="11">
        <v>5</v>
      </c>
      <c r="AJ83" s="11">
        <v>5</v>
      </c>
      <c r="AK83" s="11">
        <v>8</v>
      </c>
      <c r="AL83" s="11">
        <v>5</v>
      </c>
      <c r="AM83" s="11">
        <v>3</v>
      </c>
      <c r="AN83" s="11">
        <v>18</v>
      </c>
      <c r="AO83" s="11">
        <v>12</v>
      </c>
      <c r="AP83" s="11">
        <v>6</v>
      </c>
      <c r="AQ83" s="11">
        <v>7</v>
      </c>
      <c r="AR83" s="11">
        <v>7</v>
      </c>
      <c r="AS83" s="11">
        <v>0</v>
      </c>
      <c r="AT83" s="11">
        <v>0</v>
      </c>
      <c r="AU83" s="11">
        <v>0</v>
      </c>
      <c r="AV83" s="11">
        <v>0</v>
      </c>
      <c r="AW83" s="11">
        <v>13</v>
      </c>
      <c r="AX83" s="11">
        <v>4</v>
      </c>
      <c r="AY83" s="11">
        <v>9</v>
      </c>
      <c r="AZ83" s="11">
        <v>9</v>
      </c>
      <c r="BA83" s="11">
        <v>5</v>
      </c>
      <c r="BB83" s="27">
        <v>4</v>
      </c>
    </row>
    <row r="84" spans="2:54">
      <c r="B84" s="26" t="s">
        <v>1323</v>
      </c>
      <c r="C84" s="11" t="s">
        <v>1324</v>
      </c>
      <c r="D84" s="11">
        <v>18</v>
      </c>
      <c r="E84" s="11">
        <v>18</v>
      </c>
      <c r="F84" s="11">
        <v>0</v>
      </c>
      <c r="G84" s="11">
        <v>13</v>
      </c>
      <c r="H84" s="11">
        <v>7</v>
      </c>
      <c r="I84" s="11">
        <v>6</v>
      </c>
      <c r="J84" s="11">
        <v>0</v>
      </c>
      <c r="K84" s="11">
        <v>0</v>
      </c>
      <c r="L84" s="11">
        <v>0</v>
      </c>
      <c r="M84" s="11">
        <v>9</v>
      </c>
      <c r="N84" s="11">
        <v>7</v>
      </c>
      <c r="O84" s="11">
        <v>2</v>
      </c>
      <c r="P84" s="11">
        <v>29</v>
      </c>
      <c r="Q84" s="11">
        <v>22</v>
      </c>
      <c r="R84" s="11">
        <v>7</v>
      </c>
      <c r="S84" s="11">
        <v>10</v>
      </c>
      <c r="T84" s="11">
        <v>8</v>
      </c>
      <c r="U84" s="11">
        <v>2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22</v>
      </c>
      <c r="AC84" s="11">
        <v>17</v>
      </c>
      <c r="AD84" s="11">
        <v>5</v>
      </c>
      <c r="AE84" s="11">
        <v>28</v>
      </c>
      <c r="AF84" s="11">
        <v>23</v>
      </c>
      <c r="AG84" s="11">
        <v>5</v>
      </c>
      <c r="AH84" s="11">
        <v>15</v>
      </c>
      <c r="AI84" s="11">
        <v>7</v>
      </c>
      <c r="AJ84" s="11">
        <v>8</v>
      </c>
      <c r="AK84" s="11">
        <v>0</v>
      </c>
      <c r="AL84" s="11">
        <v>0</v>
      </c>
      <c r="AM84" s="11">
        <v>0</v>
      </c>
      <c r="AN84" s="11">
        <v>66</v>
      </c>
      <c r="AO84" s="11">
        <v>58</v>
      </c>
      <c r="AP84" s="11">
        <v>8</v>
      </c>
      <c r="AQ84" s="11">
        <v>12</v>
      </c>
      <c r="AR84" s="11">
        <v>6</v>
      </c>
      <c r="AS84" s="11">
        <v>6</v>
      </c>
      <c r="AT84" s="11">
        <v>26</v>
      </c>
      <c r="AU84" s="11">
        <v>17</v>
      </c>
      <c r="AV84" s="11">
        <v>9</v>
      </c>
      <c r="AW84" s="11">
        <v>0</v>
      </c>
      <c r="AX84" s="11">
        <v>0</v>
      </c>
      <c r="AY84" s="11">
        <v>0</v>
      </c>
      <c r="AZ84" s="11">
        <v>12</v>
      </c>
      <c r="BA84" s="11">
        <v>8</v>
      </c>
      <c r="BB84" s="27">
        <v>4</v>
      </c>
    </row>
    <row r="85" spans="2:54">
      <c r="B85" s="26" t="s">
        <v>1390</v>
      </c>
      <c r="C85" s="11" t="s">
        <v>1391</v>
      </c>
      <c r="D85" s="11">
        <v>0</v>
      </c>
      <c r="E85" s="11">
        <v>0</v>
      </c>
      <c r="F85" s="11">
        <v>0</v>
      </c>
      <c r="G85" s="11">
        <v>21</v>
      </c>
      <c r="H85" s="11">
        <v>12</v>
      </c>
      <c r="I85" s="11">
        <v>9</v>
      </c>
      <c r="J85" s="11">
        <v>17</v>
      </c>
      <c r="K85" s="11">
        <v>10</v>
      </c>
      <c r="L85" s="11">
        <v>7</v>
      </c>
      <c r="M85" s="11">
        <v>18</v>
      </c>
      <c r="N85" s="11">
        <v>9</v>
      </c>
      <c r="O85" s="11">
        <v>9</v>
      </c>
      <c r="P85" s="11">
        <v>32</v>
      </c>
      <c r="Q85" s="11">
        <v>29</v>
      </c>
      <c r="R85" s="11">
        <v>3</v>
      </c>
      <c r="S85" s="11">
        <v>0</v>
      </c>
      <c r="T85" s="11">
        <v>0</v>
      </c>
      <c r="U85" s="11">
        <v>0</v>
      </c>
      <c r="V85" s="11">
        <v>16</v>
      </c>
      <c r="W85" s="11">
        <v>9</v>
      </c>
      <c r="X85" s="11">
        <v>7</v>
      </c>
      <c r="Y85" s="11">
        <v>25</v>
      </c>
      <c r="Z85" s="11">
        <v>16</v>
      </c>
      <c r="AA85" s="11">
        <v>9</v>
      </c>
      <c r="AB85" s="11">
        <v>0</v>
      </c>
      <c r="AC85" s="11">
        <v>0</v>
      </c>
      <c r="AD85" s="11">
        <v>0</v>
      </c>
      <c r="AE85" s="11">
        <v>36</v>
      </c>
      <c r="AF85" s="11">
        <v>27</v>
      </c>
      <c r="AG85" s="11">
        <v>9</v>
      </c>
      <c r="AH85" s="11">
        <v>31</v>
      </c>
      <c r="AI85" s="11">
        <v>29</v>
      </c>
      <c r="AJ85" s="11">
        <v>2</v>
      </c>
      <c r="AK85" s="11">
        <v>17</v>
      </c>
      <c r="AL85" s="11">
        <v>14</v>
      </c>
      <c r="AM85" s="11">
        <v>3</v>
      </c>
      <c r="AN85" s="11">
        <v>0</v>
      </c>
      <c r="AO85" s="11">
        <v>0</v>
      </c>
      <c r="AP85" s="11">
        <v>0</v>
      </c>
      <c r="AQ85" s="11">
        <v>16</v>
      </c>
      <c r="AR85" s="11">
        <v>11</v>
      </c>
      <c r="AS85" s="11">
        <v>5</v>
      </c>
      <c r="AT85" s="11">
        <v>0</v>
      </c>
      <c r="AU85" s="11">
        <v>0</v>
      </c>
      <c r="AV85" s="11">
        <v>0</v>
      </c>
      <c r="AW85" s="11">
        <v>14</v>
      </c>
      <c r="AX85" s="11">
        <v>9</v>
      </c>
      <c r="AY85" s="11">
        <v>5</v>
      </c>
      <c r="AZ85" s="11">
        <v>15</v>
      </c>
      <c r="BA85" s="11">
        <v>9</v>
      </c>
      <c r="BB85" s="27">
        <v>6</v>
      </c>
    </row>
    <row r="86" spans="2:54">
      <c r="B86" s="26" t="s">
        <v>1469</v>
      </c>
      <c r="C86" s="11" t="s">
        <v>1470</v>
      </c>
      <c r="D86" s="11">
        <v>0</v>
      </c>
      <c r="E86" s="11">
        <v>0</v>
      </c>
      <c r="F86" s="11">
        <v>0</v>
      </c>
      <c r="G86" s="11">
        <v>22</v>
      </c>
      <c r="H86" s="11">
        <v>15</v>
      </c>
      <c r="I86" s="11">
        <v>7</v>
      </c>
      <c r="J86" s="11">
        <v>11</v>
      </c>
      <c r="K86" s="11">
        <v>8</v>
      </c>
      <c r="L86" s="11">
        <v>3</v>
      </c>
      <c r="M86" s="11">
        <v>13</v>
      </c>
      <c r="N86" s="11">
        <v>7</v>
      </c>
      <c r="O86" s="11">
        <v>6</v>
      </c>
      <c r="P86" s="11">
        <v>33</v>
      </c>
      <c r="Q86" s="11">
        <v>24</v>
      </c>
      <c r="R86" s="11">
        <v>9</v>
      </c>
      <c r="S86" s="11">
        <v>12</v>
      </c>
      <c r="T86" s="11">
        <v>10</v>
      </c>
      <c r="U86" s="11">
        <v>2</v>
      </c>
      <c r="V86" s="11">
        <v>18</v>
      </c>
      <c r="W86" s="11">
        <v>15</v>
      </c>
      <c r="X86" s="11">
        <v>3</v>
      </c>
      <c r="Y86" s="11">
        <v>14</v>
      </c>
      <c r="Z86" s="11">
        <v>10</v>
      </c>
      <c r="AA86" s="11">
        <v>4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17</v>
      </c>
      <c r="AI86" s="11">
        <v>9</v>
      </c>
      <c r="AJ86" s="11">
        <v>8</v>
      </c>
      <c r="AK86" s="11">
        <v>30</v>
      </c>
      <c r="AL86" s="11">
        <v>27</v>
      </c>
      <c r="AM86" s="11">
        <v>3</v>
      </c>
      <c r="AN86" s="11">
        <v>11</v>
      </c>
      <c r="AO86" s="11">
        <v>6</v>
      </c>
      <c r="AP86" s="11">
        <v>5</v>
      </c>
      <c r="AQ86" s="11">
        <v>15</v>
      </c>
      <c r="AR86" s="11">
        <v>6</v>
      </c>
      <c r="AS86" s="11">
        <v>9</v>
      </c>
      <c r="AT86" s="11">
        <v>17</v>
      </c>
      <c r="AU86" s="11">
        <v>9</v>
      </c>
      <c r="AV86" s="11">
        <v>8</v>
      </c>
      <c r="AW86" s="11">
        <v>47</v>
      </c>
      <c r="AX86" s="11">
        <v>38</v>
      </c>
      <c r="AY86" s="11">
        <v>9</v>
      </c>
      <c r="AZ86" s="11">
        <v>16</v>
      </c>
      <c r="BA86" s="11">
        <v>8</v>
      </c>
      <c r="BB86" s="27">
        <v>8</v>
      </c>
    </row>
    <row r="87" spans="2:54">
      <c r="B87" s="26" t="s">
        <v>1550</v>
      </c>
      <c r="C87" s="11" t="s">
        <v>1551</v>
      </c>
      <c r="D87" s="11">
        <v>0</v>
      </c>
      <c r="E87" s="11">
        <v>0</v>
      </c>
      <c r="F87" s="11">
        <v>0</v>
      </c>
      <c r="G87" s="11">
        <v>12</v>
      </c>
      <c r="H87" s="11">
        <v>7</v>
      </c>
      <c r="I87" s="11">
        <v>5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12</v>
      </c>
      <c r="Q87" s="11">
        <v>10</v>
      </c>
      <c r="R87" s="11">
        <v>2</v>
      </c>
      <c r="S87" s="11">
        <v>8</v>
      </c>
      <c r="T87" s="11">
        <v>5</v>
      </c>
      <c r="U87" s="11">
        <v>3</v>
      </c>
      <c r="V87" s="11">
        <v>14</v>
      </c>
      <c r="W87" s="11">
        <v>11</v>
      </c>
      <c r="X87" s="11">
        <v>3</v>
      </c>
      <c r="Y87" s="11">
        <v>16</v>
      </c>
      <c r="Z87" s="11">
        <v>7</v>
      </c>
      <c r="AA87" s="11">
        <v>9</v>
      </c>
      <c r="AB87" s="11">
        <v>0</v>
      </c>
      <c r="AC87" s="11">
        <v>0</v>
      </c>
      <c r="AD87" s="11">
        <v>0</v>
      </c>
      <c r="AE87" s="11">
        <v>19</v>
      </c>
      <c r="AF87" s="11">
        <v>13</v>
      </c>
      <c r="AG87" s="11">
        <v>6</v>
      </c>
      <c r="AH87" s="11">
        <v>13</v>
      </c>
      <c r="AI87" s="11">
        <v>5</v>
      </c>
      <c r="AJ87" s="11">
        <v>8</v>
      </c>
      <c r="AK87" s="11">
        <v>15</v>
      </c>
      <c r="AL87" s="11">
        <v>11</v>
      </c>
      <c r="AM87" s="11">
        <v>4</v>
      </c>
      <c r="AN87" s="11">
        <v>27</v>
      </c>
      <c r="AO87" s="11">
        <v>18</v>
      </c>
      <c r="AP87" s="11">
        <v>9</v>
      </c>
      <c r="AQ87" s="11">
        <v>0</v>
      </c>
      <c r="AR87" s="11">
        <v>0</v>
      </c>
      <c r="AS87" s="11">
        <v>0</v>
      </c>
      <c r="AT87" s="11">
        <v>12</v>
      </c>
      <c r="AU87" s="11">
        <v>5</v>
      </c>
      <c r="AV87" s="11">
        <v>7</v>
      </c>
      <c r="AW87" s="11">
        <v>15</v>
      </c>
      <c r="AX87" s="11">
        <v>15</v>
      </c>
      <c r="AY87" s="11">
        <v>0</v>
      </c>
      <c r="AZ87" s="11">
        <v>0</v>
      </c>
      <c r="BA87" s="11">
        <v>0</v>
      </c>
      <c r="BB87" s="27">
        <v>0</v>
      </c>
    </row>
    <row r="88" spans="2:54">
      <c r="B88" s="26" t="s">
        <v>1599</v>
      </c>
      <c r="C88" s="11" t="s">
        <v>1600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4</v>
      </c>
      <c r="N88" s="11">
        <v>4</v>
      </c>
      <c r="O88" s="11">
        <v>0</v>
      </c>
      <c r="P88" s="11">
        <v>8</v>
      </c>
      <c r="Q88" s="11">
        <v>3</v>
      </c>
      <c r="R88" s="11">
        <v>5</v>
      </c>
      <c r="S88" s="11">
        <v>17</v>
      </c>
      <c r="T88" s="11">
        <v>11</v>
      </c>
      <c r="U88" s="11">
        <v>6</v>
      </c>
      <c r="V88" s="11">
        <v>11</v>
      </c>
      <c r="W88" s="11">
        <v>10</v>
      </c>
      <c r="X88" s="11">
        <v>1</v>
      </c>
      <c r="Y88" s="11">
        <v>13</v>
      </c>
      <c r="Z88" s="11">
        <v>4</v>
      </c>
      <c r="AA88" s="11">
        <v>9</v>
      </c>
      <c r="AB88" s="11">
        <v>0</v>
      </c>
      <c r="AC88" s="11">
        <v>0</v>
      </c>
      <c r="AD88" s="11">
        <v>0</v>
      </c>
      <c r="AE88" s="11">
        <v>13</v>
      </c>
      <c r="AF88" s="11">
        <v>13</v>
      </c>
      <c r="AG88" s="11">
        <v>0</v>
      </c>
      <c r="AH88" s="11">
        <v>0</v>
      </c>
      <c r="AI88" s="11">
        <v>0</v>
      </c>
      <c r="AJ88" s="11">
        <v>0</v>
      </c>
      <c r="AK88" s="11">
        <v>14</v>
      </c>
      <c r="AL88" s="11">
        <v>10</v>
      </c>
      <c r="AM88" s="11">
        <v>4</v>
      </c>
      <c r="AN88" s="11">
        <v>0</v>
      </c>
      <c r="AO88" s="11">
        <v>0</v>
      </c>
      <c r="AP88" s="11">
        <v>0</v>
      </c>
      <c r="AQ88" s="11">
        <v>11</v>
      </c>
      <c r="AR88" s="11">
        <v>8</v>
      </c>
      <c r="AS88" s="11">
        <v>3</v>
      </c>
      <c r="AT88" s="11">
        <v>0</v>
      </c>
      <c r="AU88" s="11">
        <v>0</v>
      </c>
      <c r="AV88" s="11">
        <v>0</v>
      </c>
      <c r="AW88" s="11">
        <v>10</v>
      </c>
      <c r="AX88" s="11">
        <v>5</v>
      </c>
      <c r="AY88" s="11">
        <v>5</v>
      </c>
      <c r="AZ88" s="11">
        <v>23</v>
      </c>
      <c r="BA88" s="11">
        <v>20</v>
      </c>
      <c r="BB88" s="27">
        <v>3</v>
      </c>
    </row>
    <row r="89" spans="2:54">
      <c r="B89" s="26" t="s">
        <v>1654</v>
      </c>
      <c r="C89" s="11" t="s">
        <v>1655</v>
      </c>
      <c r="D89" s="11">
        <v>7</v>
      </c>
      <c r="E89" s="11">
        <v>7</v>
      </c>
      <c r="F89" s="11">
        <v>0</v>
      </c>
      <c r="G89" s="11">
        <v>0</v>
      </c>
      <c r="H89" s="11">
        <v>0</v>
      </c>
      <c r="I89" s="11">
        <v>0</v>
      </c>
      <c r="J89" s="11">
        <v>22</v>
      </c>
      <c r="K89" s="11">
        <v>16</v>
      </c>
      <c r="L89" s="11">
        <v>6</v>
      </c>
      <c r="M89" s="11">
        <v>0</v>
      </c>
      <c r="N89" s="11">
        <v>0</v>
      </c>
      <c r="O89" s="11">
        <v>0</v>
      </c>
      <c r="P89" s="11">
        <v>28</v>
      </c>
      <c r="Q89" s="11">
        <v>21</v>
      </c>
      <c r="R89" s="11">
        <v>7</v>
      </c>
      <c r="S89" s="11">
        <v>0</v>
      </c>
      <c r="T89" s="11">
        <v>0</v>
      </c>
      <c r="U89" s="11">
        <v>0</v>
      </c>
      <c r="V89" s="11">
        <v>20</v>
      </c>
      <c r="W89" s="11">
        <v>13</v>
      </c>
      <c r="X89" s="11">
        <v>7</v>
      </c>
      <c r="Y89" s="11">
        <v>30</v>
      </c>
      <c r="Z89" s="11">
        <v>24</v>
      </c>
      <c r="AA89" s="11">
        <v>6</v>
      </c>
      <c r="AB89" s="11">
        <v>0</v>
      </c>
      <c r="AC89" s="11">
        <v>0</v>
      </c>
      <c r="AD89" s="11">
        <v>0</v>
      </c>
      <c r="AE89" s="11">
        <v>5</v>
      </c>
      <c r="AF89" s="11">
        <v>5</v>
      </c>
      <c r="AG89" s="11">
        <v>0</v>
      </c>
      <c r="AH89" s="11">
        <v>7</v>
      </c>
      <c r="AI89" s="11">
        <v>7</v>
      </c>
      <c r="AJ89" s="11">
        <v>0</v>
      </c>
      <c r="AK89" s="11">
        <v>16</v>
      </c>
      <c r="AL89" s="11">
        <v>9</v>
      </c>
      <c r="AM89" s="11">
        <v>7</v>
      </c>
      <c r="AN89" s="11">
        <v>0</v>
      </c>
      <c r="AO89" s="11">
        <v>0</v>
      </c>
      <c r="AP89" s="11">
        <v>0</v>
      </c>
      <c r="AQ89" s="11">
        <v>21</v>
      </c>
      <c r="AR89" s="11">
        <v>16</v>
      </c>
      <c r="AS89" s="11">
        <v>5</v>
      </c>
      <c r="AT89" s="11">
        <v>9</v>
      </c>
      <c r="AU89" s="11">
        <v>6</v>
      </c>
      <c r="AV89" s="11">
        <v>3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27">
        <v>0</v>
      </c>
    </row>
    <row r="90" spans="2:54">
      <c r="B90" s="26" t="s">
        <v>1706</v>
      </c>
      <c r="C90" s="11" t="s">
        <v>1707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10</v>
      </c>
      <c r="K90" s="11">
        <v>7</v>
      </c>
      <c r="L90" s="11">
        <v>3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14</v>
      </c>
      <c r="W90" s="11">
        <v>13</v>
      </c>
      <c r="X90" s="11">
        <v>1</v>
      </c>
      <c r="Y90" s="11">
        <v>3</v>
      </c>
      <c r="Z90" s="11">
        <v>1</v>
      </c>
      <c r="AA90" s="11">
        <v>2</v>
      </c>
      <c r="AB90" s="11">
        <v>16</v>
      </c>
      <c r="AC90" s="11">
        <v>15</v>
      </c>
      <c r="AD90" s="11">
        <v>1</v>
      </c>
      <c r="AE90" s="11">
        <v>17</v>
      </c>
      <c r="AF90" s="11">
        <v>8</v>
      </c>
      <c r="AG90" s="11">
        <v>9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7</v>
      </c>
      <c r="AO90" s="11">
        <v>6</v>
      </c>
      <c r="AP90" s="11">
        <v>1</v>
      </c>
      <c r="AQ90" s="11">
        <v>0</v>
      </c>
      <c r="AR90" s="11">
        <v>0</v>
      </c>
      <c r="AS90" s="11">
        <v>0</v>
      </c>
      <c r="AT90" s="11">
        <v>9</v>
      </c>
      <c r="AU90" s="11">
        <v>3</v>
      </c>
      <c r="AV90" s="11">
        <v>6</v>
      </c>
      <c r="AW90" s="11">
        <v>10</v>
      </c>
      <c r="AX90" s="11">
        <v>7</v>
      </c>
      <c r="AY90" s="11">
        <v>3</v>
      </c>
      <c r="AZ90" s="11">
        <v>21</v>
      </c>
      <c r="BA90" s="11">
        <v>13</v>
      </c>
      <c r="BB90" s="27">
        <v>8</v>
      </c>
    </row>
    <row r="91" spans="2:54" ht="15" thickBot="1">
      <c r="B91" s="28" t="s">
        <v>1758</v>
      </c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30"/>
    </row>
    <row r="95" spans="2:54" ht="15" thickBot="1">
      <c r="B95" s="2" t="s">
        <v>1817</v>
      </c>
    </row>
    <row r="96" spans="2:54" ht="15" thickBot="1">
      <c r="B96" s="34" t="s">
        <v>5</v>
      </c>
      <c r="C96" s="20"/>
      <c r="D96" s="20" t="s">
        <v>71</v>
      </c>
      <c r="E96" s="20" t="s">
        <v>71</v>
      </c>
      <c r="F96" s="20" t="s">
        <v>71</v>
      </c>
      <c r="G96" s="20" t="s">
        <v>16</v>
      </c>
      <c r="H96" s="20" t="s">
        <v>16</v>
      </c>
      <c r="I96" s="20" t="s">
        <v>16</v>
      </c>
      <c r="J96" s="20" t="s">
        <v>231</v>
      </c>
      <c r="K96" s="20" t="s">
        <v>231</v>
      </c>
      <c r="L96" s="20" t="s">
        <v>231</v>
      </c>
      <c r="M96" s="20" t="s">
        <v>29</v>
      </c>
      <c r="N96" s="20" t="s">
        <v>29</v>
      </c>
      <c r="O96" s="20" t="s">
        <v>29</v>
      </c>
      <c r="P96" s="20" t="s">
        <v>108</v>
      </c>
      <c r="Q96" s="20" t="s">
        <v>108</v>
      </c>
      <c r="R96" s="20" t="s">
        <v>108</v>
      </c>
      <c r="S96" s="20" t="s">
        <v>98</v>
      </c>
      <c r="T96" s="20" t="s">
        <v>98</v>
      </c>
      <c r="U96" s="20" t="s">
        <v>98</v>
      </c>
      <c r="V96" s="20" t="s">
        <v>248</v>
      </c>
      <c r="W96" s="20" t="s">
        <v>248</v>
      </c>
      <c r="X96" s="20" t="s">
        <v>248</v>
      </c>
      <c r="Y96" s="20" t="s">
        <v>185</v>
      </c>
      <c r="Z96" s="20" t="s">
        <v>185</v>
      </c>
      <c r="AA96" s="20" t="s">
        <v>185</v>
      </c>
      <c r="AB96" s="20" t="s">
        <v>49</v>
      </c>
      <c r="AC96" s="20" t="s">
        <v>49</v>
      </c>
      <c r="AD96" s="20" t="s">
        <v>49</v>
      </c>
      <c r="AE96" s="20" t="s">
        <v>128</v>
      </c>
      <c r="AF96" s="20" t="s">
        <v>128</v>
      </c>
      <c r="AG96" s="35" t="s">
        <v>128</v>
      </c>
    </row>
    <row r="97" spans="2:33" ht="15" thickBot="1">
      <c r="B97" s="25" t="s">
        <v>1759</v>
      </c>
      <c r="C97" s="20" t="s">
        <v>1</v>
      </c>
      <c r="D97" s="20" t="s">
        <v>1760</v>
      </c>
      <c r="E97" s="20" t="s">
        <v>1748</v>
      </c>
      <c r="F97" s="20" t="s">
        <v>1761</v>
      </c>
      <c r="G97" s="20" t="s">
        <v>1760</v>
      </c>
      <c r="H97" s="20" t="s">
        <v>1748</v>
      </c>
      <c r="I97" s="20" t="s">
        <v>1761</v>
      </c>
      <c r="J97" s="20" t="s">
        <v>1760</v>
      </c>
      <c r="K97" s="20" t="s">
        <v>1748</v>
      </c>
      <c r="L97" s="20" t="s">
        <v>1761</v>
      </c>
      <c r="M97" s="20" t="s">
        <v>1760</v>
      </c>
      <c r="N97" s="20" t="s">
        <v>1748</v>
      </c>
      <c r="O97" s="20" t="s">
        <v>1761</v>
      </c>
      <c r="P97" s="20" t="s">
        <v>1760</v>
      </c>
      <c r="Q97" s="20" t="s">
        <v>1748</v>
      </c>
      <c r="R97" s="20" t="s">
        <v>1761</v>
      </c>
      <c r="S97" s="20" t="s">
        <v>1760</v>
      </c>
      <c r="T97" s="20" t="s">
        <v>1748</v>
      </c>
      <c r="U97" s="20" t="s">
        <v>1761</v>
      </c>
      <c r="V97" s="20" t="s">
        <v>1760</v>
      </c>
      <c r="W97" s="20" t="s">
        <v>1748</v>
      </c>
      <c r="X97" s="20" t="s">
        <v>1761</v>
      </c>
      <c r="Y97" s="20" t="s">
        <v>1760</v>
      </c>
      <c r="Z97" s="20" t="s">
        <v>1748</v>
      </c>
      <c r="AA97" s="20" t="s">
        <v>1761</v>
      </c>
      <c r="AB97" s="20" t="s">
        <v>1760</v>
      </c>
      <c r="AC97" s="20" t="s">
        <v>1748</v>
      </c>
      <c r="AD97" s="20" t="s">
        <v>1761</v>
      </c>
      <c r="AE97" s="20" t="s">
        <v>1760</v>
      </c>
      <c r="AF97" s="20" t="s">
        <v>1748</v>
      </c>
      <c r="AG97" s="35" t="s">
        <v>1761</v>
      </c>
    </row>
    <row r="98" spans="2:33">
      <c r="B98" s="26" t="s">
        <v>11</v>
      </c>
      <c r="C98" s="11" t="s">
        <v>12</v>
      </c>
      <c r="D98" s="11">
        <v>13</v>
      </c>
      <c r="E98" s="11">
        <v>5</v>
      </c>
      <c r="F98" s="11">
        <v>8</v>
      </c>
      <c r="G98" s="11">
        <v>8</v>
      </c>
      <c r="H98" s="11">
        <v>2</v>
      </c>
      <c r="I98" s="11">
        <v>6</v>
      </c>
      <c r="J98" s="11">
        <v>0</v>
      </c>
      <c r="K98" s="11">
        <v>0</v>
      </c>
      <c r="L98" s="11">
        <v>0</v>
      </c>
      <c r="M98" s="11">
        <v>24</v>
      </c>
      <c r="N98" s="11">
        <v>15</v>
      </c>
      <c r="O98" s="11">
        <v>9</v>
      </c>
      <c r="P98" s="11">
        <v>15</v>
      </c>
      <c r="Q98" s="11">
        <v>14</v>
      </c>
      <c r="R98" s="11">
        <v>1</v>
      </c>
      <c r="S98" s="11">
        <v>12</v>
      </c>
      <c r="T98" s="11">
        <v>6</v>
      </c>
      <c r="U98" s="11">
        <v>6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9</v>
      </c>
      <c r="AC98" s="11">
        <v>8</v>
      </c>
      <c r="AD98" s="11">
        <v>1</v>
      </c>
      <c r="AE98" s="11">
        <v>13</v>
      </c>
      <c r="AF98" s="11">
        <v>9</v>
      </c>
      <c r="AG98" s="27">
        <v>4</v>
      </c>
    </row>
    <row r="99" spans="2:33">
      <c r="B99" s="26" t="s">
        <v>160</v>
      </c>
      <c r="C99" s="11" t="s">
        <v>161</v>
      </c>
      <c r="D99" s="11">
        <v>16</v>
      </c>
      <c r="E99" s="11">
        <v>16</v>
      </c>
      <c r="F99" s="11">
        <v>0</v>
      </c>
      <c r="G99" s="11">
        <v>28</v>
      </c>
      <c r="H99" s="11">
        <v>19</v>
      </c>
      <c r="I99" s="11">
        <v>9</v>
      </c>
      <c r="J99" s="11">
        <v>13</v>
      </c>
      <c r="K99" s="11">
        <v>8</v>
      </c>
      <c r="L99" s="11">
        <v>5</v>
      </c>
      <c r="M99" s="11">
        <v>21</v>
      </c>
      <c r="N99" s="11">
        <v>13</v>
      </c>
      <c r="O99" s="11">
        <v>8</v>
      </c>
      <c r="P99" s="11">
        <v>11</v>
      </c>
      <c r="Q99" s="11">
        <v>9</v>
      </c>
      <c r="R99" s="11">
        <v>2</v>
      </c>
      <c r="S99" s="11">
        <v>0</v>
      </c>
      <c r="T99" s="11">
        <v>0</v>
      </c>
      <c r="U99" s="11">
        <v>0</v>
      </c>
      <c r="V99" s="11">
        <v>18</v>
      </c>
      <c r="W99" s="11">
        <v>18</v>
      </c>
      <c r="X99" s="11">
        <v>0</v>
      </c>
      <c r="Y99" s="11">
        <v>12</v>
      </c>
      <c r="Z99" s="11">
        <v>10</v>
      </c>
      <c r="AA99" s="11">
        <v>2</v>
      </c>
      <c r="AB99" s="11">
        <v>0</v>
      </c>
      <c r="AC99" s="11">
        <v>0</v>
      </c>
      <c r="AD99" s="11">
        <v>0</v>
      </c>
      <c r="AE99" s="11">
        <v>13</v>
      </c>
      <c r="AF99" s="11">
        <v>9</v>
      </c>
      <c r="AG99" s="27">
        <v>4</v>
      </c>
    </row>
    <row r="100" spans="2:33">
      <c r="B100" s="26" t="s">
        <v>295</v>
      </c>
      <c r="C100" s="11" t="s">
        <v>296</v>
      </c>
      <c r="D100" s="11">
        <v>18</v>
      </c>
      <c r="E100" s="11">
        <v>12</v>
      </c>
      <c r="F100" s="11">
        <v>6</v>
      </c>
      <c r="G100" s="11">
        <v>17</v>
      </c>
      <c r="H100" s="11">
        <v>11</v>
      </c>
      <c r="I100" s="11">
        <v>6</v>
      </c>
      <c r="J100" s="11">
        <v>0</v>
      </c>
      <c r="K100" s="11">
        <v>0</v>
      </c>
      <c r="L100" s="11">
        <v>0</v>
      </c>
      <c r="M100" s="11">
        <v>21</v>
      </c>
      <c r="N100" s="11">
        <v>20</v>
      </c>
      <c r="O100" s="11">
        <v>1</v>
      </c>
      <c r="P100" s="11">
        <v>30</v>
      </c>
      <c r="Q100" s="11">
        <v>26</v>
      </c>
      <c r="R100" s="11">
        <v>4</v>
      </c>
      <c r="S100" s="11">
        <v>15</v>
      </c>
      <c r="T100" s="11">
        <v>15</v>
      </c>
      <c r="U100" s="11">
        <v>0</v>
      </c>
      <c r="V100" s="11">
        <v>0</v>
      </c>
      <c r="W100" s="11">
        <v>0</v>
      </c>
      <c r="X100" s="11">
        <v>0</v>
      </c>
      <c r="Y100" s="11">
        <v>14</v>
      </c>
      <c r="Z100" s="11">
        <v>9</v>
      </c>
      <c r="AA100" s="11">
        <v>5</v>
      </c>
      <c r="AB100" s="11">
        <v>31</v>
      </c>
      <c r="AC100" s="11">
        <v>27</v>
      </c>
      <c r="AD100" s="11">
        <v>4</v>
      </c>
      <c r="AE100" s="11">
        <v>11</v>
      </c>
      <c r="AF100" s="11">
        <v>7</v>
      </c>
      <c r="AG100" s="27">
        <v>4</v>
      </c>
    </row>
    <row r="101" spans="2:33">
      <c r="B101" s="26" t="s">
        <v>389</v>
      </c>
      <c r="C101" s="11" t="s">
        <v>390</v>
      </c>
      <c r="D101" s="11">
        <v>22</v>
      </c>
      <c r="E101" s="11">
        <v>15</v>
      </c>
      <c r="F101" s="11">
        <v>7</v>
      </c>
      <c r="G101" s="11">
        <v>0</v>
      </c>
      <c r="H101" s="11">
        <v>0</v>
      </c>
      <c r="I101" s="11">
        <v>0</v>
      </c>
      <c r="J101" s="11">
        <v>15</v>
      </c>
      <c r="K101" s="11">
        <v>9</v>
      </c>
      <c r="L101" s="11">
        <v>6</v>
      </c>
      <c r="M101" s="11">
        <v>28</v>
      </c>
      <c r="N101" s="11">
        <v>25</v>
      </c>
      <c r="O101" s="11">
        <v>3</v>
      </c>
      <c r="P101" s="11">
        <v>5</v>
      </c>
      <c r="Q101" s="11">
        <v>5</v>
      </c>
      <c r="R101" s="11">
        <v>0</v>
      </c>
      <c r="S101" s="11">
        <v>19</v>
      </c>
      <c r="T101" s="11">
        <v>10</v>
      </c>
      <c r="U101" s="11">
        <v>9</v>
      </c>
      <c r="V101" s="11">
        <v>0</v>
      </c>
      <c r="W101" s="11">
        <v>0</v>
      </c>
      <c r="X101" s="11">
        <v>0</v>
      </c>
      <c r="Y101" s="11">
        <v>11</v>
      </c>
      <c r="Z101" s="11">
        <v>2</v>
      </c>
      <c r="AA101" s="11">
        <v>9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27">
        <v>0</v>
      </c>
    </row>
    <row r="102" spans="2:33">
      <c r="B102" s="26" t="s">
        <v>486</v>
      </c>
      <c r="C102" s="11" t="s">
        <v>487</v>
      </c>
      <c r="D102" s="11">
        <v>14</v>
      </c>
      <c r="E102" s="11">
        <v>9</v>
      </c>
      <c r="F102" s="11">
        <v>5</v>
      </c>
      <c r="G102" s="11">
        <v>11</v>
      </c>
      <c r="H102" s="11">
        <v>9</v>
      </c>
      <c r="I102" s="11">
        <v>2</v>
      </c>
      <c r="J102" s="11">
        <v>0</v>
      </c>
      <c r="K102" s="11">
        <v>0</v>
      </c>
      <c r="L102" s="11">
        <v>0</v>
      </c>
      <c r="M102" s="11">
        <v>9</v>
      </c>
      <c r="N102" s="11">
        <v>5</v>
      </c>
      <c r="O102" s="11">
        <v>4</v>
      </c>
      <c r="P102" s="11">
        <v>5</v>
      </c>
      <c r="Q102" s="11">
        <v>5</v>
      </c>
      <c r="R102" s="11">
        <v>0</v>
      </c>
      <c r="S102" s="11">
        <v>14</v>
      </c>
      <c r="T102" s="11">
        <v>7</v>
      </c>
      <c r="U102" s="11">
        <v>7</v>
      </c>
      <c r="V102" s="11">
        <v>11</v>
      </c>
      <c r="W102" s="11">
        <v>10</v>
      </c>
      <c r="X102" s="11">
        <v>1</v>
      </c>
      <c r="Y102" s="11">
        <v>15</v>
      </c>
      <c r="Z102" s="11">
        <v>7</v>
      </c>
      <c r="AA102" s="11">
        <v>8</v>
      </c>
      <c r="AB102" s="11">
        <v>10</v>
      </c>
      <c r="AC102" s="11">
        <v>9</v>
      </c>
      <c r="AD102" s="11">
        <v>1</v>
      </c>
      <c r="AE102" s="11">
        <v>11</v>
      </c>
      <c r="AF102" s="11">
        <v>6</v>
      </c>
      <c r="AG102" s="27">
        <v>5</v>
      </c>
    </row>
    <row r="103" spans="2:33">
      <c r="B103" s="26" t="s">
        <v>553</v>
      </c>
      <c r="C103" s="11" t="s">
        <v>554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29</v>
      </c>
      <c r="K103" s="11">
        <v>21</v>
      </c>
      <c r="L103" s="11">
        <v>8</v>
      </c>
      <c r="M103" s="11">
        <v>22</v>
      </c>
      <c r="N103" s="11">
        <v>13</v>
      </c>
      <c r="O103" s="11">
        <v>9</v>
      </c>
      <c r="P103" s="11">
        <v>0</v>
      </c>
      <c r="Q103" s="11">
        <v>0</v>
      </c>
      <c r="R103" s="11">
        <v>0</v>
      </c>
      <c r="S103" s="11">
        <v>16</v>
      </c>
      <c r="T103" s="11">
        <v>14</v>
      </c>
      <c r="U103" s="11">
        <v>2</v>
      </c>
      <c r="V103" s="11">
        <v>16</v>
      </c>
      <c r="W103" s="11">
        <v>7</v>
      </c>
      <c r="X103" s="11">
        <v>9</v>
      </c>
      <c r="Y103" s="11">
        <v>16</v>
      </c>
      <c r="Z103" s="11">
        <v>16</v>
      </c>
      <c r="AA103" s="11">
        <v>0</v>
      </c>
      <c r="AB103" s="11">
        <v>39</v>
      </c>
      <c r="AC103" s="11">
        <v>31</v>
      </c>
      <c r="AD103" s="11">
        <v>8</v>
      </c>
      <c r="AE103" s="11">
        <v>14</v>
      </c>
      <c r="AF103" s="11">
        <v>8</v>
      </c>
      <c r="AG103" s="27">
        <v>6</v>
      </c>
    </row>
    <row r="104" spans="2:33">
      <c r="B104" s="26" t="s">
        <v>630</v>
      </c>
      <c r="C104" s="11" t="s">
        <v>631</v>
      </c>
      <c r="D104" s="11">
        <v>0</v>
      </c>
      <c r="E104" s="11">
        <v>0</v>
      </c>
      <c r="F104" s="11">
        <v>0</v>
      </c>
      <c r="G104" s="11">
        <v>27</v>
      </c>
      <c r="H104" s="11">
        <v>19</v>
      </c>
      <c r="I104" s="11">
        <v>8</v>
      </c>
      <c r="J104" s="11">
        <v>13</v>
      </c>
      <c r="K104" s="11">
        <v>8</v>
      </c>
      <c r="L104" s="11">
        <v>5</v>
      </c>
      <c r="M104" s="11">
        <v>22</v>
      </c>
      <c r="N104" s="11">
        <v>16</v>
      </c>
      <c r="O104" s="11">
        <v>6</v>
      </c>
      <c r="P104" s="11">
        <v>17</v>
      </c>
      <c r="Q104" s="11">
        <v>10</v>
      </c>
      <c r="R104" s="11">
        <v>7</v>
      </c>
      <c r="S104" s="11">
        <v>13</v>
      </c>
      <c r="T104" s="11">
        <v>8</v>
      </c>
      <c r="U104" s="11">
        <v>5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18</v>
      </c>
      <c r="AC104" s="11">
        <v>18</v>
      </c>
      <c r="AD104" s="11">
        <v>0</v>
      </c>
      <c r="AE104" s="11">
        <v>19</v>
      </c>
      <c r="AF104" s="11">
        <v>15</v>
      </c>
      <c r="AG104" s="27">
        <v>4</v>
      </c>
    </row>
    <row r="105" spans="2:33">
      <c r="B105" s="26" t="s">
        <v>680</v>
      </c>
      <c r="C105" s="11" t="s">
        <v>681</v>
      </c>
      <c r="D105" s="11">
        <v>17</v>
      </c>
      <c r="E105" s="11">
        <v>16</v>
      </c>
      <c r="F105" s="11">
        <v>1</v>
      </c>
      <c r="G105" s="11">
        <v>9</v>
      </c>
      <c r="H105" s="11">
        <v>8</v>
      </c>
      <c r="I105" s="11">
        <v>1</v>
      </c>
      <c r="J105" s="11">
        <v>15</v>
      </c>
      <c r="K105" s="11">
        <v>7</v>
      </c>
      <c r="L105" s="11">
        <v>8</v>
      </c>
      <c r="M105" s="11">
        <v>37</v>
      </c>
      <c r="N105" s="11">
        <v>35</v>
      </c>
      <c r="O105" s="11">
        <v>2</v>
      </c>
      <c r="P105" s="11">
        <v>26</v>
      </c>
      <c r="Q105" s="11">
        <v>20</v>
      </c>
      <c r="R105" s="11">
        <v>6</v>
      </c>
      <c r="S105" s="11">
        <v>10</v>
      </c>
      <c r="T105" s="11">
        <v>7</v>
      </c>
      <c r="U105" s="11">
        <v>3</v>
      </c>
      <c r="V105" s="11">
        <v>8</v>
      </c>
      <c r="W105" s="11">
        <v>8</v>
      </c>
      <c r="X105" s="11">
        <v>0</v>
      </c>
      <c r="Y105" s="11">
        <v>9</v>
      </c>
      <c r="Z105" s="11">
        <v>6</v>
      </c>
      <c r="AA105" s="11">
        <v>3</v>
      </c>
      <c r="AB105" s="11">
        <v>0</v>
      </c>
      <c r="AC105" s="11">
        <v>0</v>
      </c>
      <c r="AD105" s="11">
        <v>0</v>
      </c>
      <c r="AE105" s="11">
        <v>26</v>
      </c>
      <c r="AF105" s="11">
        <v>25</v>
      </c>
      <c r="AG105" s="27">
        <v>1</v>
      </c>
    </row>
    <row r="106" spans="2:33">
      <c r="B106" s="26" t="s">
        <v>776</v>
      </c>
      <c r="C106" s="11" t="s">
        <v>777</v>
      </c>
      <c r="D106" s="11">
        <v>16</v>
      </c>
      <c r="E106" s="11">
        <v>7</v>
      </c>
      <c r="F106" s="11">
        <v>9</v>
      </c>
      <c r="G106" s="11">
        <v>2</v>
      </c>
      <c r="H106" s="11">
        <v>0</v>
      </c>
      <c r="I106" s="11">
        <v>2</v>
      </c>
      <c r="J106" s="11">
        <v>22</v>
      </c>
      <c r="K106" s="11">
        <v>22</v>
      </c>
      <c r="L106" s="11">
        <v>0</v>
      </c>
      <c r="M106" s="11">
        <v>13</v>
      </c>
      <c r="N106" s="11">
        <v>7</v>
      </c>
      <c r="O106" s="11">
        <v>6</v>
      </c>
      <c r="P106" s="11">
        <v>10</v>
      </c>
      <c r="Q106" s="11">
        <v>6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19</v>
      </c>
      <c r="Z106" s="11">
        <v>11</v>
      </c>
      <c r="AA106" s="11">
        <v>8</v>
      </c>
      <c r="AB106" s="11">
        <v>10</v>
      </c>
      <c r="AC106" s="11">
        <v>5</v>
      </c>
      <c r="AD106" s="11">
        <v>5</v>
      </c>
      <c r="AE106" s="11">
        <v>10</v>
      </c>
      <c r="AF106" s="11">
        <v>6</v>
      </c>
      <c r="AG106" s="27">
        <v>4</v>
      </c>
    </row>
    <row r="107" spans="2:33">
      <c r="B107" s="26" t="s">
        <v>846</v>
      </c>
      <c r="C107" s="11" t="s">
        <v>847</v>
      </c>
      <c r="D107" s="11">
        <v>21</v>
      </c>
      <c r="E107" s="11">
        <v>15</v>
      </c>
      <c r="F107" s="11">
        <v>6</v>
      </c>
      <c r="G107" s="11">
        <v>10</v>
      </c>
      <c r="H107" s="11">
        <v>4</v>
      </c>
      <c r="I107" s="11">
        <v>6</v>
      </c>
      <c r="J107" s="11">
        <v>10</v>
      </c>
      <c r="K107" s="11">
        <v>5</v>
      </c>
      <c r="L107" s="11">
        <v>5</v>
      </c>
      <c r="M107" s="11">
        <v>0</v>
      </c>
      <c r="N107" s="11">
        <v>0</v>
      </c>
      <c r="O107" s="11">
        <v>0</v>
      </c>
      <c r="P107" s="11">
        <v>6</v>
      </c>
      <c r="Q107" s="11">
        <v>4</v>
      </c>
      <c r="R107" s="11">
        <v>2</v>
      </c>
      <c r="S107" s="11">
        <v>17</v>
      </c>
      <c r="T107" s="11">
        <v>15</v>
      </c>
      <c r="U107" s="11">
        <v>2</v>
      </c>
      <c r="V107" s="11">
        <v>12</v>
      </c>
      <c r="W107" s="11">
        <v>8</v>
      </c>
      <c r="X107" s="11">
        <v>4</v>
      </c>
      <c r="Y107" s="11">
        <v>0</v>
      </c>
      <c r="Z107" s="11">
        <v>0</v>
      </c>
      <c r="AA107" s="11">
        <v>0</v>
      </c>
      <c r="AB107" s="11">
        <v>12</v>
      </c>
      <c r="AC107" s="11">
        <v>5</v>
      </c>
      <c r="AD107" s="11">
        <v>7</v>
      </c>
      <c r="AE107" s="11">
        <v>0</v>
      </c>
      <c r="AF107" s="11">
        <v>0</v>
      </c>
      <c r="AG107" s="27">
        <v>0</v>
      </c>
    </row>
    <row r="108" spans="2:33">
      <c r="B108" s="26" t="s">
        <v>928</v>
      </c>
      <c r="C108" s="11" t="s">
        <v>929</v>
      </c>
      <c r="D108" s="11">
        <v>35</v>
      </c>
      <c r="E108" s="11">
        <v>31</v>
      </c>
      <c r="F108" s="11">
        <v>4</v>
      </c>
      <c r="G108" s="11">
        <v>10</v>
      </c>
      <c r="H108" s="11">
        <v>6</v>
      </c>
      <c r="I108" s="11">
        <v>4</v>
      </c>
      <c r="J108" s="11">
        <v>0</v>
      </c>
      <c r="K108" s="11">
        <v>0</v>
      </c>
      <c r="L108" s="11">
        <v>0</v>
      </c>
      <c r="M108" s="11">
        <v>12</v>
      </c>
      <c r="N108" s="11">
        <v>9</v>
      </c>
      <c r="O108" s="11">
        <v>3</v>
      </c>
      <c r="P108" s="11">
        <v>0</v>
      </c>
      <c r="Q108" s="11">
        <v>0</v>
      </c>
      <c r="R108" s="11">
        <v>0</v>
      </c>
      <c r="S108" s="11">
        <v>35</v>
      </c>
      <c r="T108" s="11">
        <v>34</v>
      </c>
      <c r="U108" s="11">
        <v>1</v>
      </c>
      <c r="V108" s="11">
        <v>16</v>
      </c>
      <c r="W108" s="11">
        <v>8</v>
      </c>
      <c r="X108" s="11">
        <v>8</v>
      </c>
      <c r="Y108" s="11">
        <v>0</v>
      </c>
      <c r="Z108" s="11">
        <v>0</v>
      </c>
      <c r="AA108" s="11">
        <v>0</v>
      </c>
      <c r="AB108" s="11">
        <v>24</v>
      </c>
      <c r="AC108" s="11">
        <v>19</v>
      </c>
      <c r="AD108" s="11">
        <v>5</v>
      </c>
      <c r="AE108" s="11">
        <v>20</v>
      </c>
      <c r="AF108" s="11">
        <v>12</v>
      </c>
      <c r="AG108" s="27">
        <v>8</v>
      </c>
    </row>
    <row r="109" spans="2:33">
      <c r="B109" s="26" t="s">
        <v>1021</v>
      </c>
      <c r="C109" s="11" t="s">
        <v>1022</v>
      </c>
      <c r="D109" s="11">
        <v>16</v>
      </c>
      <c r="E109" s="11">
        <v>8</v>
      </c>
      <c r="F109" s="11">
        <v>8</v>
      </c>
      <c r="G109" s="11">
        <v>37</v>
      </c>
      <c r="H109" s="11">
        <v>36</v>
      </c>
      <c r="I109" s="11">
        <v>1</v>
      </c>
      <c r="J109" s="11">
        <v>20</v>
      </c>
      <c r="K109" s="11">
        <v>11</v>
      </c>
      <c r="L109" s="11">
        <v>9</v>
      </c>
      <c r="M109" s="11">
        <v>0</v>
      </c>
      <c r="N109" s="11">
        <v>0</v>
      </c>
      <c r="O109" s="11">
        <v>0</v>
      </c>
      <c r="P109" s="11">
        <v>17</v>
      </c>
      <c r="Q109" s="11">
        <v>9</v>
      </c>
      <c r="R109" s="11">
        <v>8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17</v>
      </c>
      <c r="Z109" s="11">
        <v>17</v>
      </c>
      <c r="AA109" s="11">
        <v>0</v>
      </c>
      <c r="AB109" s="11">
        <v>10</v>
      </c>
      <c r="AC109" s="11">
        <v>7</v>
      </c>
      <c r="AD109" s="11">
        <v>3</v>
      </c>
      <c r="AE109" s="11">
        <v>0</v>
      </c>
      <c r="AF109" s="11">
        <v>0</v>
      </c>
      <c r="AG109" s="27">
        <v>0</v>
      </c>
    </row>
    <row r="110" spans="2:33">
      <c r="B110" s="26" t="s">
        <v>1091</v>
      </c>
      <c r="C110" s="11" t="s">
        <v>1092</v>
      </c>
      <c r="D110" s="11">
        <v>11</v>
      </c>
      <c r="E110" s="11">
        <v>7</v>
      </c>
      <c r="F110" s="11">
        <v>4</v>
      </c>
      <c r="G110" s="11">
        <v>11</v>
      </c>
      <c r="H110" s="11">
        <v>7</v>
      </c>
      <c r="I110" s="11">
        <v>4</v>
      </c>
      <c r="J110" s="11">
        <v>12</v>
      </c>
      <c r="K110" s="11">
        <v>7</v>
      </c>
      <c r="L110" s="11">
        <v>5</v>
      </c>
      <c r="M110" s="11">
        <v>15</v>
      </c>
      <c r="N110" s="11">
        <v>9</v>
      </c>
      <c r="O110" s="11">
        <v>6</v>
      </c>
      <c r="P110" s="11">
        <v>22</v>
      </c>
      <c r="Q110" s="11">
        <v>15</v>
      </c>
      <c r="R110" s="11">
        <v>7</v>
      </c>
      <c r="S110" s="11">
        <v>15</v>
      </c>
      <c r="T110" s="11">
        <v>8</v>
      </c>
      <c r="U110" s="11">
        <v>7</v>
      </c>
      <c r="V110" s="11">
        <v>0</v>
      </c>
      <c r="W110" s="11">
        <v>0</v>
      </c>
      <c r="X110" s="11">
        <v>0</v>
      </c>
      <c r="Y110" s="11">
        <v>11</v>
      </c>
      <c r="Z110" s="11">
        <v>9</v>
      </c>
      <c r="AA110" s="11">
        <v>2</v>
      </c>
      <c r="AB110" s="11">
        <v>23</v>
      </c>
      <c r="AC110" s="11">
        <v>17</v>
      </c>
      <c r="AD110" s="11">
        <v>6</v>
      </c>
      <c r="AE110" s="11">
        <v>0</v>
      </c>
      <c r="AF110" s="11">
        <v>0</v>
      </c>
      <c r="AG110" s="27">
        <v>0</v>
      </c>
    </row>
    <row r="111" spans="2:33">
      <c r="B111" s="26" t="s">
        <v>1164</v>
      </c>
      <c r="C111" s="11" t="s">
        <v>1165</v>
      </c>
      <c r="D111" s="11">
        <v>8</v>
      </c>
      <c r="E111" s="11">
        <v>7</v>
      </c>
      <c r="F111" s="11">
        <v>1</v>
      </c>
      <c r="G111" s="11">
        <v>0</v>
      </c>
      <c r="H111" s="11">
        <v>0</v>
      </c>
      <c r="I111" s="11">
        <v>0</v>
      </c>
      <c r="J111" s="11">
        <v>28</v>
      </c>
      <c r="K111" s="11">
        <v>25</v>
      </c>
      <c r="L111" s="11">
        <v>3</v>
      </c>
      <c r="M111" s="11">
        <v>6</v>
      </c>
      <c r="N111" s="11">
        <v>4</v>
      </c>
      <c r="O111" s="11">
        <v>2</v>
      </c>
      <c r="P111" s="11">
        <v>13</v>
      </c>
      <c r="Q111" s="11">
        <v>10</v>
      </c>
      <c r="R111" s="11">
        <v>3</v>
      </c>
      <c r="S111" s="11">
        <v>0</v>
      </c>
      <c r="T111" s="11">
        <v>0</v>
      </c>
      <c r="U111" s="11">
        <v>0</v>
      </c>
      <c r="V111" s="11">
        <v>6</v>
      </c>
      <c r="W111" s="11">
        <v>3</v>
      </c>
      <c r="X111" s="11">
        <v>3</v>
      </c>
      <c r="Y111" s="11">
        <v>12</v>
      </c>
      <c r="Z111" s="11">
        <v>6</v>
      </c>
      <c r="AA111" s="11">
        <v>6</v>
      </c>
      <c r="AB111" s="11">
        <v>28</v>
      </c>
      <c r="AC111" s="11">
        <v>19</v>
      </c>
      <c r="AD111" s="11">
        <v>9</v>
      </c>
      <c r="AE111" s="11">
        <v>21</v>
      </c>
      <c r="AF111" s="11">
        <v>18</v>
      </c>
      <c r="AG111" s="27">
        <v>3</v>
      </c>
    </row>
    <row r="112" spans="2:33">
      <c r="B112" s="26" t="s">
        <v>1240</v>
      </c>
      <c r="C112" s="11" t="s">
        <v>1241</v>
      </c>
      <c r="D112" s="11">
        <v>31</v>
      </c>
      <c r="E112" s="11">
        <v>24</v>
      </c>
      <c r="F112" s="11">
        <v>7</v>
      </c>
      <c r="G112" s="11">
        <v>16</v>
      </c>
      <c r="H112" s="11">
        <v>9</v>
      </c>
      <c r="I112" s="11">
        <v>7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13</v>
      </c>
      <c r="Q112" s="11">
        <v>4</v>
      </c>
      <c r="R112" s="11">
        <v>9</v>
      </c>
      <c r="S112" s="11">
        <v>13</v>
      </c>
      <c r="T112" s="11">
        <v>10</v>
      </c>
      <c r="U112" s="11">
        <v>3</v>
      </c>
      <c r="V112" s="11">
        <v>18</v>
      </c>
      <c r="W112" s="11">
        <v>10</v>
      </c>
      <c r="X112" s="11">
        <v>8</v>
      </c>
      <c r="Y112" s="11">
        <v>13</v>
      </c>
      <c r="Z112" s="11">
        <v>10</v>
      </c>
      <c r="AA112" s="11">
        <v>3</v>
      </c>
      <c r="AB112" s="11">
        <v>0</v>
      </c>
      <c r="AC112" s="11">
        <v>0</v>
      </c>
      <c r="AD112" s="11">
        <v>0</v>
      </c>
      <c r="AE112" s="11">
        <v>24</v>
      </c>
      <c r="AF112" s="11">
        <v>22</v>
      </c>
      <c r="AG112" s="27">
        <v>2</v>
      </c>
    </row>
    <row r="113" spans="2:33">
      <c r="B113" s="26" t="s">
        <v>1323</v>
      </c>
      <c r="C113" s="11" t="s">
        <v>1324</v>
      </c>
      <c r="D113" s="11">
        <v>0</v>
      </c>
      <c r="E113" s="11">
        <v>0</v>
      </c>
      <c r="F113" s="11">
        <v>0</v>
      </c>
      <c r="G113" s="11">
        <v>13</v>
      </c>
      <c r="H113" s="11">
        <v>13</v>
      </c>
      <c r="I113" s="11">
        <v>0</v>
      </c>
      <c r="J113" s="11">
        <v>10</v>
      </c>
      <c r="K113" s="11">
        <v>10</v>
      </c>
      <c r="L113" s="11">
        <v>0</v>
      </c>
      <c r="M113" s="11">
        <v>27</v>
      </c>
      <c r="N113" s="11">
        <v>22</v>
      </c>
      <c r="O113" s="11">
        <v>5</v>
      </c>
      <c r="P113" s="11">
        <v>13</v>
      </c>
      <c r="Q113" s="11">
        <v>12</v>
      </c>
      <c r="R113" s="11">
        <v>1</v>
      </c>
      <c r="S113" s="11">
        <v>15</v>
      </c>
      <c r="T113" s="11">
        <v>9</v>
      </c>
      <c r="U113" s="11">
        <v>6</v>
      </c>
      <c r="V113" s="11">
        <v>15</v>
      </c>
      <c r="W113" s="11">
        <v>15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14</v>
      </c>
      <c r="AF113" s="11">
        <v>10</v>
      </c>
      <c r="AG113" s="27">
        <v>4</v>
      </c>
    </row>
    <row r="114" spans="2:33">
      <c r="B114" s="26" t="s">
        <v>1390</v>
      </c>
      <c r="C114" s="11" t="s">
        <v>1391</v>
      </c>
      <c r="D114" s="11">
        <v>0</v>
      </c>
      <c r="E114" s="11">
        <v>0</v>
      </c>
      <c r="F114" s="11">
        <v>0</v>
      </c>
      <c r="G114" s="11">
        <v>11</v>
      </c>
      <c r="H114" s="11">
        <v>9</v>
      </c>
      <c r="I114" s="11">
        <v>2</v>
      </c>
      <c r="J114" s="11">
        <v>21</v>
      </c>
      <c r="K114" s="11">
        <v>19</v>
      </c>
      <c r="L114" s="11">
        <v>2</v>
      </c>
      <c r="M114" s="11">
        <v>21</v>
      </c>
      <c r="N114" s="11">
        <v>20</v>
      </c>
      <c r="O114" s="11">
        <v>1</v>
      </c>
      <c r="P114" s="11">
        <v>13</v>
      </c>
      <c r="Q114" s="11">
        <v>8</v>
      </c>
      <c r="R114" s="11">
        <v>5</v>
      </c>
      <c r="S114" s="11">
        <v>18</v>
      </c>
      <c r="T114" s="11">
        <v>17</v>
      </c>
      <c r="U114" s="11">
        <v>1</v>
      </c>
      <c r="V114" s="11">
        <v>39</v>
      </c>
      <c r="W114" s="11">
        <v>38</v>
      </c>
      <c r="X114" s="11">
        <v>1</v>
      </c>
      <c r="Y114" s="11">
        <v>18</v>
      </c>
      <c r="Z114" s="11">
        <v>15</v>
      </c>
      <c r="AA114" s="11">
        <v>3</v>
      </c>
      <c r="AB114" s="11">
        <v>0</v>
      </c>
      <c r="AC114" s="11">
        <v>0</v>
      </c>
      <c r="AD114" s="11">
        <v>0</v>
      </c>
      <c r="AE114" s="11">
        <v>20</v>
      </c>
      <c r="AF114" s="11">
        <v>11</v>
      </c>
      <c r="AG114" s="27">
        <v>9</v>
      </c>
    </row>
    <row r="115" spans="2:33">
      <c r="B115" s="26" t="s">
        <v>1469</v>
      </c>
      <c r="C115" s="11" t="s">
        <v>1470</v>
      </c>
      <c r="D115" s="11">
        <v>0</v>
      </c>
      <c r="E115" s="11">
        <v>0</v>
      </c>
      <c r="F115" s="11">
        <v>0</v>
      </c>
      <c r="G115" s="11">
        <v>27</v>
      </c>
      <c r="H115" s="11">
        <v>27</v>
      </c>
      <c r="I115" s="11">
        <v>0</v>
      </c>
      <c r="J115" s="11">
        <v>31</v>
      </c>
      <c r="K115" s="11">
        <v>29</v>
      </c>
      <c r="L115" s="11">
        <v>2</v>
      </c>
      <c r="M115" s="11">
        <v>0</v>
      </c>
      <c r="N115" s="11">
        <v>0</v>
      </c>
      <c r="O115" s="11">
        <v>0</v>
      </c>
      <c r="P115" s="11">
        <v>15</v>
      </c>
      <c r="Q115" s="11">
        <v>6</v>
      </c>
      <c r="R115" s="11">
        <v>9</v>
      </c>
      <c r="S115" s="11">
        <v>13</v>
      </c>
      <c r="T115" s="11">
        <v>8</v>
      </c>
      <c r="U115" s="11">
        <v>5</v>
      </c>
      <c r="V115" s="11">
        <v>14</v>
      </c>
      <c r="W115" s="11">
        <v>8</v>
      </c>
      <c r="X115" s="11">
        <v>6</v>
      </c>
      <c r="Y115" s="11">
        <v>12</v>
      </c>
      <c r="Z115" s="11">
        <v>6</v>
      </c>
      <c r="AA115" s="11">
        <v>6</v>
      </c>
      <c r="AB115" s="11">
        <v>20</v>
      </c>
      <c r="AC115" s="11">
        <v>16</v>
      </c>
      <c r="AD115" s="11">
        <v>4</v>
      </c>
      <c r="AE115" s="11">
        <v>11</v>
      </c>
      <c r="AF115" s="11">
        <v>7</v>
      </c>
      <c r="AG115" s="27">
        <v>4</v>
      </c>
    </row>
    <row r="116" spans="2:33">
      <c r="B116" s="26" t="s">
        <v>1550</v>
      </c>
      <c r="C116" s="11" t="s">
        <v>1551</v>
      </c>
      <c r="D116" s="11">
        <v>0</v>
      </c>
      <c r="E116" s="11">
        <v>0</v>
      </c>
      <c r="F116" s="11">
        <v>0</v>
      </c>
      <c r="G116" s="11">
        <v>8</v>
      </c>
      <c r="H116" s="11">
        <v>6</v>
      </c>
      <c r="I116" s="11">
        <v>2</v>
      </c>
      <c r="J116" s="11">
        <v>15</v>
      </c>
      <c r="K116" s="11">
        <v>8</v>
      </c>
      <c r="L116" s="11">
        <v>7</v>
      </c>
      <c r="M116" s="11">
        <v>13</v>
      </c>
      <c r="N116" s="11">
        <v>5</v>
      </c>
      <c r="O116" s="11">
        <v>8</v>
      </c>
      <c r="P116" s="11">
        <v>0</v>
      </c>
      <c r="Q116" s="11">
        <v>0</v>
      </c>
      <c r="R116" s="11">
        <v>0</v>
      </c>
      <c r="S116" s="11">
        <v>14</v>
      </c>
      <c r="T116" s="11">
        <v>6</v>
      </c>
      <c r="U116" s="11">
        <v>8</v>
      </c>
      <c r="V116" s="11">
        <v>0</v>
      </c>
      <c r="W116" s="11">
        <v>0</v>
      </c>
      <c r="X116" s="11">
        <v>0</v>
      </c>
      <c r="Y116" s="11">
        <v>13</v>
      </c>
      <c r="Z116" s="11">
        <v>4</v>
      </c>
      <c r="AA116" s="11">
        <v>9</v>
      </c>
      <c r="AB116" s="11">
        <v>23</v>
      </c>
      <c r="AC116" s="11">
        <v>19</v>
      </c>
      <c r="AD116" s="11">
        <v>4</v>
      </c>
      <c r="AE116" s="11">
        <v>0</v>
      </c>
      <c r="AF116" s="11">
        <v>0</v>
      </c>
      <c r="AG116" s="27">
        <v>0</v>
      </c>
    </row>
    <row r="117" spans="2:33">
      <c r="B117" s="26" t="s">
        <v>1599</v>
      </c>
      <c r="C117" s="11" t="s">
        <v>1600</v>
      </c>
      <c r="D117" s="11">
        <v>3</v>
      </c>
      <c r="E117" s="11">
        <v>0</v>
      </c>
      <c r="F117" s="11">
        <v>3</v>
      </c>
      <c r="G117" s="11">
        <v>0</v>
      </c>
      <c r="H117" s="11">
        <v>0</v>
      </c>
      <c r="I117" s="11">
        <v>0</v>
      </c>
      <c r="J117" s="11">
        <v>13</v>
      </c>
      <c r="K117" s="11">
        <v>5</v>
      </c>
      <c r="L117" s="11">
        <v>8</v>
      </c>
      <c r="M117" s="11">
        <v>0</v>
      </c>
      <c r="N117" s="11">
        <v>0</v>
      </c>
      <c r="O117" s="11">
        <v>0</v>
      </c>
      <c r="P117" s="11">
        <v>28</v>
      </c>
      <c r="Q117" s="11">
        <v>23</v>
      </c>
      <c r="R117" s="11">
        <v>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13</v>
      </c>
      <c r="Z117" s="11">
        <v>12</v>
      </c>
      <c r="AA117" s="11">
        <v>1</v>
      </c>
      <c r="AB117" s="11">
        <v>9</v>
      </c>
      <c r="AC117" s="11">
        <v>6</v>
      </c>
      <c r="AD117" s="11">
        <v>3</v>
      </c>
      <c r="AE117" s="11">
        <v>0</v>
      </c>
      <c r="AF117" s="11">
        <v>0</v>
      </c>
      <c r="AG117" s="27">
        <v>0</v>
      </c>
    </row>
    <row r="118" spans="2:33">
      <c r="B118" s="26" t="s">
        <v>1654</v>
      </c>
      <c r="C118" s="11" t="s">
        <v>1655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13</v>
      </c>
      <c r="K118" s="11">
        <v>8</v>
      </c>
      <c r="L118" s="11">
        <v>5</v>
      </c>
      <c r="M118" s="11">
        <v>9</v>
      </c>
      <c r="N118" s="11">
        <v>8</v>
      </c>
      <c r="O118" s="11">
        <v>1</v>
      </c>
      <c r="P118" s="11">
        <v>0</v>
      </c>
      <c r="Q118" s="11">
        <v>0</v>
      </c>
      <c r="R118" s="11">
        <v>0</v>
      </c>
      <c r="S118" s="11">
        <v>9</v>
      </c>
      <c r="T118" s="11">
        <v>8</v>
      </c>
      <c r="U118" s="11">
        <v>1</v>
      </c>
      <c r="V118" s="11">
        <v>12</v>
      </c>
      <c r="W118" s="11">
        <v>5</v>
      </c>
      <c r="X118" s="11">
        <v>7</v>
      </c>
      <c r="Y118" s="11">
        <v>0</v>
      </c>
      <c r="Z118" s="11">
        <v>0</v>
      </c>
      <c r="AA118" s="11">
        <v>0</v>
      </c>
      <c r="AB118" s="11">
        <v>12</v>
      </c>
      <c r="AC118" s="11">
        <v>12</v>
      </c>
      <c r="AD118" s="11">
        <v>0</v>
      </c>
      <c r="AE118" s="11">
        <v>0</v>
      </c>
      <c r="AF118" s="11">
        <v>0</v>
      </c>
      <c r="AG118" s="27">
        <v>0</v>
      </c>
    </row>
    <row r="119" spans="2:33">
      <c r="B119" s="26" t="s">
        <v>1706</v>
      </c>
      <c r="C119" s="11" t="s">
        <v>1707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9</v>
      </c>
      <c r="N119" s="11">
        <v>6</v>
      </c>
      <c r="O119" s="11">
        <v>3</v>
      </c>
      <c r="P119" s="11">
        <v>0</v>
      </c>
      <c r="Q119" s="11">
        <v>0</v>
      </c>
      <c r="R119" s="11">
        <v>0</v>
      </c>
      <c r="S119" s="11">
        <v>15</v>
      </c>
      <c r="T119" s="11">
        <v>8</v>
      </c>
      <c r="U119" s="11">
        <v>7</v>
      </c>
      <c r="V119" s="11">
        <v>1</v>
      </c>
      <c r="W119" s="11">
        <v>1</v>
      </c>
      <c r="X119" s="11">
        <v>0</v>
      </c>
      <c r="Y119" s="11">
        <v>9</v>
      </c>
      <c r="Z119" s="11">
        <v>2</v>
      </c>
      <c r="AA119" s="11">
        <v>7</v>
      </c>
      <c r="AB119" s="11">
        <v>0</v>
      </c>
      <c r="AC119" s="11">
        <v>0</v>
      </c>
      <c r="AD119" s="11">
        <v>0</v>
      </c>
      <c r="AE119" s="11">
        <v>12</v>
      </c>
      <c r="AF119" s="11">
        <v>11</v>
      </c>
      <c r="AG119" s="27">
        <v>1</v>
      </c>
    </row>
    <row r="120" spans="2:33" ht="15" thickBot="1">
      <c r="B120" s="28" t="s">
        <v>1758</v>
      </c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30"/>
    </row>
  </sheetData>
  <mergeCells count="4">
    <mergeCell ref="D3:J3"/>
    <mergeCell ref="F2:G2"/>
    <mergeCell ref="F4:G4"/>
    <mergeCell ref="F5:G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E8E7-B373-4DCA-8F8F-885DCF11D813}">
  <dimension ref="A1:D197"/>
  <sheetViews>
    <sheetView workbookViewId="0">
      <selection activeCell="B1" sqref="B1:B1048576"/>
    </sheetView>
  </sheetViews>
  <sheetFormatPr defaultRowHeight="14.4"/>
  <cols>
    <col min="1" max="1" width="21.33203125" bestFit="1" customWidth="1"/>
    <col min="2" max="2" width="6.5546875" bestFit="1" customWidth="1"/>
    <col min="3" max="3" width="16.5546875" bestFit="1" customWidth="1"/>
    <col min="4" max="4" width="12.88671875" bestFit="1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10</v>
      </c>
    </row>
    <row r="2" spans="1:4">
      <c r="A2" t="s">
        <v>11</v>
      </c>
      <c r="B2" t="s">
        <v>12</v>
      </c>
      <c r="C2" t="s">
        <v>21</v>
      </c>
      <c r="D2" t="s">
        <v>23</v>
      </c>
    </row>
    <row r="3" spans="1:4">
      <c r="A3" t="s">
        <v>11</v>
      </c>
      <c r="B3" t="s">
        <v>12</v>
      </c>
      <c r="C3" t="s">
        <v>26</v>
      </c>
      <c r="D3" t="s">
        <v>23</v>
      </c>
    </row>
    <row r="4" spans="1:4">
      <c r="A4" t="s">
        <v>11</v>
      </c>
      <c r="B4" t="s">
        <v>12</v>
      </c>
      <c r="C4" t="s">
        <v>62</v>
      </c>
      <c r="D4" t="s">
        <v>23</v>
      </c>
    </row>
    <row r="5" spans="1:4">
      <c r="A5" t="s">
        <v>11</v>
      </c>
      <c r="B5" t="s">
        <v>12</v>
      </c>
      <c r="C5" t="s">
        <v>76</v>
      </c>
      <c r="D5" t="s">
        <v>23</v>
      </c>
    </row>
    <row r="6" spans="1:4">
      <c r="A6" t="s">
        <v>11</v>
      </c>
      <c r="B6" t="s">
        <v>12</v>
      </c>
      <c r="C6" t="s">
        <v>84</v>
      </c>
      <c r="D6" t="s">
        <v>23</v>
      </c>
    </row>
    <row r="7" spans="1:4">
      <c r="A7" t="s">
        <v>11</v>
      </c>
      <c r="B7" t="s">
        <v>12</v>
      </c>
      <c r="C7" t="s">
        <v>91</v>
      </c>
      <c r="D7" t="s">
        <v>23</v>
      </c>
    </row>
    <row r="8" spans="1:4">
      <c r="A8" t="s">
        <v>11</v>
      </c>
      <c r="B8" t="s">
        <v>12</v>
      </c>
      <c r="C8" t="s">
        <v>111</v>
      </c>
      <c r="D8" t="s">
        <v>23</v>
      </c>
    </row>
    <row r="9" spans="1:4">
      <c r="A9" t="s">
        <v>11</v>
      </c>
      <c r="B9" t="s">
        <v>12</v>
      </c>
      <c r="C9" t="s">
        <v>123</v>
      </c>
      <c r="D9" t="s">
        <v>23</v>
      </c>
    </row>
    <row r="10" spans="1:4">
      <c r="A10" t="s">
        <v>160</v>
      </c>
      <c r="B10" t="s">
        <v>161</v>
      </c>
      <c r="C10" t="s">
        <v>162</v>
      </c>
      <c r="D10" t="s">
        <v>23</v>
      </c>
    </row>
    <row r="11" spans="1:4">
      <c r="A11" t="s">
        <v>160</v>
      </c>
      <c r="B11" t="s">
        <v>161</v>
      </c>
      <c r="C11" t="s">
        <v>123</v>
      </c>
      <c r="D11" t="s">
        <v>23</v>
      </c>
    </row>
    <row r="12" spans="1:4">
      <c r="A12" t="s">
        <v>160</v>
      </c>
      <c r="B12" t="s">
        <v>161</v>
      </c>
      <c r="C12" t="s">
        <v>76</v>
      </c>
      <c r="D12" t="s">
        <v>23</v>
      </c>
    </row>
    <row r="13" spans="1:4">
      <c r="A13" t="s">
        <v>160</v>
      </c>
      <c r="B13" t="s">
        <v>161</v>
      </c>
      <c r="C13" t="s">
        <v>26</v>
      </c>
      <c r="D13" t="s">
        <v>23</v>
      </c>
    </row>
    <row r="14" spans="1:4">
      <c r="A14" t="s">
        <v>160</v>
      </c>
      <c r="B14" t="s">
        <v>161</v>
      </c>
      <c r="C14" t="s">
        <v>189</v>
      </c>
      <c r="D14" t="s">
        <v>23</v>
      </c>
    </row>
    <row r="15" spans="1:4">
      <c r="A15" t="s">
        <v>160</v>
      </c>
      <c r="B15" t="s">
        <v>161</v>
      </c>
      <c r="C15" t="s">
        <v>21</v>
      </c>
      <c r="D15" t="s">
        <v>23</v>
      </c>
    </row>
    <row r="16" spans="1:4">
      <c r="A16" t="s">
        <v>160</v>
      </c>
      <c r="B16" t="s">
        <v>161</v>
      </c>
      <c r="C16" t="s">
        <v>202</v>
      </c>
      <c r="D16" t="s">
        <v>23</v>
      </c>
    </row>
    <row r="17" spans="1:4">
      <c r="A17" t="s">
        <v>160</v>
      </c>
      <c r="B17" t="s">
        <v>161</v>
      </c>
      <c r="C17" t="s">
        <v>84</v>
      </c>
      <c r="D17" t="s">
        <v>23</v>
      </c>
    </row>
    <row r="18" spans="1:4">
      <c r="A18" t="s">
        <v>295</v>
      </c>
      <c r="B18" t="s">
        <v>296</v>
      </c>
      <c r="C18" t="s">
        <v>21</v>
      </c>
      <c r="D18" t="s">
        <v>23</v>
      </c>
    </row>
    <row r="19" spans="1:4">
      <c r="A19" t="s">
        <v>295</v>
      </c>
      <c r="B19" t="s">
        <v>296</v>
      </c>
      <c r="C19" t="s">
        <v>111</v>
      </c>
      <c r="D19" t="s">
        <v>23</v>
      </c>
    </row>
    <row r="20" spans="1:4">
      <c r="A20" t="s">
        <v>295</v>
      </c>
      <c r="B20" t="s">
        <v>296</v>
      </c>
      <c r="C20" t="s">
        <v>26</v>
      </c>
      <c r="D20" t="s">
        <v>23</v>
      </c>
    </row>
    <row r="21" spans="1:4">
      <c r="A21" t="s">
        <v>295</v>
      </c>
      <c r="B21" t="s">
        <v>296</v>
      </c>
      <c r="C21" t="s">
        <v>162</v>
      </c>
      <c r="D21" t="s">
        <v>23</v>
      </c>
    </row>
    <row r="22" spans="1:4">
      <c r="A22" t="s">
        <v>295</v>
      </c>
      <c r="B22" t="s">
        <v>296</v>
      </c>
      <c r="C22" t="s">
        <v>202</v>
      </c>
      <c r="D22" t="s">
        <v>23</v>
      </c>
    </row>
    <row r="23" spans="1:4">
      <c r="A23" t="s">
        <v>295</v>
      </c>
      <c r="B23" t="s">
        <v>296</v>
      </c>
      <c r="C23" t="s">
        <v>189</v>
      </c>
      <c r="D23" t="s">
        <v>23</v>
      </c>
    </row>
    <row r="24" spans="1:4">
      <c r="A24" t="s">
        <v>295</v>
      </c>
      <c r="B24" t="s">
        <v>296</v>
      </c>
      <c r="C24" t="s">
        <v>341</v>
      </c>
      <c r="D24" t="s">
        <v>23</v>
      </c>
    </row>
    <row r="25" spans="1:4">
      <c r="A25" t="s">
        <v>295</v>
      </c>
      <c r="B25" t="s">
        <v>296</v>
      </c>
      <c r="C25" t="s">
        <v>369</v>
      </c>
      <c r="D25" t="s">
        <v>23</v>
      </c>
    </row>
    <row r="26" spans="1:4">
      <c r="A26" t="s">
        <v>389</v>
      </c>
      <c r="B26" t="s">
        <v>390</v>
      </c>
      <c r="C26" t="s">
        <v>84</v>
      </c>
      <c r="D26" t="s">
        <v>23</v>
      </c>
    </row>
    <row r="27" spans="1:4">
      <c r="A27" t="s">
        <v>389</v>
      </c>
      <c r="B27" t="s">
        <v>390</v>
      </c>
      <c r="C27" t="s">
        <v>369</v>
      </c>
      <c r="D27" t="s">
        <v>23</v>
      </c>
    </row>
    <row r="28" spans="1:4">
      <c r="A28" t="s">
        <v>389</v>
      </c>
      <c r="B28" t="s">
        <v>390</v>
      </c>
      <c r="C28" t="s">
        <v>91</v>
      </c>
      <c r="D28" t="s">
        <v>23</v>
      </c>
    </row>
    <row r="29" spans="1:4">
      <c r="A29" t="s">
        <v>389</v>
      </c>
      <c r="B29" t="s">
        <v>390</v>
      </c>
      <c r="C29" t="s">
        <v>162</v>
      </c>
      <c r="D29" t="s">
        <v>23</v>
      </c>
    </row>
    <row r="30" spans="1:4">
      <c r="A30" t="s">
        <v>389</v>
      </c>
      <c r="B30" t="s">
        <v>390</v>
      </c>
      <c r="C30" t="s">
        <v>62</v>
      </c>
      <c r="D30" t="s">
        <v>23</v>
      </c>
    </row>
    <row r="31" spans="1:4">
      <c r="A31" t="s">
        <v>389</v>
      </c>
      <c r="B31" t="s">
        <v>390</v>
      </c>
      <c r="C31" t="s">
        <v>341</v>
      </c>
      <c r="D31" t="s">
        <v>23</v>
      </c>
    </row>
    <row r="32" spans="1:4">
      <c r="A32" t="s">
        <v>389</v>
      </c>
      <c r="B32" t="s">
        <v>390</v>
      </c>
      <c r="C32" t="s">
        <v>111</v>
      </c>
      <c r="D32" t="s">
        <v>23</v>
      </c>
    </row>
    <row r="33" spans="1:4">
      <c r="A33" t="s">
        <v>389</v>
      </c>
      <c r="B33" t="s">
        <v>390</v>
      </c>
      <c r="C33" t="s">
        <v>26</v>
      </c>
      <c r="D33" t="s">
        <v>23</v>
      </c>
    </row>
    <row r="34" spans="1:4">
      <c r="A34" t="s">
        <v>389</v>
      </c>
      <c r="B34" t="s">
        <v>390</v>
      </c>
      <c r="C34" t="s">
        <v>189</v>
      </c>
      <c r="D34" t="s">
        <v>23</v>
      </c>
    </row>
    <row r="35" spans="1:4">
      <c r="A35" t="s">
        <v>389</v>
      </c>
      <c r="B35" t="s">
        <v>390</v>
      </c>
      <c r="C35" t="s">
        <v>202</v>
      </c>
      <c r="D35" t="s">
        <v>23</v>
      </c>
    </row>
    <row r="36" spans="1:4">
      <c r="A36" t="s">
        <v>486</v>
      </c>
      <c r="B36" t="s">
        <v>487</v>
      </c>
      <c r="C36" t="s">
        <v>189</v>
      </c>
      <c r="D36" t="s">
        <v>23</v>
      </c>
    </row>
    <row r="37" spans="1:4">
      <c r="A37" t="s">
        <v>486</v>
      </c>
      <c r="B37" t="s">
        <v>487</v>
      </c>
      <c r="C37" t="s">
        <v>76</v>
      </c>
      <c r="D37" t="s">
        <v>23</v>
      </c>
    </row>
    <row r="38" spans="1:4">
      <c r="A38" t="s">
        <v>486</v>
      </c>
      <c r="B38" t="s">
        <v>487</v>
      </c>
      <c r="C38" t="s">
        <v>62</v>
      </c>
      <c r="D38" t="s">
        <v>23</v>
      </c>
    </row>
    <row r="39" spans="1:4">
      <c r="A39" t="s">
        <v>486</v>
      </c>
      <c r="B39" t="s">
        <v>487</v>
      </c>
      <c r="C39" t="s">
        <v>21</v>
      </c>
      <c r="D39" t="s">
        <v>23</v>
      </c>
    </row>
    <row r="40" spans="1:4">
      <c r="A40" t="s">
        <v>486</v>
      </c>
      <c r="B40" t="s">
        <v>487</v>
      </c>
      <c r="C40" t="s">
        <v>369</v>
      </c>
      <c r="D40" t="s">
        <v>23</v>
      </c>
    </row>
    <row r="41" spans="1:4">
      <c r="A41" t="s">
        <v>486</v>
      </c>
      <c r="B41" t="s">
        <v>487</v>
      </c>
      <c r="C41" t="s">
        <v>111</v>
      </c>
      <c r="D41" t="s">
        <v>23</v>
      </c>
    </row>
    <row r="42" spans="1:4">
      <c r="A42" t="s">
        <v>486</v>
      </c>
      <c r="B42" t="s">
        <v>487</v>
      </c>
      <c r="C42" t="s">
        <v>123</v>
      </c>
      <c r="D42" t="s">
        <v>23</v>
      </c>
    </row>
    <row r="43" spans="1:4">
      <c r="A43" t="s">
        <v>486</v>
      </c>
      <c r="B43" t="s">
        <v>487</v>
      </c>
      <c r="C43" t="s">
        <v>26</v>
      </c>
      <c r="D43" t="s">
        <v>23</v>
      </c>
    </row>
    <row r="44" spans="1:4">
      <c r="A44" t="s">
        <v>486</v>
      </c>
      <c r="B44" t="s">
        <v>487</v>
      </c>
      <c r="C44" t="s">
        <v>202</v>
      </c>
      <c r="D44" t="s">
        <v>23</v>
      </c>
    </row>
    <row r="45" spans="1:4">
      <c r="A45" t="s">
        <v>553</v>
      </c>
      <c r="B45" t="s">
        <v>554</v>
      </c>
      <c r="C45" t="s">
        <v>21</v>
      </c>
      <c r="D45" t="s">
        <v>23</v>
      </c>
    </row>
    <row r="46" spans="1:4">
      <c r="A46" t="s">
        <v>553</v>
      </c>
      <c r="B46" t="s">
        <v>554</v>
      </c>
      <c r="C46" t="s">
        <v>76</v>
      </c>
      <c r="D46" t="s">
        <v>23</v>
      </c>
    </row>
    <row r="47" spans="1:4">
      <c r="A47" t="s">
        <v>553</v>
      </c>
      <c r="B47" t="s">
        <v>554</v>
      </c>
      <c r="C47" t="s">
        <v>202</v>
      </c>
      <c r="D47" t="s">
        <v>23</v>
      </c>
    </row>
    <row r="48" spans="1:4">
      <c r="A48" t="s">
        <v>553</v>
      </c>
      <c r="B48" t="s">
        <v>554</v>
      </c>
      <c r="C48" t="s">
        <v>26</v>
      </c>
      <c r="D48" t="s">
        <v>23</v>
      </c>
    </row>
    <row r="49" spans="1:4">
      <c r="A49" t="s">
        <v>553</v>
      </c>
      <c r="B49" t="s">
        <v>554</v>
      </c>
      <c r="C49" t="s">
        <v>341</v>
      </c>
      <c r="D49" t="s">
        <v>23</v>
      </c>
    </row>
    <row r="50" spans="1:4">
      <c r="A50" t="s">
        <v>553</v>
      </c>
      <c r="B50" t="s">
        <v>554</v>
      </c>
      <c r="C50" t="s">
        <v>369</v>
      </c>
      <c r="D50" t="s">
        <v>23</v>
      </c>
    </row>
    <row r="51" spans="1:4">
      <c r="A51" t="s">
        <v>553</v>
      </c>
      <c r="B51" t="s">
        <v>554</v>
      </c>
      <c r="C51" t="s">
        <v>111</v>
      </c>
      <c r="D51" t="s">
        <v>23</v>
      </c>
    </row>
    <row r="52" spans="1:4">
      <c r="A52" t="s">
        <v>553</v>
      </c>
      <c r="B52" t="s">
        <v>554</v>
      </c>
      <c r="C52" t="s">
        <v>123</v>
      </c>
      <c r="D52" t="s">
        <v>23</v>
      </c>
    </row>
    <row r="53" spans="1:4">
      <c r="A53" t="s">
        <v>553</v>
      </c>
      <c r="B53" t="s">
        <v>554</v>
      </c>
      <c r="C53" t="s">
        <v>189</v>
      </c>
      <c r="D53" t="s">
        <v>23</v>
      </c>
    </row>
    <row r="54" spans="1:4">
      <c r="A54" t="s">
        <v>630</v>
      </c>
      <c r="B54" t="s">
        <v>631</v>
      </c>
      <c r="C54" t="s">
        <v>202</v>
      </c>
      <c r="D54" t="s">
        <v>23</v>
      </c>
    </row>
    <row r="55" spans="1:4">
      <c r="A55" t="s">
        <v>630</v>
      </c>
      <c r="B55" t="s">
        <v>631</v>
      </c>
      <c r="C55" t="s">
        <v>123</v>
      </c>
      <c r="D55" t="s">
        <v>23</v>
      </c>
    </row>
    <row r="56" spans="1:4">
      <c r="A56" t="s">
        <v>630</v>
      </c>
      <c r="B56" t="s">
        <v>631</v>
      </c>
      <c r="C56" t="s">
        <v>76</v>
      </c>
      <c r="D56" t="s">
        <v>23</v>
      </c>
    </row>
    <row r="57" spans="1:4">
      <c r="A57" t="s">
        <v>630</v>
      </c>
      <c r="B57" t="s">
        <v>631</v>
      </c>
      <c r="C57" t="s">
        <v>21</v>
      </c>
      <c r="D57" t="s">
        <v>23</v>
      </c>
    </row>
    <row r="58" spans="1:4">
      <c r="A58" t="s">
        <v>630</v>
      </c>
      <c r="B58" t="s">
        <v>631</v>
      </c>
      <c r="C58" t="s">
        <v>369</v>
      </c>
      <c r="D58" t="s">
        <v>23</v>
      </c>
    </row>
    <row r="59" spans="1:4">
      <c r="A59" t="s">
        <v>630</v>
      </c>
      <c r="B59" t="s">
        <v>631</v>
      </c>
      <c r="C59" t="s">
        <v>189</v>
      </c>
      <c r="D59" t="s">
        <v>23</v>
      </c>
    </row>
    <row r="60" spans="1:4">
      <c r="A60" t="s">
        <v>630</v>
      </c>
      <c r="B60" t="s">
        <v>631</v>
      </c>
      <c r="C60" t="s">
        <v>84</v>
      </c>
      <c r="D60" t="s">
        <v>23</v>
      </c>
    </row>
    <row r="61" spans="1:4">
      <c r="A61" t="s">
        <v>630</v>
      </c>
      <c r="B61" t="s">
        <v>631</v>
      </c>
      <c r="C61" t="s">
        <v>91</v>
      </c>
      <c r="D61" t="s">
        <v>23</v>
      </c>
    </row>
    <row r="62" spans="1:4">
      <c r="A62" t="s">
        <v>630</v>
      </c>
      <c r="B62" t="s">
        <v>631</v>
      </c>
      <c r="C62" t="s">
        <v>341</v>
      </c>
      <c r="D62" t="s">
        <v>23</v>
      </c>
    </row>
    <row r="63" spans="1:4">
      <c r="A63" t="s">
        <v>680</v>
      </c>
      <c r="B63" t="s">
        <v>681</v>
      </c>
      <c r="C63" t="s">
        <v>26</v>
      </c>
      <c r="D63" t="s">
        <v>23</v>
      </c>
    </row>
    <row r="64" spans="1:4">
      <c r="A64" t="s">
        <v>680</v>
      </c>
      <c r="B64" t="s">
        <v>681</v>
      </c>
      <c r="C64" t="s">
        <v>189</v>
      </c>
      <c r="D64" t="s">
        <v>23</v>
      </c>
    </row>
    <row r="65" spans="1:4">
      <c r="A65" t="s">
        <v>680</v>
      </c>
      <c r="B65" t="s">
        <v>681</v>
      </c>
      <c r="C65" t="s">
        <v>62</v>
      </c>
      <c r="D65" t="s">
        <v>23</v>
      </c>
    </row>
    <row r="66" spans="1:4">
      <c r="A66" t="s">
        <v>680</v>
      </c>
      <c r="B66" t="s">
        <v>681</v>
      </c>
      <c r="C66" t="s">
        <v>369</v>
      </c>
      <c r="D66" t="s">
        <v>23</v>
      </c>
    </row>
    <row r="67" spans="1:4">
      <c r="A67" t="s">
        <v>680</v>
      </c>
      <c r="B67" t="s">
        <v>681</v>
      </c>
      <c r="C67" t="s">
        <v>76</v>
      </c>
      <c r="D67" t="s">
        <v>23</v>
      </c>
    </row>
    <row r="68" spans="1:4">
      <c r="A68" t="s">
        <v>680</v>
      </c>
      <c r="B68" t="s">
        <v>681</v>
      </c>
      <c r="C68" t="s">
        <v>162</v>
      </c>
      <c r="D68" t="s">
        <v>23</v>
      </c>
    </row>
    <row r="69" spans="1:4">
      <c r="A69" t="s">
        <v>680</v>
      </c>
      <c r="B69" t="s">
        <v>681</v>
      </c>
      <c r="C69" t="s">
        <v>84</v>
      </c>
      <c r="D69" t="s">
        <v>23</v>
      </c>
    </row>
    <row r="70" spans="1:4">
      <c r="A70" t="s">
        <v>680</v>
      </c>
      <c r="B70" t="s">
        <v>681</v>
      </c>
      <c r="C70" t="s">
        <v>21</v>
      </c>
      <c r="D70" t="s">
        <v>23</v>
      </c>
    </row>
    <row r="71" spans="1:4">
      <c r="A71" t="s">
        <v>680</v>
      </c>
      <c r="B71" t="s">
        <v>681</v>
      </c>
      <c r="C71" t="s">
        <v>341</v>
      </c>
      <c r="D71" t="s">
        <v>23</v>
      </c>
    </row>
    <row r="72" spans="1:4">
      <c r="A72" t="s">
        <v>680</v>
      </c>
      <c r="B72" t="s">
        <v>681</v>
      </c>
      <c r="C72" t="s">
        <v>91</v>
      </c>
      <c r="D72" t="s">
        <v>23</v>
      </c>
    </row>
    <row r="73" spans="1:4">
      <c r="A73" t="s">
        <v>680</v>
      </c>
      <c r="B73" t="s">
        <v>681</v>
      </c>
      <c r="C73" t="s">
        <v>123</v>
      </c>
      <c r="D73" t="s">
        <v>23</v>
      </c>
    </row>
    <row r="74" spans="1:4">
      <c r="A74" t="s">
        <v>776</v>
      </c>
      <c r="B74" t="s">
        <v>777</v>
      </c>
      <c r="C74" t="s">
        <v>162</v>
      </c>
      <c r="D74" t="s">
        <v>23</v>
      </c>
    </row>
    <row r="75" spans="1:4">
      <c r="A75" t="s">
        <v>776</v>
      </c>
      <c r="B75" t="s">
        <v>777</v>
      </c>
      <c r="C75" t="s">
        <v>91</v>
      </c>
      <c r="D75" t="s">
        <v>23</v>
      </c>
    </row>
    <row r="76" spans="1:4">
      <c r="A76" t="s">
        <v>776</v>
      </c>
      <c r="B76" t="s">
        <v>777</v>
      </c>
      <c r="C76" t="s">
        <v>21</v>
      </c>
      <c r="D76" t="s">
        <v>23</v>
      </c>
    </row>
    <row r="77" spans="1:4">
      <c r="A77" t="s">
        <v>776</v>
      </c>
      <c r="B77" t="s">
        <v>777</v>
      </c>
      <c r="C77" t="s">
        <v>123</v>
      </c>
      <c r="D77" t="s">
        <v>23</v>
      </c>
    </row>
    <row r="78" spans="1:4">
      <c r="A78" t="s">
        <v>776</v>
      </c>
      <c r="B78" t="s">
        <v>777</v>
      </c>
      <c r="C78" t="s">
        <v>111</v>
      </c>
      <c r="D78" t="s">
        <v>23</v>
      </c>
    </row>
    <row r="79" spans="1:4">
      <c r="A79" t="s">
        <v>776</v>
      </c>
      <c r="B79" t="s">
        <v>777</v>
      </c>
      <c r="C79" t="s">
        <v>369</v>
      </c>
      <c r="D79" t="s">
        <v>23</v>
      </c>
    </row>
    <row r="80" spans="1:4">
      <c r="A80" t="s">
        <v>776</v>
      </c>
      <c r="B80" t="s">
        <v>777</v>
      </c>
      <c r="C80" t="s">
        <v>84</v>
      </c>
      <c r="D80" t="s">
        <v>23</v>
      </c>
    </row>
    <row r="81" spans="1:4">
      <c r="A81" t="s">
        <v>776</v>
      </c>
      <c r="B81" t="s">
        <v>777</v>
      </c>
      <c r="C81" t="s">
        <v>189</v>
      </c>
      <c r="D81" t="s">
        <v>23</v>
      </c>
    </row>
    <row r="82" spans="1:4">
      <c r="A82" t="s">
        <v>846</v>
      </c>
      <c r="B82" t="s">
        <v>847</v>
      </c>
      <c r="C82" t="s">
        <v>21</v>
      </c>
      <c r="D82" t="s">
        <v>23</v>
      </c>
    </row>
    <row r="83" spans="1:4">
      <c r="A83" t="s">
        <v>846</v>
      </c>
      <c r="B83" t="s">
        <v>847</v>
      </c>
      <c r="C83" t="s">
        <v>123</v>
      </c>
      <c r="D83" t="s">
        <v>23</v>
      </c>
    </row>
    <row r="84" spans="1:4">
      <c r="A84" t="s">
        <v>846</v>
      </c>
      <c r="B84" t="s">
        <v>847</v>
      </c>
      <c r="C84" t="s">
        <v>26</v>
      </c>
      <c r="D84" t="s">
        <v>23</v>
      </c>
    </row>
    <row r="85" spans="1:4">
      <c r="A85" t="s">
        <v>846</v>
      </c>
      <c r="B85" t="s">
        <v>847</v>
      </c>
      <c r="C85" t="s">
        <v>62</v>
      </c>
      <c r="D85" t="s">
        <v>23</v>
      </c>
    </row>
    <row r="86" spans="1:4">
      <c r="A86" t="s">
        <v>846</v>
      </c>
      <c r="B86" t="s">
        <v>847</v>
      </c>
      <c r="C86" t="s">
        <v>341</v>
      </c>
      <c r="D86" t="s">
        <v>23</v>
      </c>
    </row>
    <row r="87" spans="1:4">
      <c r="A87" t="s">
        <v>846</v>
      </c>
      <c r="B87" t="s">
        <v>847</v>
      </c>
      <c r="C87" t="s">
        <v>162</v>
      </c>
      <c r="D87" t="s">
        <v>23</v>
      </c>
    </row>
    <row r="88" spans="1:4">
      <c r="A88" t="s">
        <v>846</v>
      </c>
      <c r="B88" t="s">
        <v>847</v>
      </c>
      <c r="C88" t="s">
        <v>84</v>
      </c>
      <c r="D88" t="s">
        <v>23</v>
      </c>
    </row>
    <row r="89" spans="1:4">
      <c r="A89" t="s">
        <v>846</v>
      </c>
      <c r="B89" t="s">
        <v>847</v>
      </c>
      <c r="C89" t="s">
        <v>189</v>
      </c>
      <c r="D89" t="s">
        <v>23</v>
      </c>
    </row>
    <row r="90" spans="1:4">
      <c r="A90" t="s">
        <v>846</v>
      </c>
      <c r="B90" t="s">
        <v>847</v>
      </c>
      <c r="C90" t="s">
        <v>76</v>
      </c>
      <c r="D90" t="s">
        <v>23</v>
      </c>
    </row>
    <row r="91" spans="1:4">
      <c r="A91" t="s">
        <v>846</v>
      </c>
      <c r="B91" t="s">
        <v>847</v>
      </c>
      <c r="C91" t="s">
        <v>111</v>
      </c>
      <c r="D91" t="s">
        <v>23</v>
      </c>
    </row>
    <row r="92" spans="1:4">
      <c r="A92" t="s">
        <v>846</v>
      </c>
      <c r="B92" t="s">
        <v>847</v>
      </c>
      <c r="C92" t="s">
        <v>369</v>
      </c>
      <c r="D92" t="s">
        <v>23</v>
      </c>
    </row>
    <row r="93" spans="1:4">
      <c r="A93" t="s">
        <v>928</v>
      </c>
      <c r="B93" t="s">
        <v>929</v>
      </c>
      <c r="C93" t="s">
        <v>341</v>
      </c>
      <c r="D93" t="s">
        <v>23</v>
      </c>
    </row>
    <row r="94" spans="1:4">
      <c r="A94" t="s">
        <v>928</v>
      </c>
      <c r="B94" t="s">
        <v>929</v>
      </c>
      <c r="C94" t="s">
        <v>21</v>
      </c>
      <c r="D94" t="s">
        <v>23</v>
      </c>
    </row>
    <row r="95" spans="1:4">
      <c r="A95" t="s">
        <v>928</v>
      </c>
      <c r="B95" t="s">
        <v>929</v>
      </c>
      <c r="C95" t="s">
        <v>369</v>
      </c>
      <c r="D95" t="s">
        <v>23</v>
      </c>
    </row>
    <row r="96" spans="1:4">
      <c r="A96" t="s">
        <v>928</v>
      </c>
      <c r="B96" t="s">
        <v>929</v>
      </c>
      <c r="C96" t="s">
        <v>91</v>
      </c>
      <c r="D96" t="s">
        <v>23</v>
      </c>
    </row>
    <row r="97" spans="1:4">
      <c r="A97" t="s">
        <v>928</v>
      </c>
      <c r="B97" t="s">
        <v>929</v>
      </c>
      <c r="C97" t="s">
        <v>76</v>
      </c>
      <c r="D97" t="s">
        <v>23</v>
      </c>
    </row>
    <row r="98" spans="1:4">
      <c r="A98" t="s">
        <v>928</v>
      </c>
      <c r="B98" t="s">
        <v>929</v>
      </c>
      <c r="C98" t="s">
        <v>123</v>
      </c>
      <c r="D98" t="s">
        <v>23</v>
      </c>
    </row>
    <row r="99" spans="1:4">
      <c r="A99" t="s">
        <v>928</v>
      </c>
      <c r="B99" t="s">
        <v>929</v>
      </c>
      <c r="C99" t="s">
        <v>111</v>
      </c>
      <c r="D99" t="s">
        <v>23</v>
      </c>
    </row>
    <row r="100" spans="1:4">
      <c r="A100" t="s">
        <v>928</v>
      </c>
      <c r="B100" t="s">
        <v>929</v>
      </c>
      <c r="C100" t="s">
        <v>84</v>
      </c>
      <c r="D100" t="s">
        <v>23</v>
      </c>
    </row>
    <row r="101" spans="1:4">
      <c r="A101" t="s">
        <v>928</v>
      </c>
      <c r="B101" t="s">
        <v>929</v>
      </c>
      <c r="C101" t="s">
        <v>162</v>
      </c>
      <c r="D101" t="s">
        <v>23</v>
      </c>
    </row>
    <row r="102" spans="1:4">
      <c r="A102" t="s">
        <v>928</v>
      </c>
      <c r="B102" t="s">
        <v>929</v>
      </c>
      <c r="C102" t="s">
        <v>26</v>
      </c>
      <c r="D102" t="s">
        <v>23</v>
      </c>
    </row>
    <row r="103" spans="1:4">
      <c r="A103" t="s">
        <v>928</v>
      </c>
      <c r="B103" t="s">
        <v>929</v>
      </c>
      <c r="C103" t="s">
        <v>62</v>
      </c>
      <c r="D103" t="s">
        <v>23</v>
      </c>
    </row>
    <row r="104" spans="1:4">
      <c r="A104" t="s">
        <v>1021</v>
      </c>
      <c r="B104" t="s">
        <v>1022</v>
      </c>
      <c r="C104" t="s">
        <v>91</v>
      </c>
      <c r="D104" t="s">
        <v>23</v>
      </c>
    </row>
    <row r="105" spans="1:4">
      <c r="A105" t="s">
        <v>1021</v>
      </c>
      <c r="B105" t="s">
        <v>1022</v>
      </c>
      <c r="C105" t="s">
        <v>123</v>
      </c>
      <c r="D105" t="s">
        <v>23</v>
      </c>
    </row>
    <row r="106" spans="1:4">
      <c r="A106" t="s">
        <v>1021</v>
      </c>
      <c r="B106" t="s">
        <v>1022</v>
      </c>
      <c r="C106" t="s">
        <v>369</v>
      </c>
      <c r="D106" t="s">
        <v>23</v>
      </c>
    </row>
    <row r="107" spans="1:4">
      <c r="A107" t="s">
        <v>1021</v>
      </c>
      <c r="B107" t="s">
        <v>1022</v>
      </c>
      <c r="C107" t="s">
        <v>21</v>
      </c>
      <c r="D107" t="s">
        <v>23</v>
      </c>
    </row>
    <row r="108" spans="1:4">
      <c r="A108" t="s">
        <v>1021</v>
      </c>
      <c r="B108" t="s">
        <v>1022</v>
      </c>
      <c r="C108" t="s">
        <v>62</v>
      </c>
      <c r="D108" t="s">
        <v>23</v>
      </c>
    </row>
    <row r="109" spans="1:4">
      <c r="A109" t="s">
        <v>1021</v>
      </c>
      <c r="B109" t="s">
        <v>1022</v>
      </c>
      <c r="C109" t="s">
        <v>76</v>
      </c>
      <c r="D109" t="s">
        <v>23</v>
      </c>
    </row>
    <row r="110" spans="1:4">
      <c r="A110" t="s">
        <v>1021</v>
      </c>
      <c r="B110" t="s">
        <v>1022</v>
      </c>
      <c r="C110" t="s">
        <v>26</v>
      </c>
      <c r="D110" t="s">
        <v>23</v>
      </c>
    </row>
    <row r="111" spans="1:4">
      <c r="A111" t="s">
        <v>1021</v>
      </c>
      <c r="B111" t="s">
        <v>1022</v>
      </c>
      <c r="C111" t="s">
        <v>202</v>
      </c>
      <c r="D111" t="s">
        <v>23</v>
      </c>
    </row>
    <row r="112" spans="1:4">
      <c r="A112" t="s">
        <v>1091</v>
      </c>
      <c r="B112" t="s">
        <v>1092</v>
      </c>
      <c r="C112" t="s">
        <v>76</v>
      </c>
      <c r="D112" t="s">
        <v>23</v>
      </c>
    </row>
    <row r="113" spans="1:4">
      <c r="A113" t="s">
        <v>1091</v>
      </c>
      <c r="B113" t="s">
        <v>1092</v>
      </c>
      <c r="C113" t="s">
        <v>162</v>
      </c>
      <c r="D113" t="s">
        <v>23</v>
      </c>
    </row>
    <row r="114" spans="1:4">
      <c r="A114" t="s">
        <v>1091</v>
      </c>
      <c r="B114" t="s">
        <v>1092</v>
      </c>
      <c r="C114" t="s">
        <v>202</v>
      </c>
      <c r="D114" t="s">
        <v>23</v>
      </c>
    </row>
    <row r="115" spans="1:4">
      <c r="A115" t="s">
        <v>1091</v>
      </c>
      <c r="B115" t="s">
        <v>1092</v>
      </c>
      <c r="C115" t="s">
        <v>84</v>
      </c>
      <c r="D115" t="s">
        <v>23</v>
      </c>
    </row>
    <row r="116" spans="1:4">
      <c r="A116" t="s">
        <v>1091</v>
      </c>
      <c r="B116" t="s">
        <v>1092</v>
      </c>
      <c r="C116" t="s">
        <v>341</v>
      </c>
      <c r="D116" t="s">
        <v>23</v>
      </c>
    </row>
    <row r="117" spans="1:4">
      <c r="A117" t="s">
        <v>1091</v>
      </c>
      <c r="B117" t="s">
        <v>1092</v>
      </c>
      <c r="C117" t="s">
        <v>91</v>
      </c>
      <c r="D117" t="s">
        <v>23</v>
      </c>
    </row>
    <row r="118" spans="1:4">
      <c r="A118" t="s">
        <v>1091</v>
      </c>
      <c r="B118" t="s">
        <v>1092</v>
      </c>
      <c r="C118" t="s">
        <v>369</v>
      </c>
      <c r="D118" t="s">
        <v>23</v>
      </c>
    </row>
    <row r="119" spans="1:4">
      <c r="A119" t="s">
        <v>1091</v>
      </c>
      <c r="B119" t="s">
        <v>1092</v>
      </c>
      <c r="C119" t="s">
        <v>123</v>
      </c>
      <c r="D119" t="s">
        <v>23</v>
      </c>
    </row>
    <row r="120" spans="1:4">
      <c r="A120" t="s">
        <v>1091</v>
      </c>
      <c r="B120" t="s">
        <v>1092</v>
      </c>
      <c r="C120" t="s">
        <v>21</v>
      </c>
      <c r="D120" t="s">
        <v>23</v>
      </c>
    </row>
    <row r="121" spans="1:4">
      <c r="A121" t="s">
        <v>1164</v>
      </c>
      <c r="B121" t="s">
        <v>1165</v>
      </c>
      <c r="C121" t="s">
        <v>202</v>
      </c>
      <c r="D121" t="s">
        <v>23</v>
      </c>
    </row>
    <row r="122" spans="1:4">
      <c r="A122" t="s">
        <v>1164</v>
      </c>
      <c r="B122" t="s">
        <v>1165</v>
      </c>
      <c r="C122" t="s">
        <v>26</v>
      </c>
      <c r="D122" t="s">
        <v>23</v>
      </c>
    </row>
    <row r="123" spans="1:4">
      <c r="A123" t="s">
        <v>1164</v>
      </c>
      <c r="B123" t="s">
        <v>1165</v>
      </c>
      <c r="C123" t="s">
        <v>91</v>
      </c>
      <c r="D123" t="s">
        <v>23</v>
      </c>
    </row>
    <row r="124" spans="1:4">
      <c r="A124" t="s">
        <v>1164</v>
      </c>
      <c r="B124" t="s">
        <v>1165</v>
      </c>
      <c r="C124" t="s">
        <v>189</v>
      </c>
      <c r="D124" t="s">
        <v>23</v>
      </c>
    </row>
    <row r="125" spans="1:4">
      <c r="A125" t="s">
        <v>1164</v>
      </c>
      <c r="B125" t="s">
        <v>1165</v>
      </c>
      <c r="C125" t="s">
        <v>62</v>
      </c>
      <c r="D125" t="s">
        <v>23</v>
      </c>
    </row>
    <row r="126" spans="1:4">
      <c r="A126" t="s">
        <v>1164</v>
      </c>
      <c r="B126" t="s">
        <v>1165</v>
      </c>
      <c r="C126" t="s">
        <v>111</v>
      </c>
      <c r="D126" t="s">
        <v>23</v>
      </c>
    </row>
    <row r="127" spans="1:4">
      <c r="A127" t="s">
        <v>1164</v>
      </c>
      <c r="B127" t="s">
        <v>1165</v>
      </c>
      <c r="C127" t="s">
        <v>369</v>
      </c>
      <c r="D127" t="s">
        <v>23</v>
      </c>
    </row>
    <row r="128" spans="1:4">
      <c r="A128" t="s">
        <v>1164</v>
      </c>
      <c r="B128" t="s">
        <v>1165</v>
      </c>
      <c r="C128" t="s">
        <v>76</v>
      </c>
      <c r="D128" t="s">
        <v>23</v>
      </c>
    </row>
    <row r="129" spans="1:4">
      <c r="A129" t="s">
        <v>1164</v>
      </c>
      <c r="B129" t="s">
        <v>1165</v>
      </c>
      <c r="C129" t="s">
        <v>123</v>
      </c>
      <c r="D129" t="s">
        <v>23</v>
      </c>
    </row>
    <row r="130" spans="1:4">
      <c r="A130" t="s">
        <v>1240</v>
      </c>
      <c r="B130" t="s">
        <v>1241</v>
      </c>
      <c r="C130" t="s">
        <v>341</v>
      </c>
      <c r="D130" t="s">
        <v>23</v>
      </c>
    </row>
    <row r="131" spans="1:4">
      <c r="A131" t="s">
        <v>1240</v>
      </c>
      <c r="B131" t="s">
        <v>1241</v>
      </c>
      <c r="C131" t="s">
        <v>111</v>
      </c>
      <c r="D131" t="s">
        <v>23</v>
      </c>
    </row>
    <row r="132" spans="1:4">
      <c r="A132" t="s">
        <v>1240</v>
      </c>
      <c r="B132" t="s">
        <v>1241</v>
      </c>
      <c r="C132" t="s">
        <v>123</v>
      </c>
      <c r="D132" t="s">
        <v>23</v>
      </c>
    </row>
    <row r="133" spans="1:4">
      <c r="A133" t="s">
        <v>1240</v>
      </c>
      <c r="B133" t="s">
        <v>1241</v>
      </c>
      <c r="C133" t="s">
        <v>162</v>
      </c>
      <c r="D133" t="s">
        <v>23</v>
      </c>
    </row>
    <row r="134" spans="1:4">
      <c r="A134" t="s">
        <v>1240</v>
      </c>
      <c r="B134" t="s">
        <v>1241</v>
      </c>
      <c r="C134" t="s">
        <v>26</v>
      </c>
      <c r="D134" t="s">
        <v>23</v>
      </c>
    </row>
    <row r="135" spans="1:4">
      <c r="A135" t="s">
        <v>1240</v>
      </c>
      <c r="B135" t="s">
        <v>1241</v>
      </c>
      <c r="C135" t="s">
        <v>369</v>
      </c>
      <c r="D135" t="s">
        <v>23</v>
      </c>
    </row>
    <row r="136" spans="1:4">
      <c r="A136" t="s">
        <v>1240</v>
      </c>
      <c r="B136" t="s">
        <v>1241</v>
      </c>
      <c r="C136" t="s">
        <v>202</v>
      </c>
      <c r="D136" t="s">
        <v>23</v>
      </c>
    </row>
    <row r="137" spans="1:4">
      <c r="A137" t="s">
        <v>1240</v>
      </c>
      <c r="B137" t="s">
        <v>1241</v>
      </c>
      <c r="C137" t="s">
        <v>91</v>
      </c>
      <c r="D137" t="s">
        <v>23</v>
      </c>
    </row>
    <row r="138" spans="1:4">
      <c r="A138" t="s">
        <v>1240</v>
      </c>
      <c r="B138" t="s">
        <v>1241</v>
      </c>
      <c r="C138" t="s">
        <v>62</v>
      </c>
      <c r="D138" t="s">
        <v>23</v>
      </c>
    </row>
    <row r="139" spans="1:4">
      <c r="A139" t="s">
        <v>1240</v>
      </c>
      <c r="B139" t="s">
        <v>1241</v>
      </c>
      <c r="C139" t="s">
        <v>189</v>
      </c>
      <c r="D139" t="s">
        <v>23</v>
      </c>
    </row>
    <row r="140" spans="1:4">
      <c r="A140" t="s">
        <v>1240</v>
      </c>
      <c r="B140" t="s">
        <v>1241</v>
      </c>
      <c r="C140" t="s">
        <v>84</v>
      </c>
      <c r="D140" t="s">
        <v>23</v>
      </c>
    </row>
    <row r="141" spans="1:4">
      <c r="A141" t="s">
        <v>1240</v>
      </c>
      <c r="B141" t="s">
        <v>1241</v>
      </c>
      <c r="C141" t="s">
        <v>76</v>
      </c>
      <c r="D141" t="s">
        <v>23</v>
      </c>
    </row>
    <row r="142" spans="1:4">
      <c r="A142" t="s">
        <v>1323</v>
      </c>
      <c r="B142" t="s">
        <v>1324</v>
      </c>
      <c r="C142" t="s">
        <v>341</v>
      </c>
      <c r="D142" t="s">
        <v>23</v>
      </c>
    </row>
    <row r="143" spans="1:4">
      <c r="A143" t="s">
        <v>1323</v>
      </c>
      <c r="B143" t="s">
        <v>1324</v>
      </c>
      <c r="C143" t="s">
        <v>189</v>
      </c>
      <c r="D143" t="s">
        <v>23</v>
      </c>
    </row>
    <row r="144" spans="1:4">
      <c r="A144" t="s">
        <v>1323</v>
      </c>
      <c r="B144" t="s">
        <v>1324</v>
      </c>
      <c r="C144" t="s">
        <v>76</v>
      </c>
      <c r="D144" t="s">
        <v>23</v>
      </c>
    </row>
    <row r="145" spans="1:4">
      <c r="A145" t="s">
        <v>1323</v>
      </c>
      <c r="B145" t="s">
        <v>1324</v>
      </c>
      <c r="C145" t="s">
        <v>123</v>
      </c>
      <c r="D145" t="s">
        <v>23</v>
      </c>
    </row>
    <row r="146" spans="1:4">
      <c r="A146" t="s">
        <v>1323</v>
      </c>
      <c r="B146" t="s">
        <v>1324</v>
      </c>
      <c r="C146" t="s">
        <v>91</v>
      </c>
      <c r="D146" t="s">
        <v>23</v>
      </c>
    </row>
    <row r="147" spans="1:4">
      <c r="A147" t="s">
        <v>1323</v>
      </c>
      <c r="B147" t="s">
        <v>1324</v>
      </c>
      <c r="C147" t="s">
        <v>26</v>
      </c>
      <c r="D147" t="s">
        <v>23</v>
      </c>
    </row>
    <row r="148" spans="1:4">
      <c r="A148" t="s">
        <v>1323</v>
      </c>
      <c r="B148" t="s">
        <v>1324</v>
      </c>
      <c r="C148" t="s">
        <v>84</v>
      </c>
      <c r="D148" t="s">
        <v>23</v>
      </c>
    </row>
    <row r="149" spans="1:4">
      <c r="A149" t="s">
        <v>1323</v>
      </c>
      <c r="B149" t="s">
        <v>1324</v>
      </c>
      <c r="C149" t="s">
        <v>21</v>
      </c>
      <c r="D149" t="s">
        <v>23</v>
      </c>
    </row>
    <row r="150" spans="1:4">
      <c r="A150" t="s">
        <v>1323</v>
      </c>
      <c r="B150" t="s">
        <v>1324</v>
      </c>
      <c r="C150" t="s">
        <v>162</v>
      </c>
      <c r="D150" t="s">
        <v>23</v>
      </c>
    </row>
    <row r="151" spans="1:4">
      <c r="A151" t="s">
        <v>1323</v>
      </c>
      <c r="B151" t="s">
        <v>1324</v>
      </c>
      <c r="C151" t="s">
        <v>62</v>
      </c>
      <c r="D151" t="s">
        <v>23</v>
      </c>
    </row>
    <row r="152" spans="1:4">
      <c r="A152" t="s">
        <v>1390</v>
      </c>
      <c r="B152" t="s">
        <v>1391</v>
      </c>
      <c r="C152" t="s">
        <v>202</v>
      </c>
      <c r="D152" t="s">
        <v>23</v>
      </c>
    </row>
    <row r="153" spans="1:4">
      <c r="A153" t="s">
        <v>1390</v>
      </c>
      <c r="B153" t="s">
        <v>1391</v>
      </c>
      <c r="C153" t="s">
        <v>123</v>
      </c>
      <c r="D153" t="s">
        <v>23</v>
      </c>
    </row>
    <row r="154" spans="1:4">
      <c r="A154" t="s">
        <v>1390</v>
      </c>
      <c r="B154" t="s">
        <v>1391</v>
      </c>
      <c r="C154" t="s">
        <v>26</v>
      </c>
      <c r="D154" t="s">
        <v>23</v>
      </c>
    </row>
    <row r="155" spans="1:4">
      <c r="A155" t="s">
        <v>1390</v>
      </c>
      <c r="B155" t="s">
        <v>1391</v>
      </c>
      <c r="C155" t="s">
        <v>341</v>
      </c>
      <c r="D155" t="s">
        <v>23</v>
      </c>
    </row>
    <row r="156" spans="1:4">
      <c r="A156" t="s">
        <v>1390</v>
      </c>
      <c r="B156" t="s">
        <v>1391</v>
      </c>
      <c r="C156" t="s">
        <v>111</v>
      </c>
      <c r="D156" t="s">
        <v>23</v>
      </c>
    </row>
    <row r="157" spans="1:4">
      <c r="A157" t="s">
        <v>1390</v>
      </c>
      <c r="B157" t="s">
        <v>1391</v>
      </c>
      <c r="C157" t="s">
        <v>162</v>
      </c>
      <c r="D157" t="s">
        <v>23</v>
      </c>
    </row>
    <row r="158" spans="1:4">
      <c r="A158" t="s">
        <v>1390</v>
      </c>
      <c r="B158" t="s">
        <v>1391</v>
      </c>
      <c r="C158" t="s">
        <v>189</v>
      </c>
      <c r="D158" t="s">
        <v>23</v>
      </c>
    </row>
    <row r="159" spans="1:4">
      <c r="A159" t="s">
        <v>1390</v>
      </c>
      <c r="B159" t="s">
        <v>1391</v>
      </c>
      <c r="C159" t="s">
        <v>84</v>
      </c>
      <c r="D159" t="s">
        <v>23</v>
      </c>
    </row>
    <row r="160" spans="1:4">
      <c r="A160" t="s">
        <v>1390</v>
      </c>
      <c r="B160" t="s">
        <v>1391</v>
      </c>
      <c r="C160" t="s">
        <v>369</v>
      </c>
      <c r="D160" t="s">
        <v>23</v>
      </c>
    </row>
    <row r="161" spans="1:4">
      <c r="A161" t="s">
        <v>1390</v>
      </c>
      <c r="B161" t="s">
        <v>1391</v>
      </c>
      <c r="C161" t="s">
        <v>76</v>
      </c>
      <c r="D161" t="s">
        <v>23</v>
      </c>
    </row>
    <row r="162" spans="1:4">
      <c r="A162" t="s">
        <v>1390</v>
      </c>
      <c r="B162" t="s">
        <v>1391</v>
      </c>
      <c r="C162" t="s">
        <v>21</v>
      </c>
      <c r="D162" t="s">
        <v>23</v>
      </c>
    </row>
    <row r="163" spans="1:4">
      <c r="A163" t="s">
        <v>1390</v>
      </c>
      <c r="B163" t="s">
        <v>1391</v>
      </c>
      <c r="C163" t="s">
        <v>91</v>
      </c>
      <c r="D163" t="s">
        <v>23</v>
      </c>
    </row>
    <row r="164" spans="1:4">
      <c r="A164" t="s">
        <v>1469</v>
      </c>
      <c r="B164" t="s">
        <v>1470</v>
      </c>
      <c r="C164" t="s">
        <v>62</v>
      </c>
      <c r="D164" t="s">
        <v>23</v>
      </c>
    </row>
    <row r="165" spans="1:4">
      <c r="A165" t="s">
        <v>1469</v>
      </c>
      <c r="B165" t="s">
        <v>1470</v>
      </c>
      <c r="C165" t="s">
        <v>123</v>
      </c>
      <c r="D165" t="s">
        <v>23</v>
      </c>
    </row>
    <row r="166" spans="1:4">
      <c r="A166" t="s">
        <v>1469</v>
      </c>
      <c r="B166" t="s">
        <v>1470</v>
      </c>
      <c r="C166" t="s">
        <v>91</v>
      </c>
      <c r="D166" t="s">
        <v>23</v>
      </c>
    </row>
    <row r="167" spans="1:4">
      <c r="A167" t="s">
        <v>1469</v>
      </c>
      <c r="B167" t="s">
        <v>1470</v>
      </c>
      <c r="C167" t="s">
        <v>341</v>
      </c>
      <c r="D167" t="s">
        <v>23</v>
      </c>
    </row>
    <row r="168" spans="1:4">
      <c r="A168" t="s">
        <v>1469</v>
      </c>
      <c r="B168" t="s">
        <v>1470</v>
      </c>
      <c r="C168" t="s">
        <v>111</v>
      </c>
      <c r="D168" t="s">
        <v>23</v>
      </c>
    </row>
    <row r="169" spans="1:4">
      <c r="A169" t="s">
        <v>1469</v>
      </c>
      <c r="B169" t="s">
        <v>1470</v>
      </c>
      <c r="C169" t="s">
        <v>26</v>
      </c>
      <c r="D169" t="s">
        <v>23</v>
      </c>
    </row>
    <row r="170" spans="1:4">
      <c r="A170" t="s">
        <v>1469</v>
      </c>
      <c r="B170" t="s">
        <v>1470</v>
      </c>
      <c r="C170" t="s">
        <v>369</v>
      </c>
      <c r="D170" t="s">
        <v>23</v>
      </c>
    </row>
    <row r="171" spans="1:4">
      <c r="A171" t="s">
        <v>1469</v>
      </c>
      <c r="B171" t="s">
        <v>1470</v>
      </c>
      <c r="C171" t="s">
        <v>21</v>
      </c>
      <c r="D171" t="s">
        <v>23</v>
      </c>
    </row>
    <row r="172" spans="1:4">
      <c r="A172" t="s">
        <v>1550</v>
      </c>
      <c r="B172" t="s">
        <v>1551</v>
      </c>
      <c r="C172" t="s">
        <v>26</v>
      </c>
      <c r="D172" t="s">
        <v>23</v>
      </c>
    </row>
    <row r="173" spans="1:4">
      <c r="A173" t="s">
        <v>1550</v>
      </c>
      <c r="B173" t="s">
        <v>1551</v>
      </c>
      <c r="C173" t="s">
        <v>91</v>
      </c>
      <c r="D173" t="s">
        <v>23</v>
      </c>
    </row>
    <row r="174" spans="1:4">
      <c r="A174" t="s">
        <v>1550</v>
      </c>
      <c r="B174" t="s">
        <v>1551</v>
      </c>
      <c r="C174" t="s">
        <v>341</v>
      </c>
      <c r="D174" t="s">
        <v>23</v>
      </c>
    </row>
    <row r="175" spans="1:4">
      <c r="A175" t="s">
        <v>1550</v>
      </c>
      <c r="B175" t="s">
        <v>1551</v>
      </c>
      <c r="C175" t="s">
        <v>111</v>
      </c>
      <c r="D175" t="s">
        <v>23</v>
      </c>
    </row>
    <row r="176" spans="1:4">
      <c r="A176" t="s">
        <v>1550</v>
      </c>
      <c r="B176" t="s">
        <v>1551</v>
      </c>
      <c r="C176" t="s">
        <v>189</v>
      </c>
      <c r="D176" t="s">
        <v>23</v>
      </c>
    </row>
    <row r="177" spans="1:4">
      <c r="A177" t="s">
        <v>1599</v>
      </c>
      <c r="B177" t="s">
        <v>1600</v>
      </c>
      <c r="C177" t="s">
        <v>202</v>
      </c>
      <c r="D177" t="s">
        <v>23</v>
      </c>
    </row>
    <row r="178" spans="1:4">
      <c r="A178" t="s">
        <v>1599</v>
      </c>
      <c r="B178" t="s">
        <v>1600</v>
      </c>
      <c r="C178" t="s">
        <v>76</v>
      </c>
      <c r="D178" t="s">
        <v>23</v>
      </c>
    </row>
    <row r="179" spans="1:4">
      <c r="A179" t="s">
        <v>1599</v>
      </c>
      <c r="B179" t="s">
        <v>1600</v>
      </c>
      <c r="C179" t="s">
        <v>26</v>
      </c>
      <c r="D179" t="s">
        <v>23</v>
      </c>
    </row>
    <row r="180" spans="1:4">
      <c r="A180" t="s">
        <v>1599</v>
      </c>
      <c r="B180" t="s">
        <v>1600</v>
      </c>
      <c r="C180" t="s">
        <v>111</v>
      </c>
      <c r="D180" t="s">
        <v>23</v>
      </c>
    </row>
    <row r="181" spans="1:4">
      <c r="A181" t="s">
        <v>1599</v>
      </c>
      <c r="B181" t="s">
        <v>1600</v>
      </c>
      <c r="C181" t="s">
        <v>84</v>
      </c>
      <c r="D181" t="s">
        <v>23</v>
      </c>
    </row>
    <row r="182" spans="1:4">
      <c r="A182" t="s">
        <v>1599</v>
      </c>
      <c r="B182" t="s">
        <v>1600</v>
      </c>
      <c r="C182" t="s">
        <v>189</v>
      </c>
      <c r="D182" t="s">
        <v>23</v>
      </c>
    </row>
    <row r="183" spans="1:4">
      <c r="A183" t="s">
        <v>1599</v>
      </c>
      <c r="B183" t="s">
        <v>1600</v>
      </c>
      <c r="C183" t="s">
        <v>62</v>
      </c>
      <c r="D183" t="s">
        <v>23</v>
      </c>
    </row>
    <row r="184" spans="1:4">
      <c r="A184" t="s">
        <v>1599</v>
      </c>
      <c r="B184" t="s">
        <v>1600</v>
      </c>
      <c r="C184" t="s">
        <v>91</v>
      </c>
      <c r="D184" t="s">
        <v>23</v>
      </c>
    </row>
    <row r="185" spans="1:4">
      <c r="A185" t="s">
        <v>1599</v>
      </c>
      <c r="B185" t="s">
        <v>1600</v>
      </c>
      <c r="C185" t="s">
        <v>123</v>
      </c>
      <c r="D185" t="s">
        <v>23</v>
      </c>
    </row>
    <row r="186" spans="1:4">
      <c r="A186" t="s">
        <v>1654</v>
      </c>
      <c r="B186" t="s">
        <v>1655</v>
      </c>
      <c r="C186" t="s">
        <v>162</v>
      </c>
      <c r="D186" t="s">
        <v>23</v>
      </c>
    </row>
    <row r="187" spans="1:4">
      <c r="A187" t="s">
        <v>1654</v>
      </c>
      <c r="B187" t="s">
        <v>1655</v>
      </c>
      <c r="C187" t="s">
        <v>91</v>
      </c>
      <c r="D187" t="s">
        <v>23</v>
      </c>
    </row>
    <row r="188" spans="1:4">
      <c r="A188" t="s">
        <v>1654</v>
      </c>
      <c r="B188" t="s">
        <v>1655</v>
      </c>
      <c r="C188" t="s">
        <v>26</v>
      </c>
      <c r="D188" t="s">
        <v>23</v>
      </c>
    </row>
    <row r="189" spans="1:4">
      <c r="A189" t="s">
        <v>1654</v>
      </c>
      <c r="B189" t="s">
        <v>1655</v>
      </c>
      <c r="C189" t="s">
        <v>76</v>
      </c>
      <c r="D189" t="s">
        <v>23</v>
      </c>
    </row>
    <row r="190" spans="1:4">
      <c r="A190" t="s">
        <v>1654</v>
      </c>
      <c r="B190" t="s">
        <v>1655</v>
      </c>
      <c r="C190" t="s">
        <v>123</v>
      </c>
      <c r="D190" t="s">
        <v>23</v>
      </c>
    </row>
    <row r="191" spans="1:4">
      <c r="A191" t="s">
        <v>1654</v>
      </c>
      <c r="B191" t="s">
        <v>1655</v>
      </c>
      <c r="C191" t="s">
        <v>189</v>
      </c>
      <c r="D191" t="s">
        <v>23</v>
      </c>
    </row>
    <row r="192" spans="1:4">
      <c r="A192" t="s">
        <v>1706</v>
      </c>
      <c r="B192" t="s">
        <v>1707</v>
      </c>
      <c r="C192" t="s">
        <v>62</v>
      </c>
      <c r="D192" t="s">
        <v>23</v>
      </c>
    </row>
    <row r="193" spans="1:4">
      <c r="A193" t="s">
        <v>1706</v>
      </c>
      <c r="B193" t="s">
        <v>1707</v>
      </c>
      <c r="C193" t="s">
        <v>76</v>
      </c>
      <c r="D193" t="s">
        <v>23</v>
      </c>
    </row>
    <row r="194" spans="1:4">
      <c r="A194" t="s">
        <v>1706</v>
      </c>
      <c r="B194" t="s">
        <v>1707</v>
      </c>
      <c r="C194" t="s">
        <v>21</v>
      </c>
      <c r="D194" t="s">
        <v>23</v>
      </c>
    </row>
    <row r="195" spans="1:4">
      <c r="A195" t="s">
        <v>1706</v>
      </c>
      <c r="B195" t="s">
        <v>1707</v>
      </c>
      <c r="C195" t="s">
        <v>189</v>
      </c>
      <c r="D195" t="s">
        <v>23</v>
      </c>
    </row>
    <row r="196" spans="1:4">
      <c r="A196" t="s">
        <v>1706</v>
      </c>
      <c r="B196" t="s">
        <v>1707</v>
      </c>
      <c r="C196" t="s">
        <v>91</v>
      </c>
      <c r="D196" t="s">
        <v>23</v>
      </c>
    </row>
    <row r="197" spans="1:4">
      <c r="A197" t="s">
        <v>1706</v>
      </c>
      <c r="B197" t="s">
        <v>1707</v>
      </c>
      <c r="C197" t="s">
        <v>123</v>
      </c>
      <c r="D19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9306-A6FF-4241-B972-C0BC00EECA06}">
  <dimension ref="B2:AP32"/>
  <sheetViews>
    <sheetView showGridLines="0" topLeftCell="AC10" workbookViewId="0">
      <selection activeCell="B8" sqref="B8:AP32"/>
    </sheetView>
  </sheetViews>
  <sheetFormatPr defaultRowHeight="14.4"/>
  <cols>
    <col min="2" max="2" width="21.33203125" bestFit="1" customWidth="1"/>
    <col min="3" max="3" width="6.5546875" bestFit="1" customWidth="1"/>
    <col min="4" max="4" width="16.44140625" bestFit="1" customWidth="1"/>
    <col min="5" max="5" width="13.21875" bestFit="1" customWidth="1"/>
    <col min="6" max="6" width="12.21875" bestFit="1" customWidth="1"/>
    <col min="7" max="7" width="16.44140625" bestFit="1" customWidth="1"/>
    <col min="8" max="8" width="13.21875" bestFit="1" customWidth="1"/>
    <col min="9" max="9" width="12.21875" bestFit="1" customWidth="1"/>
    <col min="10" max="10" width="16.44140625" bestFit="1" customWidth="1"/>
    <col min="11" max="11" width="13.21875" bestFit="1" customWidth="1"/>
    <col min="12" max="12" width="12.21875" bestFit="1" customWidth="1"/>
    <col min="13" max="13" width="16.44140625" bestFit="1" customWidth="1"/>
    <col min="14" max="14" width="13.21875" bestFit="1" customWidth="1"/>
    <col min="15" max="15" width="12.21875" bestFit="1" customWidth="1"/>
    <col min="16" max="16" width="16.44140625" bestFit="1" customWidth="1"/>
    <col min="17" max="17" width="13.21875" bestFit="1" customWidth="1"/>
    <col min="18" max="18" width="12.21875" bestFit="1" customWidth="1"/>
    <col min="19" max="19" width="16.44140625" bestFit="1" customWidth="1"/>
    <col min="20" max="20" width="13.21875" bestFit="1" customWidth="1"/>
    <col min="21" max="21" width="12.21875" bestFit="1" customWidth="1"/>
    <col min="22" max="22" width="16.44140625" bestFit="1" customWidth="1"/>
    <col min="23" max="23" width="13.21875" bestFit="1" customWidth="1"/>
    <col min="24" max="24" width="12.21875" bestFit="1" customWidth="1"/>
    <col min="25" max="25" width="16.44140625" bestFit="1" customWidth="1"/>
    <col min="26" max="26" width="13.21875" bestFit="1" customWidth="1"/>
    <col min="27" max="27" width="12.21875" bestFit="1" customWidth="1"/>
    <col min="28" max="28" width="16.44140625" bestFit="1" customWidth="1"/>
    <col min="29" max="29" width="13.21875" bestFit="1" customWidth="1"/>
    <col min="30" max="30" width="12.21875" bestFit="1" customWidth="1"/>
    <col min="31" max="31" width="16.44140625" bestFit="1" customWidth="1"/>
    <col min="32" max="32" width="13.21875" bestFit="1" customWidth="1"/>
    <col min="33" max="33" width="12.21875" bestFit="1" customWidth="1"/>
    <col min="34" max="34" width="16.44140625" bestFit="1" customWidth="1"/>
    <col min="35" max="35" width="13.21875" bestFit="1" customWidth="1"/>
    <col min="36" max="36" width="12.21875" bestFit="1" customWidth="1"/>
    <col min="37" max="37" width="16.44140625" bestFit="1" customWidth="1"/>
    <col min="38" max="38" width="13.21875" bestFit="1" customWidth="1"/>
    <col min="39" max="39" width="12.21875" bestFit="1" customWidth="1"/>
    <col min="40" max="40" width="16.44140625" bestFit="1" customWidth="1"/>
    <col min="41" max="41" width="13.21875" bestFit="1" customWidth="1"/>
    <col min="42" max="42" width="12.21875" bestFit="1" customWidth="1"/>
  </cols>
  <sheetData>
    <row r="2" spans="2:42" ht="15.6">
      <c r="D2" s="114"/>
      <c r="E2" s="4"/>
      <c r="F2" s="173" t="s">
        <v>1762</v>
      </c>
      <c r="G2" s="173"/>
      <c r="H2" s="4"/>
      <c r="I2" s="4"/>
      <c r="J2" s="114"/>
      <c r="L2" s="114"/>
    </row>
    <row r="3" spans="2:42" ht="15.6">
      <c r="D3" s="114"/>
      <c r="E3" s="174" t="s">
        <v>1770</v>
      </c>
      <c r="F3" s="174"/>
      <c r="G3" s="174"/>
      <c r="H3" s="174"/>
      <c r="I3" s="174"/>
      <c r="J3" s="114"/>
      <c r="L3" s="114"/>
    </row>
    <row r="4" spans="2:42" ht="15.6">
      <c r="D4" s="114"/>
      <c r="E4" s="4"/>
      <c r="F4" s="175" t="s">
        <v>1769</v>
      </c>
      <c r="G4" s="175"/>
      <c r="H4" s="4"/>
      <c r="I4" s="4"/>
      <c r="J4" s="114"/>
      <c r="L4" s="114"/>
    </row>
    <row r="5" spans="2:42">
      <c r="E5" s="4"/>
      <c r="F5" s="175" t="s">
        <v>1763</v>
      </c>
      <c r="G5" s="175"/>
      <c r="H5" s="4"/>
      <c r="I5" s="4"/>
      <c r="L5" s="4"/>
    </row>
    <row r="6" spans="2:42">
      <c r="E6" s="4"/>
      <c r="G6" s="113"/>
      <c r="H6" s="4"/>
      <c r="I6" s="113"/>
      <c r="L6" s="4"/>
    </row>
    <row r="7" spans="2:42" ht="15" thickBot="1"/>
    <row r="8" spans="2:42" s="2" customFormat="1" ht="15" thickBot="1">
      <c r="B8" s="34" t="s">
        <v>5</v>
      </c>
      <c r="C8" s="20"/>
      <c r="D8" s="20" t="s">
        <v>1765</v>
      </c>
      <c r="E8" s="20" t="s">
        <v>1765</v>
      </c>
      <c r="F8" s="20" t="s">
        <v>1765</v>
      </c>
      <c r="G8" s="20" t="s">
        <v>104</v>
      </c>
      <c r="H8" s="20" t="s">
        <v>104</v>
      </c>
      <c r="I8" s="20" t="s">
        <v>104</v>
      </c>
      <c r="J8" s="20" t="s">
        <v>435</v>
      </c>
      <c r="K8" s="20" t="s">
        <v>435</v>
      </c>
      <c r="L8" s="20" t="s">
        <v>435</v>
      </c>
      <c r="M8" s="20" t="s">
        <v>39</v>
      </c>
      <c r="N8" s="20" t="s">
        <v>39</v>
      </c>
      <c r="O8" s="20" t="s">
        <v>45</v>
      </c>
      <c r="P8" s="20" t="s">
        <v>45</v>
      </c>
      <c r="Q8" s="20" t="s">
        <v>45</v>
      </c>
      <c r="R8" s="20" t="s">
        <v>39</v>
      </c>
      <c r="S8" s="20" t="s">
        <v>214</v>
      </c>
      <c r="T8" s="20" t="s">
        <v>214</v>
      </c>
      <c r="U8" s="20" t="s">
        <v>214</v>
      </c>
      <c r="V8" s="20" t="s">
        <v>171</v>
      </c>
      <c r="W8" s="20" t="s">
        <v>171</v>
      </c>
      <c r="X8" s="20" t="s">
        <v>171</v>
      </c>
      <c r="Y8" s="20" t="s">
        <v>58</v>
      </c>
      <c r="Z8" s="20" t="s">
        <v>58</v>
      </c>
      <c r="AA8" s="20" t="s">
        <v>58</v>
      </c>
      <c r="AB8" s="20" t="s">
        <v>131</v>
      </c>
      <c r="AC8" s="20" t="s">
        <v>131</v>
      </c>
      <c r="AD8" s="20" t="s">
        <v>131</v>
      </c>
      <c r="AE8" s="20" t="s">
        <v>34</v>
      </c>
      <c r="AF8" s="20" t="s">
        <v>34</v>
      </c>
      <c r="AG8" s="20" t="s">
        <v>34</v>
      </c>
      <c r="AH8" s="20" t="s">
        <v>217</v>
      </c>
      <c r="AI8" s="20" t="s">
        <v>217</v>
      </c>
      <c r="AJ8" s="20" t="s">
        <v>217</v>
      </c>
      <c r="AK8" s="20" t="s">
        <v>234</v>
      </c>
      <c r="AL8" s="20" t="s">
        <v>234</v>
      </c>
      <c r="AM8" s="20" t="s">
        <v>234</v>
      </c>
      <c r="AN8" s="20" t="s">
        <v>62</v>
      </c>
      <c r="AO8" s="20" t="s">
        <v>62</v>
      </c>
      <c r="AP8" s="35" t="s">
        <v>62</v>
      </c>
    </row>
    <row r="9" spans="2:42" s="2" customFormat="1" ht="15" thickBot="1">
      <c r="B9" s="117" t="s">
        <v>1759</v>
      </c>
      <c r="C9" s="115" t="s">
        <v>1</v>
      </c>
      <c r="D9" s="115" t="s">
        <v>1760</v>
      </c>
      <c r="E9" s="115" t="s">
        <v>1748</v>
      </c>
      <c r="F9" s="115" t="s">
        <v>1761</v>
      </c>
      <c r="G9" s="115" t="s">
        <v>1760</v>
      </c>
      <c r="H9" s="115" t="s">
        <v>1748</v>
      </c>
      <c r="I9" s="115" t="s">
        <v>1761</v>
      </c>
      <c r="J9" s="115" t="s">
        <v>1760</v>
      </c>
      <c r="K9" s="115" t="s">
        <v>1748</v>
      </c>
      <c r="L9" s="115" t="s">
        <v>1761</v>
      </c>
      <c r="M9" s="115" t="s">
        <v>1760</v>
      </c>
      <c r="N9" s="115" t="s">
        <v>1748</v>
      </c>
      <c r="O9" s="115" t="s">
        <v>1761</v>
      </c>
      <c r="P9" s="115" t="s">
        <v>1760</v>
      </c>
      <c r="Q9" s="115" t="s">
        <v>1748</v>
      </c>
      <c r="R9" s="115" t="s">
        <v>1761</v>
      </c>
      <c r="S9" s="115" t="s">
        <v>1760</v>
      </c>
      <c r="T9" s="115" t="s">
        <v>1748</v>
      </c>
      <c r="U9" s="115" t="s">
        <v>1761</v>
      </c>
      <c r="V9" s="115" t="s">
        <v>1760</v>
      </c>
      <c r="W9" s="115" t="s">
        <v>1748</v>
      </c>
      <c r="X9" s="115" t="s">
        <v>1761</v>
      </c>
      <c r="Y9" s="115" t="s">
        <v>1760</v>
      </c>
      <c r="Z9" s="115" t="s">
        <v>1748</v>
      </c>
      <c r="AA9" s="115" t="s">
        <v>1761</v>
      </c>
      <c r="AB9" s="115" t="s">
        <v>1760</v>
      </c>
      <c r="AC9" s="115" t="s">
        <v>1748</v>
      </c>
      <c r="AD9" s="115" t="s">
        <v>1761</v>
      </c>
      <c r="AE9" s="115" t="s">
        <v>1760</v>
      </c>
      <c r="AF9" s="115" t="s">
        <v>1748</v>
      </c>
      <c r="AG9" s="115" t="s">
        <v>1761</v>
      </c>
      <c r="AH9" s="115" t="s">
        <v>1760</v>
      </c>
      <c r="AI9" s="115" t="s">
        <v>1748</v>
      </c>
      <c r="AJ9" s="115" t="s">
        <v>1761</v>
      </c>
      <c r="AK9" s="115" t="s">
        <v>1760</v>
      </c>
      <c r="AL9" s="115" t="s">
        <v>1748</v>
      </c>
      <c r="AM9" s="115" t="s">
        <v>1761</v>
      </c>
      <c r="AN9" s="115" t="s">
        <v>1760</v>
      </c>
      <c r="AO9" s="115" t="s">
        <v>1748</v>
      </c>
      <c r="AP9" s="116" t="s">
        <v>1761</v>
      </c>
    </row>
    <row r="10" spans="2:42">
      <c r="B10" s="118" t="s">
        <v>11</v>
      </c>
      <c r="C10" s="119" t="s">
        <v>12</v>
      </c>
      <c r="D10" s="119">
        <v>21</v>
      </c>
      <c r="E10" s="119">
        <v>16</v>
      </c>
      <c r="F10" s="119">
        <v>5</v>
      </c>
      <c r="G10" s="119">
        <v>8</v>
      </c>
      <c r="H10" s="119">
        <v>6</v>
      </c>
      <c r="I10" s="119">
        <v>2</v>
      </c>
      <c r="J10" s="119">
        <v>0</v>
      </c>
      <c r="K10" s="119">
        <v>0</v>
      </c>
      <c r="L10" s="119">
        <v>0</v>
      </c>
      <c r="M10" s="119">
        <v>12</v>
      </c>
      <c r="N10" s="119">
        <v>7</v>
      </c>
      <c r="O10" s="119">
        <v>0</v>
      </c>
      <c r="P10" s="119">
        <v>9</v>
      </c>
      <c r="Q10" s="119">
        <v>9</v>
      </c>
      <c r="R10" s="119">
        <v>5</v>
      </c>
      <c r="S10" s="119">
        <v>0</v>
      </c>
      <c r="T10" s="119">
        <v>0</v>
      </c>
      <c r="U10" s="119">
        <v>0</v>
      </c>
      <c r="V10" s="119">
        <v>0</v>
      </c>
      <c r="W10" s="119">
        <v>0</v>
      </c>
      <c r="X10" s="119">
        <v>0</v>
      </c>
      <c r="Y10" s="119">
        <v>11</v>
      </c>
      <c r="Z10" s="119">
        <v>11</v>
      </c>
      <c r="AA10" s="119">
        <v>0</v>
      </c>
      <c r="AB10" s="119">
        <v>11</v>
      </c>
      <c r="AC10" s="119">
        <v>9</v>
      </c>
      <c r="AD10" s="119">
        <v>2</v>
      </c>
      <c r="AE10" s="119">
        <v>7</v>
      </c>
      <c r="AF10" s="119">
        <v>7</v>
      </c>
      <c r="AG10" s="119">
        <v>0</v>
      </c>
      <c r="AH10" s="119">
        <v>0</v>
      </c>
      <c r="AI10" s="119">
        <v>0</v>
      </c>
      <c r="AJ10" s="119">
        <v>0</v>
      </c>
      <c r="AK10" s="119">
        <v>0</v>
      </c>
      <c r="AL10" s="119">
        <v>0</v>
      </c>
      <c r="AM10" s="119">
        <v>0</v>
      </c>
      <c r="AN10" s="119">
        <v>0</v>
      </c>
      <c r="AO10" s="119">
        <v>0</v>
      </c>
      <c r="AP10" s="120">
        <v>0</v>
      </c>
    </row>
    <row r="11" spans="2:42">
      <c r="B11" s="26" t="s">
        <v>160</v>
      </c>
      <c r="C11" s="11" t="s">
        <v>161</v>
      </c>
      <c r="D11" s="11">
        <v>25</v>
      </c>
      <c r="E11" s="11">
        <v>18</v>
      </c>
      <c r="F11" s="11">
        <v>7</v>
      </c>
      <c r="G11" s="11">
        <v>15</v>
      </c>
      <c r="H11" s="11">
        <v>10</v>
      </c>
      <c r="I11" s="11">
        <v>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13</v>
      </c>
      <c r="T11" s="11">
        <v>7</v>
      </c>
      <c r="U11" s="11">
        <v>6</v>
      </c>
      <c r="V11" s="11">
        <v>25</v>
      </c>
      <c r="W11" s="11">
        <v>18</v>
      </c>
      <c r="X11" s="11">
        <v>7</v>
      </c>
      <c r="Y11" s="11">
        <v>0</v>
      </c>
      <c r="Z11" s="11">
        <v>0</v>
      </c>
      <c r="AA11" s="11">
        <v>0</v>
      </c>
      <c r="AB11" s="11">
        <v>13</v>
      </c>
      <c r="AC11" s="11">
        <v>8</v>
      </c>
      <c r="AD11" s="11">
        <v>5</v>
      </c>
      <c r="AE11" s="11">
        <v>27</v>
      </c>
      <c r="AF11" s="11">
        <v>25</v>
      </c>
      <c r="AG11" s="11">
        <v>2</v>
      </c>
      <c r="AH11" s="11">
        <v>31</v>
      </c>
      <c r="AI11" s="11">
        <v>23</v>
      </c>
      <c r="AJ11" s="11">
        <v>8</v>
      </c>
      <c r="AK11" s="11">
        <v>19</v>
      </c>
      <c r="AL11" s="11">
        <v>18</v>
      </c>
      <c r="AM11" s="11">
        <v>1</v>
      </c>
      <c r="AN11" s="11">
        <v>24</v>
      </c>
      <c r="AO11" s="11">
        <v>15</v>
      </c>
      <c r="AP11" s="27">
        <v>9</v>
      </c>
    </row>
    <row r="12" spans="2:42">
      <c r="B12" s="26" t="s">
        <v>295</v>
      </c>
      <c r="C12" s="11" t="s">
        <v>296</v>
      </c>
      <c r="D12" s="11">
        <v>9</v>
      </c>
      <c r="E12" s="11">
        <v>6</v>
      </c>
      <c r="F12" s="11">
        <v>3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8</v>
      </c>
      <c r="P12" s="11">
        <v>29</v>
      </c>
      <c r="Q12" s="11">
        <v>21</v>
      </c>
      <c r="R12" s="11">
        <v>0</v>
      </c>
      <c r="S12" s="11">
        <v>0</v>
      </c>
      <c r="T12" s="11">
        <v>0</v>
      </c>
      <c r="U12" s="11">
        <v>0</v>
      </c>
      <c r="V12" s="11">
        <v>31</v>
      </c>
      <c r="W12" s="11">
        <v>23</v>
      </c>
      <c r="X12" s="11">
        <v>8</v>
      </c>
      <c r="Y12" s="11">
        <v>0</v>
      </c>
      <c r="Z12" s="11">
        <v>0</v>
      </c>
      <c r="AA12" s="11">
        <v>0</v>
      </c>
      <c r="AB12" s="11">
        <v>23</v>
      </c>
      <c r="AC12" s="11">
        <v>21</v>
      </c>
      <c r="AD12" s="11">
        <v>2</v>
      </c>
      <c r="AE12" s="11">
        <v>17</v>
      </c>
      <c r="AF12" s="11">
        <v>15</v>
      </c>
      <c r="AG12" s="11">
        <v>2</v>
      </c>
      <c r="AH12" s="11">
        <v>0</v>
      </c>
      <c r="AI12" s="11">
        <v>0</v>
      </c>
      <c r="AJ12" s="11">
        <v>0</v>
      </c>
      <c r="AK12" s="11">
        <v>43</v>
      </c>
      <c r="AL12" s="11">
        <v>39</v>
      </c>
      <c r="AM12" s="11">
        <v>4</v>
      </c>
      <c r="AN12" s="11">
        <v>0</v>
      </c>
      <c r="AO12" s="11">
        <v>0</v>
      </c>
      <c r="AP12" s="27">
        <v>0</v>
      </c>
    </row>
    <row r="13" spans="2:42">
      <c r="B13" s="26" t="s">
        <v>389</v>
      </c>
      <c r="C13" s="11" t="s">
        <v>390</v>
      </c>
      <c r="D13" s="11">
        <v>25</v>
      </c>
      <c r="E13" s="11">
        <v>17</v>
      </c>
      <c r="F13" s="11">
        <v>8</v>
      </c>
      <c r="G13" s="11">
        <v>10</v>
      </c>
      <c r="H13" s="11">
        <v>5</v>
      </c>
      <c r="I13" s="11">
        <v>5</v>
      </c>
      <c r="J13" s="11">
        <v>15</v>
      </c>
      <c r="K13" s="11">
        <v>9</v>
      </c>
      <c r="L13" s="11">
        <v>6</v>
      </c>
      <c r="M13" s="11">
        <v>0</v>
      </c>
      <c r="N13" s="11">
        <v>0</v>
      </c>
      <c r="O13" s="11">
        <v>2</v>
      </c>
      <c r="P13" s="11">
        <v>14</v>
      </c>
      <c r="Q13" s="11">
        <v>12</v>
      </c>
      <c r="R13" s="11">
        <v>0</v>
      </c>
      <c r="S13" s="11">
        <v>18</v>
      </c>
      <c r="T13" s="11">
        <v>11</v>
      </c>
      <c r="U13" s="11">
        <v>7</v>
      </c>
      <c r="V13" s="11">
        <v>12</v>
      </c>
      <c r="W13" s="11">
        <v>7</v>
      </c>
      <c r="X13" s="11">
        <v>5</v>
      </c>
      <c r="Y13" s="11">
        <v>10</v>
      </c>
      <c r="Z13" s="11">
        <v>9</v>
      </c>
      <c r="AA13" s="11">
        <v>1</v>
      </c>
      <c r="AB13" s="11">
        <v>13</v>
      </c>
      <c r="AC13" s="11">
        <v>12</v>
      </c>
      <c r="AD13" s="11">
        <v>1</v>
      </c>
      <c r="AE13" s="11">
        <v>16</v>
      </c>
      <c r="AF13" s="11">
        <v>10</v>
      </c>
      <c r="AG13" s="11">
        <v>6</v>
      </c>
      <c r="AH13" s="11">
        <v>15</v>
      </c>
      <c r="AI13" s="11">
        <v>6</v>
      </c>
      <c r="AJ13" s="11">
        <v>9</v>
      </c>
      <c r="AK13" s="11">
        <v>16</v>
      </c>
      <c r="AL13" s="11">
        <v>9</v>
      </c>
      <c r="AM13" s="11">
        <v>7</v>
      </c>
      <c r="AN13" s="11">
        <v>0</v>
      </c>
      <c r="AO13" s="11">
        <v>0</v>
      </c>
      <c r="AP13" s="27">
        <v>0</v>
      </c>
    </row>
    <row r="14" spans="2:42">
      <c r="B14" s="26" t="s">
        <v>486</v>
      </c>
      <c r="C14" s="11" t="s">
        <v>487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5</v>
      </c>
      <c r="K14" s="11">
        <v>5</v>
      </c>
      <c r="L14" s="11">
        <v>0</v>
      </c>
      <c r="M14" s="11">
        <v>0</v>
      </c>
      <c r="N14" s="11">
        <v>0</v>
      </c>
      <c r="O14" s="11">
        <v>9</v>
      </c>
      <c r="P14" s="11">
        <v>14</v>
      </c>
      <c r="Q14" s="11">
        <v>5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35</v>
      </c>
      <c r="Z14" s="11">
        <v>34</v>
      </c>
      <c r="AA14" s="11">
        <v>1</v>
      </c>
      <c r="AB14" s="11">
        <v>8</v>
      </c>
      <c r="AC14" s="11">
        <v>4</v>
      </c>
      <c r="AD14" s="11">
        <v>4</v>
      </c>
      <c r="AE14" s="11">
        <v>12</v>
      </c>
      <c r="AF14" s="11">
        <v>6</v>
      </c>
      <c r="AG14" s="11">
        <v>6</v>
      </c>
      <c r="AH14" s="11">
        <v>11</v>
      </c>
      <c r="AI14" s="11">
        <v>5</v>
      </c>
      <c r="AJ14" s="11">
        <v>6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27">
        <v>0</v>
      </c>
    </row>
    <row r="15" spans="2:42">
      <c r="B15" s="26" t="s">
        <v>553</v>
      </c>
      <c r="C15" s="11" t="s">
        <v>554</v>
      </c>
      <c r="D15" s="11">
        <v>26</v>
      </c>
      <c r="E15" s="11">
        <v>19</v>
      </c>
      <c r="F15" s="11">
        <v>7</v>
      </c>
      <c r="G15" s="11">
        <v>0</v>
      </c>
      <c r="H15" s="11">
        <v>0</v>
      </c>
      <c r="I15" s="11">
        <v>0</v>
      </c>
      <c r="J15" s="11">
        <v>9</v>
      </c>
      <c r="K15" s="11">
        <v>7</v>
      </c>
      <c r="L15" s="11">
        <v>2</v>
      </c>
      <c r="M15" s="11">
        <v>0</v>
      </c>
      <c r="N15" s="11">
        <v>0</v>
      </c>
      <c r="O15" s="11">
        <v>2</v>
      </c>
      <c r="P15" s="11">
        <v>10</v>
      </c>
      <c r="Q15" s="11">
        <v>8</v>
      </c>
      <c r="R15" s="11">
        <v>0</v>
      </c>
      <c r="S15" s="11">
        <v>0</v>
      </c>
      <c r="T15" s="11">
        <v>0</v>
      </c>
      <c r="U15" s="11">
        <v>0</v>
      </c>
      <c r="V15" s="11">
        <v>37</v>
      </c>
      <c r="W15" s="11">
        <v>28</v>
      </c>
      <c r="X15" s="11">
        <v>9</v>
      </c>
      <c r="Y15" s="11">
        <v>9</v>
      </c>
      <c r="Z15" s="11">
        <v>6</v>
      </c>
      <c r="AA15" s="11">
        <v>3</v>
      </c>
      <c r="AB15" s="11">
        <v>0</v>
      </c>
      <c r="AC15" s="11">
        <v>0</v>
      </c>
      <c r="AD15" s="11">
        <v>0</v>
      </c>
      <c r="AE15" s="11">
        <v>7</v>
      </c>
      <c r="AF15" s="11">
        <v>7</v>
      </c>
      <c r="AG15" s="11">
        <v>0</v>
      </c>
      <c r="AH15" s="11">
        <v>11</v>
      </c>
      <c r="AI15" s="11">
        <v>8</v>
      </c>
      <c r="AJ15" s="11">
        <v>3</v>
      </c>
      <c r="AK15" s="11">
        <v>12</v>
      </c>
      <c r="AL15" s="11">
        <v>12</v>
      </c>
      <c r="AM15" s="11">
        <v>0</v>
      </c>
      <c r="AN15" s="11">
        <v>0</v>
      </c>
      <c r="AO15" s="11">
        <v>0</v>
      </c>
      <c r="AP15" s="27">
        <v>0</v>
      </c>
    </row>
    <row r="16" spans="2:42">
      <c r="B16" s="26" t="s">
        <v>630</v>
      </c>
      <c r="C16" s="11" t="s">
        <v>631</v>
      </c>
      <c r="D16" s="11">
        <v>24</v>
      </c>
      <c r="E16" s="11">
        <v>18</v>
      </c>
      <c r="F16" s="11">
        <v>6</v>
      </c>
      <c r="G16" s="11">
        <v>23</v>
      </c>
      <c r="H16" s="11">
        <v>17</v>
      </c>
      <c r="I16" s="11">
        <v>6</v>
      </c>
      <c r="J16" s="11">
        <v>9</v>
      </c>
      <c r="K16" s="11">
        <v>8</v>
      </c>
      <c r="L16" s="11">
        <v>1</v>
      </c>
      <c r="M16" s="11">
        <v>0</v>
      </c>
      <c r="N16" s="11">
        <v>0</v>
      </c>
      <c r="O16" s="11">
        <v>1</v>
      </c>
      <c r="P16" s="11">
        <v>10</v>
      </c>
      <c r="Q16" s="11">
        <v>9</v>
      </c>
      <c r="R16" s="11">
        <v>0</v>
      </c>
      <c r="S16" s="11">
        <v>0</v>
      </c>
      <c r="T16" s="11">
        <v>0</v>
      </c>
      <c r="U16" s="11">
        <v>0</v>
      </c>
      <c r="V16" s="11">
        <v>19</v>
      </c>
      <c r="W16" s="11">
        <v>18</v>
      </c>
      <c r="X16" s="11">
        <v>1</v>
      </c>
      <c r="Y16" s="11">
        <v>0</v>
      </c>
      <c r="Z16" s="11">
        <v>0</v>
      </c>
      <c r="AA16" s="11">
        <v>0</v>
      </c>
      <c r="AB16" s="11">
        <v>9</v>
      </c>
      <c r="AC16" s="11">
        <v>9</v>
      </c>
      <c r="AD16" s="11">
        <v>0</v>
      </c>
      <c r="AE16" s="11">
        <v>0</v>
      </c>
      <c r="AF16" s="11">
        <v>0</v>
      </c>
      <c r="AG16" s="11">
        <v>0</v>
      </c>
      <c r="AH16" s="11">
        <v>12</v>
      </c>
      <c r="AI16" s="11">
        <v>7</v>
      </c>
      <c r="AJ16" s="11">
        <v>5</v>
      </c>
      <c r="AK16" s="11">
        <v>10</v>
      </c>
      <c r="AL16" s="11">
        <v>7</v>
      </c>
      <c r="AM16" s="11">
        <v>3</v>
      </c>
      <c r="AN16" s="11">
        <v>0</v>
      </c>
      <c r="AO16" s="11">
        <v>0</v>
      </c>
      <c r="AP16" s="27">
        <v>0</v>
      </c>
    </row>
    <row r="17" spans="2:42">
      <c r="B17" s="26" t="s">
        <v>680</v>
      </c>
      <c r="C17" s="11" t="s">
        <v>681</v>
      </c>
      <c r="D17" s="11">
        <v>36</v>
      </c>
      <c r="E17" s="11">
        <v>30</v>
      </c>
      <c r="F17" s="11">
        <v>6</v>
      </c>
      <c r="G17" s="11">
        <v>30</v>
      </c>
      <c r="H17" s="11">
        <v>22</v>
      </c>
      <c r="I17" s="11">
        <v>8</v>
      </c>
      <c r="J17" s="11">
        <v>24</v>
      </c>
      <c r="K17" s="11">
        <v>24</v>
      </c>
      <c r="L17" s="11">
        <v>0</v>
      </c>
      <c r="M17" s="11">
        <v>0</v>
      </c>
      <c r="N17" s="11">
        <v>0</v>
      </c>
      <c r="O17" s="11">
        <v>7</v>
      </c>
      <c r="P17" s="11">
        <v>26</v>
      </c>
      <c r="Q17" s="11">
        <v>19</v>
      </c>
      <c r="R17" s="11">
        <v>0</v>
      </c>
      <c r="S17" s="11">
        <v>0</v>
      </c>
      <c r="T17" s="11">
        <v>0</v>
      </c>
      <c r="U17" s="11">
        <v>0</v>
      </c>
      <c r="V17" s="11">
        <v>29</v>
      </c>
      <c r="W17" s="11">
        <v>28</v>
      </c>
      <c r="X17" s="11">
        <v>1</v>
      </c>
      <c r="Y17" s="11">
        <v>13</v>
      </c>
      <c r="Z17" s="11">
        <v>8</v>
      </c>
      <c r="AA17" s="11">
        <v>5</v>
      </c>
      <c r="AB17" s="11">
        <v>31</v>
      </c>
      <c r="AC17" s="11">
        <v>23</v>
      </c>
      <c r="AD17" s="11">
        <v>8</v>
      </c>
      <c r="AE17" s="11">
        <v>6</v>
      </c>
      <c r="AF17" s="11">
        <v>4</v>
      </c>
      <c r="AG17" s="11">
        <v>2</v>
      </c>
      <c r="AH17" s="11">
        <v>9</v>
      </c>
      <c r="AI17" s="11">
        <v>9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27">
        <v>0</v>
      </c>
    </row>
    <row r="18" spans="2:42">
      <c r="B18" s="26" t="s">
        <v>776</v>
      </c>
      <c r="C18" s="11" t="s">
        <v>777</v>
      </c>
      <c r="D18" s="11">
        <v>24</v>
      </c>
      <c r="E18" s="11">
        <v>22</v>
      </c>
      <c r="F18" s="11">
        <v>2</v>
      </c>
      <c r="G18" s="11">
        <v>0</v>
      </c>
      <c r="H18" s="11">
        <v>0</v>
      </c>
      <c r="I18" s="11">
        <v>0</v>
      </c>
      <c r="J18" s="11">
        <v>12</v>
      </c>
      <c r="K18" s="11">
        <v>4</v>
      </c>
      <c r="L18" s="11">
        <v>8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6</v>
      </c>
      <c r="T18" s="11">
        <v>4</v>
      </c>
      <c r="U18" s="11">
        <v>2</v>
      </c>
      <c r="V18" s="11">
        <v>19</v>
      </c>
      <c r="W18" s="11">
        <v>16</v>
      </c>
      <c r="X18" s="11">
        <v>3</v>
      </c>
      <c r="Y18" s="11">
        <v>10</v>
      </c>
      <c r="Z18" s="11">
        <v>7</v>
      </c>
      <c r="AA18" s="11">
        <v>3</v>
      </c>
      <c r="AB18" s="11">
        <v>28</v>
      </c>
      <c r="AC18" s="11">
        <v>22</v>
      </c>
      <c r="AD18" s="11">
        <v>6</v>
      </c>
      <c r="AE18" s="11">
        <v>16</v>
      </c>
      <c r="AF18" s="11">
        <v>9</v>
      </c>
      <c r="AG18" s="11">
        <v>7</v>
      </c>
      <c r="AH18" s="11">
        <v>18</v>
      </c>
      <c r="AI18" s="11">
        <v>12</v>
      </c>
      <c r="AJ18" s="11">
        <v>6</v>
      </c>
      <c r="AK18" s="11">
        <v>37</v>
      </c>
      <c r="AL18" s="11">
        <v>34</v>
      </c>
      <c r="AM18" s="11">
        <v>3</v>
      </c>
      <c r="AN18" s="11">
        <v>0</v>
      </c>
      <c r="AO18" s="11">
        <v>0</v>
      </c>
      <c r="AP18" s="27">
        <v>0</v>
      </c>
    </row>
    <row r="19" spans="2:42">
      <c r="B19" s="26" t="s">
        <v>846</v>
      </c>
      <c r="C19" s="11" t="s">
        <v>847</v>
      </c>
      <c r="D19" s="11">
        <v>20</v>
      </c>
      <c r="E19" s="11">
        <v>15</v>
      </c>
      <c r="F19" s="11">
        <v>5</v>
      </c>
      <c r="G19" s="11">
        <v>12</v>
      </c>
      <c r="H19" s="11">
        <v>6</v>
      </c>
      <c r="I19" s="11">
        <v>6</v>
      </c>
      <c r="J19" s="11">
        <v>16</v>
      </c>
      <c r="K19" s="11">
        <v>9</v>
      </c>
      <c r="L19" s="11">
        <v>7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18</v>
      </c>
      <c r="T19" s="11">
        <v>14</v>
      </c>
      <c r="U19" s="11">
        <v>4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15</v>
      </c>
      <c r="AC19" s="11">
        <v>13</v>
      </c>
      <c r="AD19" s="11">
        <v>2</v>
      </c>
      <c r="AE19" s="11">
        <v>14</v>
      </c>
      <c r="AF19" s="11">
        <v>6</v>
      </c>
      <c r="AG19" s="11">
        <v>8</v>
      </c>
      <c r="AH19" s="11">
        <v>9</v>
      </c>
      <c r="AI19" s="11">
        <v>4</v>
      </c>
      <c r="AJ19" s="11">
        <v>5</v>
      </c>
      <c r="AK19" s="11">
        <v>13</v>
      </c>
      <c r="AL19" s="11">
        <v>9</v>
      </c>
      <c r="AM19" s="11">
        <v>4</v>
      </c>
      <c r="AN19" s="11">
        <v>0</v>
      </c>
      <c r="AO19" s="11">
        <v>0</v>
      </c>
      <c r="AP19" s="27">
        <v>0</v>
      </c>
    </row>
    <row r="20" spans="2:42">
      <c r="B20" s="26" t="s">
        <v>928</v>
      </c>
      <c r="C20" s="11" t="s">
        <v>929</v>
      </c>
      <c r="D20" s="11">
        <v>9</v>
      </c>
      <c r="E20" s="11">
        <v>5</v>
      </c>
      <c r="F20" s="11">
        <v>4</v>
      </c>
      <c r="G20" s="11">
        <v>30</v>
      </c>
      <c r="H20" s="11">
        <v>30</v>
      </c>
      <c r="I20" s="11">
        <v>0</v>
      </c>
      <c r="J20" s="11">
        <v>26</v>
      </c>
      <c r="K20" s="11">
        <v>22</v>
      </c>
      <c r="L20" s="11">
        <v>4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15</v>
      </c>
      <c r="W20" s="11">
        <v>7</v>
      </c>
      <c r="X20" s="11">
        <v>8</v>
      </c>
      <c r="Y20" s="11">
        <v>15</v>
      </c>
      <c r="Z20" s="11">
        <v>7</v>
      </c>
      <c r="AA20" s="11">
        <v>8</v>
      </c>
      <c r="AB20" s="11">
        <v>17</v>
      </c>
      <c r="AC20" s="11">
        <v>14</v>
      </c>
      <c r="AD20" s="11">
        <v>3</v>
      </c>
      <c r="AE20" s="11">
        <v>0</v>
      </c>
      <c r="AF20" s="11">
        <v>0</v>
      </c>
      <c r="AG20" s="11">
        <v>0</v>
      </c>
      <c r="AH20" s="11">
        <v>14</v>
      </c>
      <c r="AI20" s="11">
        <v>11</v>
      </c>
      <c r="AJ20" s="11">
        <v>3</v>
      </c>
      <c r="AK20" s="11">
        <v>13</v>
      </c>
      <c r="AL20" s="11">
        <v>7</v>
      </c>
      <c r="AM20" s="11">
        <v>6</v>
      </c>
      <c r="AN20" s="11">
        <v>0</v>
      </c>
      <c r="AO20" s="11">
        <v>0</v>
      </c>
      <c r="AP20" s="27">
        <v>0</v>
      </c>
    </row>
    <row r="21" spans="2:42">
      <c r="B21" s="26" t="s">
        <v>1021</v>
      </c>
      <c r="C21" s="11" t="s">
        <v>1022</v>
      </c>
      <c r="D21" s="11">
        <v>51</v>
      </c>
      <c r="E21" s="11">
        <v>51</v>
      </c>
      <c r="F21" s="11">
        <v>0</v>
      </c>
      <c r="G21" s="11">
        <v>25</v>
      </c>
      <c r="H21" s="11">
        <v>18</v>
      </c>
      <c r="I21" s="11">
        <v>7</v>
      </c>
      <c r="J21" s="11">
        <v>9</v>
      </c>
      <c r="K21" s="11">
        <v>8</v>
      </c>
      <c r="L21" s="11">
        <v>1</v>
      </c>
      <c r="M21" s="11">
        <v>0</v>
      </c>
      <c r="N21" s="11">
        <v>0</v>
      </c>
      <c r="O21" s="11">
        <v>2</v>
      </c>
      <c r="P21" s="11">
        <v>12</v>
      </c>
      <c r="Q21" s="11">
        <v>10</v>
      </c>
      <c r="R21" s="11">
        <v>0</v>
      </c>
      <c r="S21" s="11">
        <v>20</v>
      </c>
      <c r="T21" s="11">
        <v>19</v>
      </c>
      <c r="U21" s="11">
        <v>1</v>
      </c>
      <c r="V21" s="11">
        <v>25</v>
      </c>
      <c r="W21" s="11">
        <v>19</v>
      </c>
      <c r="X21" s="11">
        <v>6</v>
      </c>
      <c r="Y21" s="11">
        <v>0</v>
      </c>
      <c r="Z21" s="11">
        <v>0</v>
      </c>
      <c r="AA21" s="11">
        <v>0</v>
      </c>
      <c r="AB21" s="11">
        <v>42</v>
      </c>
      <c r="AC21" s="11">
        <v>37</v>
      </c>
      <c r="AD21" s="11">
        <v>5</v>
      </c>
      <c r="AE21" s="11">
        <v>15</v>
      </c>
      <c r="AF21" s="11">
        <v>9</v>
      </c>
      <c r="AG21" s="11">
        <v>6</v>
      </c>
      <c r="AH21" s="11">
        <v>23</v>
      </c>
      <c r="AI21" s="11">
        <v>17</v>
      </c>
      <c r="AJ21" s="11">
        <v>6</v>
      </c>
      <c r="AK21" s="11">
        <v>27</v>
      </c>
      <c r="AL21" s="11">
        <v>20</v>
      </c>
      <c r="AM21" s="11">
        <v>7</v>
      </c>
      <c r="AN21" s="11">
        <v>0</v>
      </c>
      <c r="AO21" s="11">
        <v>0</v>
      </c>
      <c r="AP21" s="27">
        <v>0</v>
      </c>
    </row>
    <row r="22" spans="2:42">
      <c r="B22" s="26" t="s">
        <v>1091</v>
      </c>
      <c r="C22" s="11" t="s">
        <v>1092</v>
      </c>
      <c r="D22" s="11">
        <v>28</v>
      </c>
      <c r="E22" s="11">
        <v>26</v>
      </c>
      <c r="F22" s="11">
        <v>2</v>
      </c>
      <c r="G22" s="11">
        <v>19</v>
      </c>
      <c r="H22" s="11">
        <v>15</v>
      </c>
      <c r="I22" s="11">
        <v>4</v>
      </c>
      <c r="J22" s="11">
        <v>22</v>
      </c>
      <c r="K22" s="11">
        <v>22</v>
      </c>
      <c r="L22" s="11">
        <v>0</v>
      </c>
      <c r="M22" s="11">
        <v>0</v>
      </c>
      <c r="N22" s="11">
        <v>0</v>
      </c>
      <c r="O22" s="11">
        <v>5</v>
      </c>
      <c r="P22" s="11">
        <v>12</v>
      </c>
      <c r="Q22" s="11">
        <v>7</v>
      </c>
      <c r="R22" s="11">
        <v>0</v>
      </c>
      <c r="S22" s="11">
        <v>23</v>
      </c>
      <c r="T22" s="11">
        <v>14</v>
      </c>
      <c r="U22" s="11">
        <v>9</v>
      </c>
      <c r="V22" s="11">
        <v>0</v>
      </c>
      <c r="W22" s="11">
        <v>0</v>
      </c>
      <c r="X22" s="11">
        <v>0</v>
      </c>
      <c r="Y22" s="11">
        <v>19</v>
      </c>
      <c r="Z22" s="11">
        <v>16</v>
      </c>
      <c r="AA22" s="11">
        <v>3</v>
      </c>
      <c r="AB22" s="11">
        <v>11</v>
      </c>
      <c r="AC22" s="11">
        <v>9</v>
      </c>
      <c r="AD22" s="11">
        <v>2</v>
      </c>
      <c r="AE22" s="11">
        <v>14</v>
      </c>
      <c r="AF22" s="11">
        <v>8</v>
      </c>
      <c r="AG22" s="11">
        <v>6</v>
      </c>
      <c r="AH22" s="11">
        <v>21</v>
      </c>
      <c r="AI22" s="11">
        <v>19</v>
      </c>
      <c r="AJ22" s="11">
        <v>2</v>
      </c>
      <c r="AK22" s="11">
        <v>15</v>
      </c>
      <c r="AL22" s="11">
        <v>10</v>
      </c>
      <c r="AM22" s="11">
        <v>5</v>
      </c>
      <c r="AN22" s="11">
        <v>0</v>
      </c>
      <c r="AO22" s="11">
        <v>0</v>
      </c>
      <c r="AP22" s="27">
        <v>0</v>
      </c>
    </row>
    <row r="23" spans="2:42">
      <c r="B23" s="26" t="s">
        <v>1164</v>
      </c>
      <c r="C23" s="11" t="s">
        <v>1165</v>
      </c>
      <c r="D23" s="11">
        <v>12</v>
      </c>
      <c r="E23" s="11">
        <v>12</v>
      </c>
      <c r="F23" s="11">
        <v>0</v>
      </c>
      <c r="G23" s="11">
        <v>13</v>
      </c>
      <c r="H23" s="11">
        <v>5</v>
      </c>
      <c r="I23" s="11">
        <v>8</v>
      </c>
      <c r="J23" s="11">
        <v>11</v>
      </c>
      <c r="K23" s="11">
        <v>5</v>
      </c>
      <c r="L23" s="11">
        <v>6</v>
      </c>
      <c r="M23" s="11">
        <v>0</v>
      </c>
      <c r="N23" s="11">
        <v>0</v>
      </c>
      <c r="O23" s="11">
        <v>1</v>
      </c>
      <c r="P23" s="11">
        <v>6</v>
      </c>
      <c r="Q23" s="11">
        <v>5</v>
      </c>
      <c r="R23" s="11">
        <v>0</v>
      </c>
      <c r="S23" s="11">
        <v>15</v>
      </c>
      <c r="T23" s="11">
        <v>9</v>
      </c>
      <c r="U23" s="11">
        <v>6</v>
      </c>
      <c r="V23" s="11">
        <v>0</v>
      </c>
      <c r="W23" s="11">
        <v>0</v>
      </c>
      <c r="X23" s="11">
        <v>0</v>
      </c>
      <c r="Y23" s="11">
        <v>25</v>
      </c>
      <c r="Z23" s="11">
        <v>20</v>
      </c>
      <c r="AA23" s="11">
        <v>5</v>
      </c>
      <c r="AB23" s="11">
        <v>12</v>
      </c>
      <c r="AC23" s="11">
        <v>6</v>
      </c>
      <c r="AD23" s="11">
        <v>6</v>
      </c>
      <c r="AE23" s="11">
        <v>25</v>
      </c>
      <c r="AF23" s="11">
        <v>18</v>
      </c>
      <c r="AG23" s="11">
        <v>7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27">
        <v>0</v>
      </c>
    </row>
    <row r="24" spans="2:42">
      <c r="B24" s="26" t="s">
        <v>1240</v>
      </c>
      <c r="C24" s="11" t="s">
        <v>1241</v>
      </c>
      <c r="D24" s="11">
        <v>25</v>
      </c>
      <c r="E24" s="11">
        <v>22</v>
      </c>
      <c r="F24" s="11">
        <v>3</v>
      </c>
      <c r="G24" s="11">
        <v>14</v>
      </c>
      <c r="H24" s="11">
        <v>5</v>
      </c>
      <c r="I24" s="11">
        <v>9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6</v>
      </c>
      <c r="P24" s="11">
        <v>15</v>
      </c>
      <c r="Q24" s="11">
        <v>9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13</v>
      </c>
      <c r="Z24" s="11">
        <v>8</v>
      </c>
      <c r="AA24" s="11">
        <v>5</v>
      </c>
      <c r="AB24" s="11">
        <v>18</v>
      </c>
      <c r="AC24" s="11">
        <v>13</v>
      </c>
      <c r="AD24" s="11">
        <v>5</v>
      </c>
      <c r="AE24" s="11">
        <v>11</v>
      </c>
      <c r="AF24" s="11">
        <v>6</v>
      </c>
      <c r="AG24" s="11">
        <v>5</v>
      </c>
      <c r="AH24" s="11">
        <v>0</v>
      </c>
      <c r="AI24" s="11">
        <v>0</v>
      </c>
      <c r="AJ24" s="11">
        <v>0</v>
      </c>
      <c r="AK24" s="11">
        <v>12</v>
      </c>
      <c r="AL24" s="11">
        <v>12</v>
      </c>
      <c r="AM24" s="11">
        <v>0</v>
      </c>
      <c r="AN24" s="11">
        <v>0</v>
      </c>
      <c r="AO24" s="11">
        <v>0</v>
      </c>
      <c r="AP24" s="27">
        <v>0</v>
      </c>
    </row>
    <row r="25" spans="2:42">
      <c r="B25" s="26" t="s">
        <v>1323</v>
      </c>
      <c r="C25" s="11" t="s">
        <v>1324</v>
      </c>
      <c r="D25" s="11">
        <v>0</v>
      </c>
      <c r="E25" s="11">
        <v>0</v>
      </c>
      <c r="F25" s="11">
        <v>0</v>
      </c>
      <c r="G25" s="11">
        <v>21</v>
      </c>
      <c r="H25" s="11">
        <v>17</v>
      </c>
      <c r="I25" s="11">
        <v>4</v>
      </c>
      <c r="J25" s="11">
        <v>17</v>
      </c>
      <c r="K25" s="11">
        <v>16</v>
      </c>
      <c r="L25" s="11">
        <v>1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27</v>
      </c>
      <c r="T25" s="11">
        <v>20</v>
      </c>
      <c r="U25" s="11">
        <v>7</v>
      </c>
      <c r="V25" s="11">
        <v>10</v>
      </c>
      <c r="W25" s="11">
        <v>9</v>
      </c>
      <c r="X25" s="11">
        <v>1</v>
      </c>
      <c r="Y25" s="11">
        <v>21</v>
      </c>
      <c r="Z25" s="11">
        <v>12</v>
      </c>
      <c r="AA25" s="11">
        <v>9</v>
      </c>
      <c r="AB25" s="11">
        <v>0</v>
      </c>
      <c r="AC25" s="11">
        <v>0</v>
      </c>
      <c r="AD25" s="11">
        <v>0</v>
      </c>
      <c r="AE25" s="11">
        <v>8</v>
      </c>
      <c r="AF25" s="11">
        <v>6</v>
      </c>
      <c r="AG25" s="11">
        <v>2</v>
      </c>
      <c r="AH25" s="11">
        <v>0</v>
      </c>
      <c r="AI25" s="11">
        <v>0</v>
      </c>
      <c r="AJ25" s="11">
        <v>0</v>
      </c>
      <c r="AK25" s="11">
        <v>31</v>
      </c>
      <c r="AL25" s="11">
        <v>25</v>
      </c>
      <c r="AM25" s="11">
        <v>6</v>
      </c>
      <c r="AN25" s="11">
        <v>0</v>
      </c>
      <c r="AO25" s="11">
        <v>0</v>
      </c>
      <c r="AP25" s="27">
        <v>0</v>
      </c>
    </row>
    <row r="26" spans="2:42">
      <c r="B26" s="26" t="s">
        <v>1390</v>
      </c>
      <c r="C26" s="11" t="s">
        <v>1391</v>
      </c>
      <c r="D26" s="11">
        <v>16</v>
      </c>
      <c r="E26" s="11">
        <v>7</v>
      </c>
      <c r="F26" s="11">
        <v>9</v>
      </c>
      <c r="G26" s="11">
        <v>23</v>
      </c>
      <c r="H26" s="11">
        <v>19</v>
      </c>
      <c r="I26" s="11">
        <v>4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3</v>
      </c>
      <c r="P26" s="11">
        <v>22</v>
      </c>
      <c r="Q26" s="11">
        <v>19</v>
      </c>
      <c r="R26" s="11">
        <v>0</v>
      </c>
      <c r="S26" s="11">
        <v>27</v>
      </c>
      <c r="T26" s="11">
        <v>19</v>
      </c>
      <c r="U26" s="11">
        <v>8</v>
      </c>
      <c r="V26" s="11">
        <v>16</v>
      </c>
      <c r="W26" s="11">
        <v>9</v>
      </c>
      <c r="X26" s="11">
        <v>7</v>
      </c>
      <c r="Y26" s="11">
        <v>0</v>
      </c>
      <c r="Z26" s="11">
        <v>0</v>
      </c>
      <c r="AA26" s="11">
        <v>0</v>
      </c>
      <c r="AB26" s="11">
        <v>25</v>
      </c>
      <c r="AC26" s="11">
        <v>17</v>
      </c>
      <c r="AD26" s="11">
        <v>8</v>
      </c>
      <c r="AE26" s="11">
        <v>0</v>
      </c>
      <c r="AF26" s="11">
        <v>0</v>
      </c>
      <c r="AG26" s="11">
        <v>0</v>
      </c>
      <c r="AH26" s="11">
        <v>19</v>
      </c>
      <c r="AI26" s="11">
        <v>19</v>
      </c>
      <c r="AJ26" s="11">
        <v>0</v>
      </c>
      <c r="AK26" s="11">
        <v>36</v>
      </c>
      <c r="AL26" s="11">
        <v>34</v>
      </c>
      <c r="AM26" s="11">
        <v>2</v>
      </c>
      <c r="AN26" s="11">
        <v>0</v>
      </c>
      <c r="AO26" s="11">
        <v>0</v>
      </c>
      <c r="AP26" s="27">
        <v>0</v>
      </c>
    </row>
    <row r="27" spans="2:42">
      <c r="B27" s="26" t="s">
        <v>1469</v>
      </c>
      <c r="C27" s="11" t="s">
        <v>1470</v>
      </c>
      <c r="D27" s="11">
        <v>16</v>
      </c>
      <c r="E27" s="11">
        <v>14</v>
      </c>
      <c r="F27" s="11">
        <v>2</v>
      </c>
      <c r="G27" s="11">
        <v>27</v>
      </c>
      <c r="H27" s="11">
        <v>26</v>
      </c>
      <c r="I27" s="11">
        <v>1</v>
      </c>
      <c r="J27" s="11">
        <v>17</v>
      </c>
      <c r="K27" s="11">
        <v>17</v>
      </c>
      <c r="L27" s="11">
        <v>0</v>
      </c>
      <c r="M27" s="11">
        <v>0</v>
      </c>
      <c r="N27" s="11">
        <v>0</v>
      </c>
      <c r="O27" s="11">
        <v>8</v>
      </c>
      <c r="P27" s="11">
        <v>30</v>
      </c>
      <c r="Q27" s="11">
        <v>22</v>
      </c>
      <c r="R27" s="11">
        <v>0</v>
      </c>
      <c r="S27" s="11">
        <v>0</v>
      </c>
      <c r="T27" s="11">
        <v>0</v>
      </c>
      <c r="U27" s="11">
        <v>0</v>
      </c>
      <c r="V27" s="11">
        <v>29</v>
      </c>
      <c r="W27" s="11">
        <v>23</v>
      </c>
      <c r="X27" s="11">
        <v>6</v>
      </c>
      <c r="Y27" s="11">
        <v>33</v>
      </c>
      <c r="Z27" s="11">
        <v>24</v>
      </c>
      <c r="AA27" s="11">
        <v>9</v>
      </c>
      <c r="AB27" s="11">
        <v>14</v>
      </c>
      <c r="AC27" s="11">
        <v>10</v>
      </c>
      <c r="AD27" s="11">
        <v>4</v>
      </c>
      <c r="AE27" s="11">
        <v>8</v>
      </c>
      <c r="AF27" s="11">
        <v>8</v>
      </c>
      <c r="AG27" s="11">
        <v>0</v>
      </c>
      <c r="AH27" s="11">
        <v>15</v>
      </c>
      <c r="AI27" s="11">
        <v>12</v>
      </c>
      <c r="AJ27" s="11">
        <v>3</v>
      </c>
      <c r="AK27" s="11">
        <v>43</v>
      </c>
      <c r="AL27" s="11">
        <v>38</v>
      </c>
      <c r="AM27" s="11">
        <v>5</v>
      </c>
      <c r="AN27" s="11">
        <v>0</v>
      </c>
      <c r="AO27" s="11">
        <v>0</v>
      </c>
      <c r="AP27" s="27">
        <v>0</v>
      </c>
    </row>
    <row r="28" spans="2:42">
      <c r="B28" s="26" t="s">
        <v>1550</v>
      </c>
      <c r="C28" s="11" t="s">
        <v>1551</v>
      </c>
      <c r="D28" s="11">
        <v>0</v>
      </c>
      <c r="E28" s="11">
        <v>0</v>
      </c>
      <c r="F28" s="11">
        <v>0</v>
      </c>
      <c r="G28" s="11">
        <v>23</v>
      </c>
      <c r="H28" s="11">
        <v>21</v>
      </c>
      <c r="I28" s="11">
        <v>2</v>
      </c>
      <c r="J28" s="11">
        <v>15</v>
      </c>
      <c r="K28" s="11">
        <v>14</v>
      </c>
      <c r="L28" s="11">
        <v>1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11</v>
      </c>
      <c r="T28" s="11">
        <v>5</v>
      </c>
      <c r="U28" s="11">
        <v>6</v>
      </c>
      <c r="V28" s="11">
        <v>15</v>
      </c>
      <c r="W28" s="11">
        <v>7</v>
      </c>
      <c r="X28" s="11">
        <v>8</v>
      </c>
      <c r="Y28" s="11">
        <v>0</v>
      </c>
      <c r="Z28" s="11">
        <v>0</v>
      </c>
      <c r="AA28" s="11">
        <v>0</v>
      </c>
      <c r="AB28" s="11">
        <v>8</v>
      </c>
      <c r="AC28" s="11">
        <v>5</v>
      </c>
      <c r="AD28" s="11">
        <v>3</v>
      </c>
      <c r="AE28" s="11">
        <v>13</v>
      </c>
      <c r="AF28" s="11">
        <v>7</v>
      </c>
      <c r="AG28" s="11">
        <v>6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27">
        <v>0</v>
      </c>
    </row>
    <row r="29" spans="2:42">
      <c r="B29" s="26" t="s">
        <v>1599</v>
      </c>
      <c r="C29" s="11" t="s">
        <v>1600</v>
      </c>
      <c r="D29" s="11">
        <v>19</v>
      </c>
      <c r="E29" s="11">
        <v>16</v>
      </c>
      <c r="F29" s="11">
        <v>3</v>
      </c>
      <c r="G29" s="11">
        <v>18</v>
      </c>
      <c r="H29" s="11">
        <v>9</v>
      </c>
      <c r="I29" s="11">
        <v>9</v>
      </c>
      <c r="J29" s="11">
        <v>11</v>
      </c>
      <c r="K29" s="11">
        <v>5</v>
      </c>
      <c r="L29" s="11">
        <v>6</v>
      </c>
      <c r="M29" s="11">
        <v>0</v>
      </c>
      <c r="N29" s="11">
        <v>0</v>
      </c>
      <c r="O29" s="11">
        <v>9</v>
      </c>
      <c r="P29" s="11">
        <v>20</v>
      </c>
      <c r="Q29" s="11">
        <v>11</v>
      </c>
      <c r="R29" s="11">
        <v>0</v>
      </c>
      <c r="S29" s="11">
        <v>17</v>
      </c>
      <c r="T29" s="11">
        <v>8</v>
      </c>
      <c r="U29" s="11">
        <v>9</v>
      </c>
      <c r="V29" s="11">
        <v>0</v>
      </c>
      <c r="W29" s="11">
        <v>0</v>
      </c>
      <c r="X29" s="11">
        <v>0</v>
      </c>
      <c r="Y29" s="11">
        <v>4</v>
      </c>
      <c r="Z29" s="11">
        <v>4</v>
      </c>
      <c r="AA29" s="11">
        <v>0</v>
      </c>
      <c r="AB29" s="11">
        <v>0</v>
      </c>
      <c r="AC29" s="11">
        <v>0</v>
      </c>
      <c r="AD29" s="11">
        <v>0</v>
      </c>
      <c r="AE29" s="11">
        <v>9</v>
      </c>
      <c r="AF29" s="11">
        <v>9</v>
      </c>
      <c r="AG29" s="11">
        <v>0</v>
      </c>
      <c r="AH29" s="11">
        <v>7</v>
      </c>
      <c r="AI29" s="11">
        <v>5</v>
      </c>
      <c r="AJ29" s="11">
        <v>2</v>
      </c>
      <c r="AK29" s="11">
        <v>13</v>
      </c>
      <c r="AL29" s="11">
        <v>6</v>
      </c>
      <c r="AM29" s="11">
        <v>7</v>
      </c>
      <c r="AN29" s="11">
        <v>0</v>
      </c>
      <c r="AO29" s="11">
        <v>0</v>
      </c>
      <c r="AP29" s="27">
        <v>0</v>
      </c>
    </row>
    <row r="30" spans="2:42">
      <c r="B30" s="26" t="s">
        <v>1654</v>
      </c>
      <c r="C30" s="11" t="s">
        <v>1655</v>
      </c>
      <c r="D30" s="11">
        <v>21</v>
      </c>
      <c r="E30" s="11">
        <v>13</v>
      </c>
      <c r="F30" s="11">
        <v>8</v>
      </c>
      <c r="G30" s="11">
        <v>0</v>
      </c>
      <c r="H30" s="11">
        <v>0</v>
      </c>
      <c r="I30" s="11">
        <v>0</v>
      </c>
      <c r="J30" s="11">
        <v>12</v>
      </c>
      <c r="K30" s="11">
        <v>6</v>
      </c>
      <c r="L30" s="11">
        <v>6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24</v>
      </c>
      <c r="T30" s="11">
        <v>15</v>
      </c>
      <c r="U30" s="11">
        <v>9</v>
      </c>
      <c r="V30" s="11">
        <v>21</v>
      </c>
      <c r="W30" s="11">
        <v>14</v>
      </c>
      <c r="X30" s="11">
        <v>7</v>
      </c>
      <c r="Y30" s="11">
        <v>0</v>
      </c>
      <c r="Z30" s="11">
        <v>0</v>
      </c>
      <c r="AA30" s="11">
        <v>0</v>
      </c>
      <c r="AB30" s="11">
        <v>8</v>
      </c>
      <c r="AC30" s="11">
        <v>6</v>
      </c>
      <c r="AD30" s="11">
        <v>2</v>
      </c>
      <c r="AE30" s="11">
        <v>7</v>
      </c>
      <c r="AF30" s="11">
        <v>7</v>
      </c>
      <c r="AG30" s="11">
        <v>0</v>
      </c>
      <c r="AH30" s="11">
        <v>30</v>
      </c>
      <c r="AI30" s="11">
        <v>30</v>
      </c>
      <c r="AJ30" s="11">
        <v>0</v>
      </c>
      <c r="AK30" s="11">
        <v>13</v>
      </c>
      <c r="AL30" s="11">
        <v>7</v>
      </c>
      <c r="AM30" s="11">
        <v>6</v>
      </c>
      <c r="AN30" s="11">
        <v>0</v>
      </c>
      <c r="AO30" s="11">
        <v>0</v>
      </c>
      <c r="AP30" s="27">
        <v>0</v>
      </c>
    </row>
    <row r="31" spans="2:42">
      <c r="B31" s="26" t="s">
        <v>1706</v>
      </c>
      <c r="C31" s="11" t="s">
        <v>1707</v>
      </c>
      <c r="D31" s="11">
        <v>0</v>
      </c>
      <c r="E31" s="11">
        <v>0</v>
      </c>
      <c r="F31" s="11">
        <v>0</v>
      </c>
      <c r="G31" s="11">
        <v>31</v>
      </c>
      <c r="H31" s="11">
        <v>23</v>
      </c>
      <c r="I31" s="11">
        <v>8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8</v>
      </c>
      <c r="P31" s="11">
        <v>13</v>
      </c>
      <c r="Q31" s="11">
        <v>5</v>
      </c>
      <c r="R31" s="11">
        <v>0</v>
      </c>
      <c r="S31" s="11">
        <v>0</v>
      </c>
      <c r="T31" s="11">
        <v>0</v>
      </c>
      <c r="U31" s="11">
        <v>0</v>
      </c>
      <c r="V31" s="11">
        <v>23</v>
      </c>
      <c r="W31" s="11">
        <v>21</v>
      </c>
      <c r="X31" s="11">
        <v>2</v>
      </c>
      <c r="Y31" s="11">
        <v>13</v>
      </c>
      <c r="Z31" s="11">
        <v>6</v>
      </c>
      <c r="AA31" s="11">
        <v>7</v>
      </c>
      <c r="AB31" s="11">
        <v>34</v>
      </c>
      <c r="AC31" s="11">
        <v>25</v>
      </c>
      <c r="AD31" s="11">
        <v>9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27">
        <v>0</v>
      </c>
    </row>
    <row r="32" spans="2:42" ht="15" thickBot="1">
      <c r="B32" s="28" t="s">
        <v>1758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30"/>
    </row>
  </sheetData>
  <mergeCells count="4">
    <mergeCell ref="F2:G2"/>
    <mergeCell ref="E3:I3"/>
    <mergeCell ref="F4:G4"/>
    <mergeCell ref="F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4D29-4083-47BC-B237-FBCA8D66CDE9}">
  <dimension ref="B2:BB31"/>
  <sheetViews>
    <sheetView showGridLines="0" topLeftCell="AO9" workbookViewId="0">
      <selection activeCell="B7" sqref="B7:BB31"/>
    </sheetView>
  </sheetViews>
  <sheetFormatPr defaultColWidth="10.88671875" defaultRowHeight="14.4"/>
  <cols>
    <col min="2" max="2" width="21.33203125" bestFit="1" customWidth="1"/>
    <col min="3" max="3" width="7.88671875" customWidth="1"/>
    <col min="4" max="4" width="16.44140625" bestFit="1" customWidth="1"/>
    <col min="5" max="5" width="13.21875" bestFit="1" customWidth="1"/>
    <col min="6" max="6" width="12.21875" bestFit="1" customWidth="1"/>
    <col min="7" max="7" width="16.44140625" bestFit="1" customWidth="1"/>
    <col min="8" max="8" width="13.21875" bestFit="1" customWidth="1"/>
    <col min="9" max="9" width="12.21875" bestFit="1" customWidth="1"/>
    <col min="10" max="10" width="16.44140625" bestFit="1" customWidth="1"/>
    <col min="11" max="11" width="13.21875" bestFit="1" customWidth="1"/>
    <col min="12" max="12" width="12.21875" bestFit="1" customWidth="1"/>
    <col min="13" max="13" width="16.44140625" bestFit="1" customWidth="1"/>
    <col min="14" max="14" width="13.21875" bestFit="1" customWidth="1"/>
    <col min="15" max="15" width="12.21875" bestFit="1" customWidth="1"/>
    <col min="16" max="16" width="16.44140625" bestFit="1" customWidth="1"/>
    <col min="17" max="17" width="13.21875" bestFit="1" customWidth="1"/>
    <col min="18" max="18" width="12.21875" bestFit="1" customWidth="1"/>
    <col min="19" max="19" width="16.44140625" bestFit="1" customWidth="1"/>
    <col min="20" max="20" width="13.21875" bestFit="1" customWidth="1"/>
    <col min="21" max="21" width="12.21875" bestFit="1" customWidth="1"/>
    <col min="22" max="22" width="16.44140625" bestFit="1" customWidth="1"/>
    <col min="23" max="23" width="13.21875" bestFit="1" customWidth="1"/>
    <col min="24" max="24" width="12.21875" bestFit="1" customWidth="1"/>
    <col min="25" max="25" width="16.44140625" bestFit="1" customWidth="1"/>
    <col min="26" max="26" width="13.21875" bestFit="1" customWidth="1"/>
    <col min="27" max="27" width="12.21875" bestFit="1" customWidth="1"/>
    <col min="28" max="28" width="16.44140625" bestFit="1" customWidth="1"/>
    <col min="29" max="29" width="13.21875" bestFit="1" customWidth="1"/>
    <col min="30" max="30" width="12.21875" bestFit="1" customWidth="1"/>
    <col min="31" max="31" width="16.44140625" bestFit="1" customWidth="1"/>
    <col min="32" max="32" width="13.21875" bestFit="1" customWidth="1"/>
    <col min="33" max="33" width="12.21875" bestFit="1" customWidth="1"/>
    <col min="34" max="34" width="16.44140625" bestFit="1" customWidth="1"/>
    <col min="35" max="35" width="13.21875" bestFit="1" customWidth="1"/>
    <col min="36" max="36" width="12.21875" bestFit="1" customWidth="1"/>
    <col min="37" max="37" width="16.44140625" bestFit="1" customWidth="1"/>
    <col min="38" max="38" width="13.21875" bestFit="1" customWidth="1"/>
    <col min="39" max="39" width="12.21875" bestFit="1" customWidth="1"/>
    <col min="40" max="40" width="16.44140625" bestFit="1" customWidth="1"/>
    <col min="41" max="41" width="13.21875" bestFit="1" customWidth="1"/>
    <col min="42" max="42" width="12.21875" bestFit="1" customWidth="1"/>
    <col min="43" max="43" width="16.44140625" bestFit="1" customWidth="1"/>
    <col min="44" max="44" width="13.21875" bestFit="1" customWidth="1"/>
    <col min="45" max="45" width="12.21875" bestFit="1" customWidth="1"/>
    <col min="46" max="46" width="16.44140625" bestFit="1" customWidth="1"/>
    <col min="47" max="47" width="13.21875" bestFit="1" customWidth="1"/>
    <col min="48" max="48" width="12.21875" bestFit="1" customWidth="1"/>
    <col min="49" max="49" width="16.44140625" bestFit="1" customWidth="1"/>
    <col min="50" max="50" width="13.21875" bestFit="1" customWidth="1"/>
    <col min="51" max="51" width="12.21875" bestFit="1" customWidth="1"/>
    <col min="52" max="52" width="16.44140625" bestFit="1" customWidth="1"/>
    <col min="53" max="53" width="13.21875" bestFit="1" customWidth="1"/>
    <col min="54" max="54" width="12.21875" bestFit="1" customWidth="1"/>
  </cols>
  <sheetData>
    <row r="2" spans="2:54" ht="15.6">
      <c r="E2" s="4"/>
      <c r="F2" s="173" t="s">
        <v>1762</v>
      </c>
      <c r="G2" s="173"/>
      <c r="H2" s="4"/>
      <c r="I2" s="4"/>
    </row>
    <row r="3" spans="2:54" ht="15.6">
      <c r="E3" s="174" t="s">
        <v>1770</v>
      </c>
      <c r="F3" s="174"/>
      <c r="G3" s="174"/>
      <c r="H3" s="174"/>
      <c r="I3" s="174"/>
    </row>
    <row r="4" spans="2:54">
      <c r="E4" s="4"/>
      <c r="F4" s="175" t="s">
        <v>1769</v>
      </c>
      <c r="G4" s="175"/>
      <c r="H4" s="4"/>
      <c r="I4" s="4"/>
    </row>
    <row r="5" spans="2:54">
      <c r="E5" s="4"/>
      <c r="F5" s="175" t="s">
        <v>1763</v>
      </c>
      <c r="G5" s="175"/>
      <c r="H5" s="4"/>
      <c r="I5" s="4"/>
    </row>
    <row r="6" spans="2:54" ht="15" thickBot="1"/>
    <row r="7" spans="2:54" s="2" customFormat="1" ht="15" thickBot="1">
      <c r="B7" s="34" t="s">
        <v>5</v>
      </c>
      <c r="C7" s="20"/>
      <c r="D7" s="20" t="s">
        <v>1004</v>
      </c>
      <c r="E7" s="20" t="s">
        <v>1004</v>
      </c>
      <c r="F7" s="20" t="s">
        <v>1004</v>
      </c>
      <c r="G7" s="20" t="s">
        <v>274</v>
      </c>
      <c r="H7" s="20" t="s">
        <v>274</v>
      </c>
      <c r="I7" s="20" t="s">
        <v>274</v>
      </c>
      <c r="J7" s="20" t="s">
        <v>284</v>
      </c>
      <c r="K7" s="20" t="s">
        <v>284</v>
      </c>
      <c r="L7" s="20" t="s">
        <v>284</v>
      </c>
      <c r="M7" s="20" t="s">
        <v>228</v>
      </c>
      <c r="N7" s="20" t="s">
        <v>228</v>
      </c>
      <c r="O7" s="20" t="s">
        <v>228</v>
      </c>
      <c r="P7" s="20" t="s">
        <v>54</v>
      </c>
      <c r="Q7" s="20" t="s">
        <v>54</v>
      </c>
      <c r="R7" s="20" t="s">
        <v>54</v>
      </c>
      <c r="S7" s="20" t="s">
        <v>309</v>
      </c>
      <c r="T7" s="20" t="s">
        <v>309</v>
      </c>
      <c r="U7" s="20" t="s">
        <v>309</v>
      </c>
      <c r="V7" s="20" t="s">
        <v>39</v>
      </c>
      <c r="W7" s="20" t="s">
        <v>39</v>
      </c>
      <c r="X7" s="20" t="s">
        <v>39</v>
      </c>
      <c r="Y7" s="20" t="s">
        <v>178</v>
      </c>
      <c r="Z7" s="20" t="s">
        <v>178</v>
      </c>
      <c r="AA7" s="20" t="s">
        <v>178</v>
      </c>
      <c r="AB7" s="20" t="s">
        <v>349</v>
      </c>
      <c r="AC7" s="20" t="s">
        <v>349</v>
      </c>
      <c r="AD7" s="20" t="s">
        <v>349</v>
      </c>
      <c r="AE7" s="20" t="s">
        <v>87</v>
      </c>
      <c r="AF7" s="20" t="s">
        <v>87</v>
      </c>
      <c r="AG7" s="20" t="s">
        <v>87</v>
      </c>
      <c r="AH7" s="20" t="s">
        <v>69</v>
      </c>
      <c r="AI7" s="20" t="s">
        <v>69</v>
      </c>
      <c r="AJ7" s="20" t="s">
        <v>69</v>
      </c>
      <c r="AK7" s="20" t="s">
        <v>121</v>
      </c>
      <c r="AL7" s="20" t="s">
        <v>121</v>
      </c>
      <c r="AM7" s="20" t="s">
        <v>121</v>
      </c>
      <c r="AN7" s="20" t="s">
        <v>65</v>
      </c>
      <c r="AO7" s="20" t="s">
        <v>65</v>
      </c>
      <c r="AP7" s="20" t="s">
        <v>65</v>
      </c>
      <c r="AQ7" s="20" t="s">
        <v>101</v>
      </c>
      <c r="AR7" s="20" t="s">
        <v>101</v>
      </c>
      <c r="AS7" s="20" t="s">
        <v>101</v>
      </c>
      <c r="AT7" s="20" t="s">
        <v>199</v>
      </c>
      <c r="AU7" s="20" t="s">
        <v>199</v>
      </c>
      <c r="AV7" s="20" t="s">
        <v>199</v>
      </c>
      <c r="AW7" s="20" t="s">
        <v>168</v>
      </c>
      <c r="AX7" s="20" t="s">
        <v>168</v>
      </c>
      <c r="AY7" s="20" t="s">
        <v>168</v>
      </c>
      <c r="AZ7" s="20" t="s">
        <v>264</v>
      </c>
      <c r="BA7" s="20" t="s">
        <v>264</v>
      </c>
      <c r="BB7" s="35" t="s">
        <v>264</v>
      </c>
    </row>
    <row r="8" spans="2:54" s="2" customFormat="1" ht="15" thickBot="1">
      <c r="B8" s="25" t="s">
        <v>1759</v>
      </c>
      <c r="C8" s="20" t="s">
        <v>1</v>
      </c>
      <c r="D8" s="20" t="s">
        <v>1760</v>
      </c>
      <c r="E8" s="20" t="s">
        <v>1748</v>
      </c>
      <c r="F8" s="20" t="s">
        <v>1761</v>
      </c>
      <c r="G8" s="20" t="s">
        <v>1760</v>
      </c>
      <c r="H8" s="20" t="s">
        <v>1748</v>
      </c>
      <c r="I8" s="20" t="s">
        <v>1761</v>
      </c>
      <c r="J8" s="20" t="s">
        <v>1760</v>
      </c>
      <c r="K8" s="20" t="s">
        <v>1748</v>
      </c>
      <c r="L8" s="20" t="s">
        <v>1761</v>
      </c>
      <c r="M8" s="20" t="s">
        <v>1760</v>
      </c>
      <c r="N8" s="20" t="s">
        <v>1748</v>
      </c>
      <c r="O8" s="20" t="s">
        <v>1761</v>
      </c>
      <c r="P8" s="20" t="s">
        <v>1760</v>
      </c>
      <c r="Q8" s="20" t="s">
        <v>1748</v>
      </c>
      <c r="R8" s="20" t="s">
        <v>1761</v>
      </c>
      <c r="S8" s="20" t="s">
        <v>1760</v>
      </c>
      <c r="T8" s="20" t="s">
        <v>1748</v>
      </c>
      <c r="U8" s="20" t="s">
        <v>1761</v>
      </c>
      <c r="V8" s="20" t="s">
        <v>1760</v>
      </c>
      <c r="W8" s="20" t="s">
        <v>1748</v>
      </c>
      <c r="X8" s="20" t="s">
        <v>1761</v>
      </c>
      <c r="Y8" s="20" t="s">
        <v>1760</v>
      </c>
      <c r="Z8" s="20" t="s">
        <v>1748</v>
      </c>
      <c r="AA8" s="20" t="s">
        <v>1761</v>
      </c>
      <c r="AB8" s="20" t="s">
        <v>1760</v>
      </c>
      <c r="AC8" s="20" t="s">
        <v>1748</v>
      </c>
      <c r="AD8" s="20" t="s">
        <v>1761</v>
      </c>
      <c r="AE8" s="20" t="s">
        <v>1760</v>
      </c>
      <c r="AF8" s="20" t="s">
        <v>1748</v>
      </c>
      <c r="AG8" s="20" t="s">
        <v>1761</v>
      </c>
      <c r="AH8" s="20" t="s">
        <v>1760</v>
      </c>
      <c r="AI8" s="20" t="s">
        <v>1748</v>
      </c>
      <c r="AJ8" s="20" t="s">
        <v>1761</v>
      </c>
      <c r="AK8" s="20" t="s">
        <v>1760</v>
      </c>
      <c r="AL8" s="20" t="s">
        <v>1748</v>
      </c>
      <c r="AM8" s="20" t="s">
        <v>1761</v>
      </c>
      <c r="AN8" s="20" t="s">
        <v>1760</v>
      </c>
      <c r="AO8" s="20" t="s">
        <v>1748</v>
      </c>
      <c r="AP8" s="20" t="s">
        <v>1761</v>
      </c>
      <c r="AQ8" s="20" t="s">
        <v>1760</v>
      </c>
      <c r="AR8" s="20" t="s">
        <v>1748</v>
      </c>
      <c r="AS8" s="20" t="s">
        <v>1761</v>
      </c>
      <c r="AT8" s="20" t="s">
        <v>1760</v>
      </c>
      <c r="AU8" s="20" t="s">
        <v>1748</v>
      </c>
      <c r="AV8" s="20" t="s">
        <v>1761</v>
      </c>
      <c r="AW8" s="20" t="s">
        <v>1760</v>
      </c>
      <c r="AX8" s="20" t="s">
        <v>1748</v>
      </c>
      <c r="AY8" s="20" t="s">
        <v>1761</v>
      </c>
      <c r="AZ8" s="20" t="s">
        <v>1760</v>
      </c>
      <c r="BA8" s="20" t="s">
        <v>1748</v>
      </c>
      <c r="BB8" s="35" t="s">
        <v>1761</v>
      </c>
    </row>
    <row r="9" spans="2:54">
      <c r="B9" s="26" t="s">
        <v>11</v>
      </c>
      <c r="C9" s="11" t="s">
        <v>12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33</v>
      </c>
      <c r="Q9" s="11">
        <v>25</v>
      </c>
      <c r="R9" s="11">
        <v>8</v>
      </c>
      <c r="S9" s="11">
        <v>0</v>
      </c>
      <c r="T9" s="11">
        <v>0</v>
      </c>
      <c r="U9" s="11">
        <v>0</v>
      </c>
      <c r="V9" s="11">
        <v>77</v>
      </c>
      <c r="W9" s="11">
        <v>69</v>
      </c>
      <c r="X9" s="11">
        <v>8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7</v>
      </c>
      <c r="AF9" s="11">
        <v>5</v>
      </c>
      <c r="AG9" s="11">
        <v>2</v>
      </c>
      <c r="AH9" s="11">
        <v>14</v>
      </c>
      <c r="AI9" s="11">
        <v>13</v>
      </c>
      <c r="AJ9" s="11">
        <v>1</v>
      </c>
      <c r="AK9" s="11">
        <v>11</v>
      </c>
      <c r="AL9" s="11">
        <v>9</v>
      </c>
      <c r="AM9" s="11">
        <v>2</v>
      </c>
      <c r="AN9" s="11">
        <v>70</v>
      </c>
      <c r="AO9" s="11">
        <v>62</v>
      </c>
      <c r="AP9" s="11">
        <v>8</v>
      </c>
      <c r="AQ9" s="11">
        <v>16</v>
      </c>
      <c r="AR9" s="11">
        <v>7</v>
      </c>
      <c r="AS9" s="11">
        <v>9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27">
        <v>0</v>
      </c>
    </row>
    <row r="10" spans="2:54">
      <c r="B10" s="26" t="s">
        <v>160</v>
      </c>
      <c r="C10" s="11" t="s">
        <v>161</v>
      </c>
      <c r="D10" s="11">
        <v>0</v>
      </c>
      <c r="E10" s="11">
        <v>0</v>
      </c>
      <c r="F10" s="11">
        <v>0</v>
      </c>
      <c r="G10" s="11">
        <v>7</v>
      </c>
      <c r="H10" s="11">
        <v>7</v>
      </c>
      <c r="I10" s="11">
        <v>0</v>
      </c>
      <c r="J10" s="11">
        <v>11</v>
      </c>
      <c r="K10" s="11">
        <v>9</v>
      </c>
      <c r="L10" s="11">
        <v>2</v>
      </c>
      <c r="M10" s="11">
        <v>12</v>
      </c>
      <c r="N10" s="11">
        <v>8</v>
      </c>
      <c r="O10" s="11">
        <v>4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41</v>
      </c>
      <c r="W10" s="11">
        <v>40</v>
      </c>
      <c r="X10" s="11">
        <v>1</v>
      </c>
      <c r="Y10" s="11">
        <v>43</v>
      </c>
      <c r="Z10" s="11">
        <v>35</v>
      </c>
      <c r="AA10" s="11">
        <v>8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24</v>
      </c>
      <c r="AI10" s="11">
        <v>15</v>
      </c>
      <c r="AJ10" s="11">
        <v>9</v>
      </c>
      <c r="AK10" s="11">
        <v>0</v>
      </c>
      <c r="AL10" s="11">
        <v>0</v>
      </c>
      <c r="AM10" s="11">
        <v>0</v>
      </c>
      <c r="AN10" s="11">
        <v>9</v>
      </c>
      <c r="AO10" s="11">
        <v>8</v>
      </c>
      <c r="AP10" s="11">
        <v>1</v>
      </c>
      <c r="AQ10" s="11">
        <v>26</v>
      </c>
      <c r="AR10" s="11">
        <v>17</v>
      </c>
      <c r="AS10" s="11">
        <v>9</v>
      </c>
      <c r="AT10" s="11">
        <v>37</v>
      </c>
      <c r="AU10" s="11">
        <v>32</v>
      </c>
      <c r="AV10" s="11">
        <v>5</v>
      </c>
      <c r="AW10" s="11">
        <v>17</v>
      </c>
      <c r="AX10" s="11">
        <v>8</v>
      </c>
      <c r="AY10" s="11">
        <v>9</v>
      </c>
      <c r="AZ10" s="11">
        <v>10</v>
      </c>
      <c r="BA10" s="11">
        <v>8</v>
      </c>
      <c r="BB10" s="27">
        <v>2</v>
      </c>
    </row>
    <row r="11" spans="2:54">
      <c r="B11" s="26" t="s">
        <v>295</v>
      </c>
      <c r="C11" s="11" t="s">
        <v>296</v>
      </c>
      <c r="D11" s="11">
        <v>0</v>
      </c>
      <c r="E11" s="11">
        <v>0</v>
      </c>
      <c r="F11" s="11">
        <v>0</v>
      </c>
      <c r="G11" s="11">
        <v>15</v>
      </c>
      <c r="H11" s="11">
        <v>8</v>
      </c>
      <c r="I11" s="11">
        <v>7</v>
      </c>
      <c r="J11" s="11">
        <v>0</v>
      </c>
      <c r="K11" s="11">
        <v>0</v>
      </c>
      <c r="L11" s="11">
        <v>0</v>
      </c>
      <c r="M11" s="11">
        <v>18</v>
      </c>
      <c r="N11" s="11">
        <v>12</v>
      </c>
      <c r="O11" s="11">
        <v>6</v>
      </c>
      <c r="P11" s="11">
        <v>14</v>
      </c>
      <c r="Q11" s="11">
        <v>6</v>
      </c>
      <c r="R11" s="11">
        <v>8</v>
      </c>
      <c r="S11" s="11">
        <v>15</v>
      </c>
      <c r="T11" s="11">
        <v>7</v>
      </c>
      <c r="U11" s="11">
        <v>8</v>
      </c>
      <c r="V11" s="11">
        <v>24</v>
      </c>
      <c r="W11" s="11">
        <v>21</v>
      </c>
      <c r="X11" s="11">
        <v>3</v>
      </c>
      <c r="Y11" s="11">
        <v>0</v>
      </c>
      <c r="Z11" s="11">
        <v>0</v>
      </c>
      <c r="AA11" s="11">
        <v>0</v>
      </c>
      <c r="AB11" s="11">
        <v>8</v>
      </c>
      <c r="AC11" s="11">
        <v>5</v>
      </c>
      <c r="AD11" s="11">
        <v>3</v>
      </c>
      <c r="AE11" s="11">
        <v>0</v>
      </c>
      <c r="AF11" s="11">
        <v>0</v>
      </c>
      <c r="AG11" s="11">
        <v>0</v>
      </c>
      <c r="AH11" s="11">
        <v>9</v>
      </c>
      <c r="AI11" s="11">
        <v>7</v>
      </c>
      <c r="AJ11" s="11">
        <v>2</v>
      </c>
      <c r="AK11" s="11">
        <v>20</v>
      </c>
      <c r="AL11" s="11">
        <v>15</v>
      </c>
      <c r="AM11" s="11">
        <v>5</v>
      </c>
      <c r="AN11" s="11">
        <v>17</v>
      </c>
      <c r="AO11" s="11">
        <v>11</v>
      </c>
      <c r="AP11" s="11">
        <v>6</v>
      </c>
      <c r="AQ11" s="11">
        <v>15</v>
      </c>
      <c r="AR11" s="11">
        <v>7</v>
      </c>
      <c r="AS11" s="11">
        <v>8</v>
      </c>
      <c r="AT11" s="11">
        <v>12</v>
      </c>
      <c r="AU11" s="11">
        <v>9</v>
      </c>
      <c r="AV11" s="11">
        <v>3</v>
      </c>
      <c r="AW11" s="11">
        <v>26</v>
      </c>
      <c r="AX11" s="11">
        <v>24</v>
      </c>
      <c r="AY11" s="11">
        <v>2</v>
      </c>
      <c r="AZ11" s="11">
        <v>8</v>
      </c>
      <c r="BA11" s="11">
        <v>7</v>
      </c>
      <c r="BB11" s="27">
        <v>1</v>
      </c>
    </row>
    <row r="12" spans="2:54">
      <c r="B12" s="26" t="s">
        <v>389</v>
      </c>
      <c r="C12" s="11" t="s">
        <v>390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9</v>
      </c>
      <c r="K12" s="11">
        <v>4</v>
      </c>
      <c r="L12" s="11">
        <v>5</v>
      </c>
      <c r="M12" s="11">
        <v>0</v>
      </c>
      <c r="N12" s="11">
        <v>0</v>
      </c>
      <c r="O12" s="11">
        <v>0</v>
      </c>
      <c r="P12" s="11">
        <v>27</v>
      </c>
      <c r="Q12" s="11">
        <v>23</v>
      </c>
      <c r="R12" s="11">
        <v>4</v>
      </c>
      <c r="S12" s="11">
        <v>0</v>
      </c>
      <c r="T12" s="11">
        <v>0</v>
      </c>
      <c r="U12" s="11">
        <v>0</v>
      </c>
      <c r="V12" s="11">
        <v>18</v>
      </c>
      <c r="W12" s="11">
        <v>10</v>
      </c>
      <c r="X12" s="11">
        <v>8</v>
      </c>
      <c r="Y12" s="11">
        <v>8</v>
      </c>
      <c r="Z12" s="11">
        <v>5</v>
      </c>
      <c r="AA12" s="11">
        <v>3</v>
      </c>
      <c r="AB12" s="11">
        <v>14</v>
      </c>
      <c r="AC12" s="11">
        <v>5</v>
      </c>
      <c r="AD12" s="11">
        <v>9</v>
      </c>
      <c r="AE12" s="11">
        <v>19</v>
      </c>
      <c r="AF12" s="11">
        <v>10</v>
      </c>
      <c r="AG12" s="11">
        <v>9</v>
      </c>
      <c r="AH12" s="11">
        <v>0</v>
      </c>
      <c r="AI12" s="11">
        <v>0</v>
      </c>
      <c r="AJ12" s="11">
        <v>0</v>
      </c>
      <c r="AK12" s="11">
        <v>13</v>
      </c>
      <c r="AL12" s="11">
        <v>6</v>
      </c>
      <c r="AM12" s="11">
        <v>7</v>
      </c>
      <c r="AN12" s="11">
        <v>20</v>
      </c>
      <c r="AO12" s="11">
        <v>20</v>
      </c>
      <c r="AP12" s="11">
        <v>0</v>
      </c>
      <c r="AQ12" s="11">
        <v>12</v>
      </c>
      <c r="AR12" s="11">
        <v>6</v>
      </c>
      <c r="AS12" s="11">
        <v>6</v>
      </c>
      <c r="AT12" s="11">
        <v>12</v>
      </c>
      <c r="AU12" s="11">
        <v>7</v>
      </c>
      <c r="AV12" s="11">
        <v>5</v>
      </c>
      <c r="AW12" s="11">
        <v>0</v>
      </c>
      <c r="AX12" s="11">
        <v>0</v>
      </c>
      <c r="AY12" s="11">
        <v>0</v>
      </c>
      <c r="AZ12" s="11">
        <v>12</v>
      </c>
      <c r="BA12" s="11">
        <v>6</v>
      </c>
      <c r="BB12" s="27">
        <v>6</v>
      </c>
    </row>
    <row r="13" spans="2:54">
      <c r="B13" s="26" t="s">
        <v>486</v>
      </c>
      <c r="C13" s="11" t="s">
        <v>487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16</v>
      </c>
      <c r="T13" s="11">
        <v>11</v>
      </c>
      <c r="U13" s="11">
        <v>5</v>
      </c>
      <c r="V13" s="11">
        <v>23</v>
      </c>
      <c r="W13" s="11">
        <v>22</v>
      </c>
      <c r="X13" s="11">
        <v>1</v>
      </c>
      <c r="Y13" s="11">
        <v>22</v>
      </c>
      <c r="Z13" s="11">
        <v>22</v>
      </c>
      <c r="AA13" s="11">
        <v>0</v>
      </c>
      <c r="AB13" s="11">
        <v>12</v>
      </c>
      <c r="AC13" s="11">
        <v>4</v>
      </c>
      <c r="AD13" s="11">
        <v>8</v>
      </c>
      <c r="AE13" s="11">
        <v>17</v>
      </c>
      <c r="AF13" s="11">
        <v>9</v>
      </c>
      <c r="AG13" s="11">
        <v>8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7</v>
      </c>
      <c r="AR13" s="11">
        <v>7</v>
      </c>
      <c r="AS13" s="11">
        <v>0</v>
      </c>
      <c r="AT13" s="11">
        <v>14</v>
      </c>
      <c r="AU13" s="11">
        <v>5</v>
      </c>
      <c r="AV13" s="11">
        <v>9</v>
      </c>
      <c r="AW13" s="11">
        <v>19</v>
      </c>
      <c r="AX13" s="11">
        <v>11</v>
      </c>
      <c r="AY13" s="11">
        <v>8</v>
      </c>
      <c r="AZ13" s="11">
        <v>0</v>
      </c>
      <c r="BA13" s="11">
        <v>0</v>
      </c>
      <c r="BB13" s="27">
        <v>0</v>
      </c>
    </row>
    <row r="14" spans="2:54">
      <c r="B14" s="26" t="s">
        <v>553</v>
      </c>
      <c r="C14" s="11" t="s">
        <v>554</v>
      </c>
      <c r="D14" s="11">
        <v>0</v>
      </c>
      <c r="E14" s="11">
        <v>0</v>
      </c>
      <c r="F14" s="11">
        <v>0</v>
      </c>
      <c r="G14" s="11">
        <v>16</v>
      </c>
      <c r="H14" s="11">
        <v>7</v>
      </c>
      <c r="I14" s="11">
        <v>9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24</v>
      </c>
      <c r="Q14" s="11">
        <v>16</v>
      </c>
      <c r="R14" s="11">
        <v>8</v>
      </c>
      <c r="S14" s="11">
        <v>10</v>
      </c>
      <c r="T14" s="11">
        <v>6</v>
      </c>
      <c r="U14" s="11">
        <v>4</v>
      </c>
      <c r="V14" s="11">
        <v>17</v>
      </c>
      <c r="W14" s="11">
        <v>8</v>
      </c>
      <c r="X14" s="11">
        <v>9</v>
      </c>
      <c r="Y14" s="11">
        <v>12</v>
      </c>
      <c r="Z14" s="11">
        <v>9</v>
      </c>
      <c r="AA14" s="11">
        <v>3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6</v>
      </c>
      <c r="AI14" s="11">
        <v>6</v>
      </c>
      <c r="AJ14" s="11">
        <v>0</v>
      </c>
      <c r="AK14" s="11">
        <v>9</v>
      </c>
      <c r="AL14" s="11">
        <v>6</v>
      </c>
      <c r="AM14" s="11">
        <v>3</v>
      </c>
      <c r="AN14" s="11">
        <v>8</v>
      </c>
      <c r="AO14" s="11">
        <v>8</v>
      </c>
      <c r="AP14" s="11">
        <v>0</v>
      </c>
      <c r="AQ14" s="11">
        <v>14</v>
      </c>
      <c r="AR14" s="11">
        <v>6</v>
      </c>
      <c r="AS14" s="11">
        <v>8</v>
      </c>
      <c r="AT14" s="11">
        <v>15</v>
      </c>
      <c r="AU14" s="11">
        <v>8</v>
      </c>
      <c r="AV14" s="11">
        <v>7</v>
      </c>
      <c r="AW14" s="11">
        <v>31</v>
      </c>
      <c r="AX14" s="11">
        <v>22</v>
      </c>
      <c r="AY14" s="11">
        <v>9</v>
      </c>
      <c r="AZ14" s="11">
        <v>17</v>
      </c>
      <c r="BA14" s="11">
        <v>9</v>
      </c>
      <c r="BB14" s="27">
        <v>8</v>
      </c>
    </row>
    <row r="15" spans="2:54">
      <c r="B15" s="26" t="s">
        <v>630</v>
      </c>
      <c r="C15" s="11" t="s">
        <v>631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9</v>
      </c>
      <c r="K15" s="11">
        <v>8</v>
      </c>
      <c r="L15" s="11">
        <v>1</v>
      </c>
      <c r="M15" s="11">
        <v>17</v>
      </c>
      <c r="N15" s="11">
        <v>8</v>
      </c>
      <c r="O15" s="11">
        <v>9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11</v>
      </c>
      <c r="Z15" s="11">
        <v>9</v>
      </c>
      <c r="AA15" s="11">
        <v>2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19</v>
      </c>
      <c r="AI15" s="11">
        <v>15</v>
      </c>
      <c r="AJ15" s="11">
        <v>4</v>
      </c>
      <c r="AK15" s="11">
        <v>12</v>
      </c>
      <c r="AL15" s="11">
        <v>8</v>
      </c>
      <c r="AM15" s="11">
        <v>4</v>
      </c>
      <c r="AN15" s="11">
        <v>37</v>
      </c>
      <c r="AO15" s="11">
        <v>34</v>
      </c>
      <c r="AP15" s="11">
        <v>3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20</v>
      </c>
      <c r="AX15" s="11">
        <v>17</v>
      </c>
      <c r="AY15" s="11">
        <v>3</v>
      </c>
      <c r="AZ15" s="11">
        <v>0</v>
      </c>
      <c r="BA15" s="11">
        <v>0</v>
      </c>
      <c r="BB15" s="27">
        <v>0</v>
      </c>
    </row>
    <row r="16" spans="2:54">
      <c r="B16" s="26" t="s">
        <v>680</v>
      </c>
      <c r="C16" s="11" t="s">
        <v>681</v>
      </c>
      <c r="D16" s="11">
        <v>0</v>
      </c>
      <c r="E16" s="11">
        <v>0</v>
      </c>
      <c r="F16" s="11">
        <v>0</v>
      </c>
      <c r="G16" s="11">
        <v>22</v>
      </c>
      <c r="H16" s="11">
        <v>16</v>
      </c>
      <c r="I16" s="11">
        <v>6</v>
      </c>
      <c r="J16" s="11">
        <v>14</v>
      </c>
      <c r="K16" s="11">
        <v>8</v>
      </c>
      <c r="L16" s="11">
        <v>6</v>
      </c>
      <c r="M16" s="11">
        <v>17</v>
      </c>
      <c r="N16" s="11">
        <v>15</v>
      </c>
      <c r="O16" s="11">
        <v>2</v>
      </c>
      <c r="P16" s="11">
        <v>35</v>
      </c>
      <c r="Q16" s="11">
        <v>26</v>
      </c>
      <c r="R16" s="11">
        <v>9</v>
      </c>
      <c r="S16" s="11">
        <v>19</v>
      </c>
      <c r="T16" s="11">
        <v>18</v>
      </c>
      <c r="U16" s="11">
        <v>1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10</v>
      </c>
      <c r="AC16" s="11">
        <v>7</v>
      </c>
      <c r="AD16" s="11">
        <v>3</v>
      </c>
      <c r="AE16" s="11">
        <v>17</v>
      </c>
      <c r="AF16" s="11">
        <v>9</v>
      </c>
      <c r="AG16" s="11">
        <v>8</v>
      </c>
      <c r="AH16" s="11">
        <v>0</v>
      </c>
      <c r="AI16" s="11">
        <v>0</v>
      </c>
      <c r="AJ16" s="11">
        <v>0</v>
      </c>
      <c r="AK16" s="11">
        <v>14</v>
      </c>
      <c r="AL16" s="11">
        <v>6</v>
      </c>
      <c r="AM16" s="11">
        <v>8</v>
      </c>
      <c r="AN16" s="11">
        <v>16</v>
      </c>
      <c r="AO16" s="11">
        <v>7</v>
      </c>
      <c r="AP16" s="11">
        <v>9</v>
      </c>
      <c r="AQ16" s="11">
        <v>14</v>
      </c>
      <c r="AR16" s="11">
        <v>13</v>
      </c>
      <c r="AS16" s="11">
        <v>1</v>
      </c>
      <c r="AT16" s="11">
        <v>11</v>
      </c>
      <c r="AU16" s="11">
        <v>9</v>
      </c>
      <c r="AV16" s="11">
        <v>2</v>
      </c>
      <c r="AW16" s="11">
        <v>23</v>
      </c>
      <c r="AX16" s="11">
        <v>22</v>
      </c>
      <c r="AY16" s="11">
        <v>1</v>
      </c>
      <c r="AZ16" s="11">
        <v>12</v>
      </c>
      <c r="BA16" s="11">
        <v>10</v>
      </c>
      <c r="BB16" s="27">
        <v>2</v>
      </c>
    </row>
    <row r="17" spans="2:54">
      <c r="B17" s="26" t="s">
        <v>776</v>
      </c>
      <c r="C17" s="11" t="s">
        <v>777</v>
      </c>
      <c r="D17" s="11">
        <v>10</v>
      </c>
      <c r="E17" s="11">
        <v>0</v>
      </c>
      <c r="F17" s="11">
        <v>10</v>
      </c>
      <c r="G17" s="11">
        <v>0</v>
      </c>
      <c r="H17" s="11">
        <v>0</v>
      </c>
      <c r="I17" s="11">
        <v>0</v>
      </c>
      <c r="J17" s="11">
        <v>22</v>
      </c>
      <c r="K17" s="11">
        <v>13</v>
      </c>
      <c r="L17" s="11">
        <v>9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11</v>
      </c>
      <c r="T17" s="11">
        <v>10</v>
      </c>
      <c r="U17" s="11">
        <v>1</v>
      </c>
      <c r="V17" s="11">
        <v>0</v>
      </c>
      <c r="W17" s="11">
        <v>0</v>
      </c>
      <c r="X17" s="11">
        <v>0</v>
      </c>
      <c r="Y17" s="11">
        <v>11</v>
      </c>
      <c r="Z17" s="11">
        <v>6</v>
      </c>
      <c r="AA17" s="11">
        <v>5</v>
      </c>
      <c r="AB17" s="11">
        <v>10</v>
      </c>
      <c r="AC17" s="11">
        <v>8</v>
      </c>
      <c r="AD17" s="11">
        <v>2</v>
      </c>
      <c r="AE17" s="11">
        <v>17</v>
      </c>
      <c r="AF17" s="11">
        <v>13</v>
      </c>
      <c r="AG17" s="11">
        <v>4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14</v>
      </c>
      <c r="AO17" s="11">
        <v>8</v>
      </c>
      <c r="AP17" s="11">
        <v>6</v>
      </c>
      <c r="AQ17" s="11">
        <v>0</v>
      </c>
      <c r="AR17" s="11">
        <v>0</v>
      </c>
      <c r="AS17" s="11">
        <v>0</v>
      </c>
      <c r="AT17" s="11">
        <v>16</v>
      </c>
      <c r="AU17" s="11">
        <v>13</v>
      </c>
      <c r="AV17" s="11">
        <v>3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27">
        <v>0</v>
      </c>
    </row>
    <row r="18" spans="2:54">
      <c r="B18" s="26" t="s">
        <v>846</v>
      </c>
      <c r="C18" s="11" t="s">
        <v>847</v>
      </c>
      <c r="D18" s="11">
        <v>2</v>
      </c>
      <c r="E18" s="11">
        <v>0</v>
      </c>
      <c r="F18" s="11">
        <v>2</v>
      </c>
      <c r="G18" s="11">
        <v>0</v>
      </c>
      <c r="H18" s="11">
        <v>0</v>
      </c>
      <c r="I18" s="11">
        <v>0</v>
      </c>
      <c r="J18" s="11">
        <v>16</v>
      </c>
      <c r="K18" s="11">
        <v>10</v>
      </c>
      <c r="L18" s="11">
        <v>6</v>
      </c>
      <c r="M18" s="11">
        <v>0</v>
      </c>
      <c r="N18" s="11">
        <v>0</v>
      </c>
      <c r="O18" s="11">
        <v>0</v>
      </c>
      <c r="P18" s="11">
        <v>16</v>
      </c>
      <c r="Q18" s="11">
        <v>11</v>
      </c>
      <c r="R18" s="11">
        <v>5</v>
      </c>
      <c r="S18" s="11">
        <v>12</v>
      </c>
      <c r="T18" s="11">
        <v>4</v>
      </c>
      <c r="U18" s="11">
        <v>8</v>
      </c>
      <c r="V18" s="11">
        <v>24</v>
      </c>
      <c r="W18" s="11">
        <v>24</v>
      </c>
      <c r="X18" s="11">
        <v>0</v>
      </c>
      <c r="Y18" s="11">
        <v>20</v>
      </c>
      <c r="Z18" s="11">
        <v>14</v>
      </c>
      <c r="AA18" s="11">
        <v>6</v>
      </c>
      <c r="AB18" s="11">
        <v>0</v>
      </c>
      <c r="AC18" s="11">
        <v>0</v>
      </c>
      <c r="AD18" s="11">
        <v>0</v>
      </c>
      <c r="AE18" s="11">
        <v>9</v>
      </c>
      <c r="AF18" s="11">
        <v>7</v>
      </c>
      <c r="AG18" s="11">
        <v>2</v>
      </c>
      <c r="AH18" s="11">
        <v>18</v>
      </c>
      <c r="AI18" s="11">
        <v>16</v>
      </c>
      <c r="AJ18" s="11">
        <v>2</v>
      </c>
      <c r="AK18" s="11">
        <v>11</v>
      </c>
      <c r="AL18" s="11">
        <v>6</v>
      </c>
      <c r="AM18" s="11">
        <v>5</v>
      </c>
      <c r="AN18" s="11">
        <v>8</v>
      </c>
      <c r="AO18" s="11">
        <v>7</v>
      </c>
      <c r="AP18" s="11">
        <v>1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34</v>
      </c>
      <c r="AX18" s="11">
        <v>25</v>
      </c>
      <c r="AY18" s="11">
        <v>9</v>
      </c>
      <c r="AZ18" s="11">
        <v>0</v>
      </c>
      <c r="BA18" s="11">
        <v>0</v>
      </c>
      <c r="BB18" s="27">
        <v>0</v>
      </c>
    </row>
    <row r="19" spans="2:54">
      <c r="B19" s="26" t="s">
        <v>928</v>
      </c>
      <c r="C19" s="11" t="s">
        <v>929</v>
      </c>
      <c r="D19" s="11">
        <v>14</v>
      </c>
      <c r="E19" s="11">
        <v>9</v>
      </c>
      <c r="F19" s="11">
        <v>5</v>
      </c>
      <c r="G19" s="11">
        <v>18</v>
      </c>
      <c r="H19" s="11">
        <v>16</v>
      </c>
      <c r="I19" s="11">
        <v>2</v>
      </c>
      <c r="J19" s="11">
        <v>21</v>
      </c>
      <c r="K19" s="11">
        <v>18</v>
      </c>
      <c r="L19" s="11">
        <v>3</v>
      </c>
      <c r="M19" s="11">
        <v>17</v>
      </c>
      <c r="N19" s="11">
        <v>8</v>
      </c>
      <c r="O19" s="11">
        <v>9</v>
      </c>
      <c r="P19" s="11">
        <v>18</v>
      </c>
      <c r="Q19" s="11">
        <v>14</v>
      </c>
      <c r="R19" s="11">
        <v>4</v>
      </c>
      <c r="S19" s="11">
        <v>0</v>
      </c>
      <c r="T19" s="11">
        <v>0</v>
      </c>
      <c r="U19" s="11">
        <v>0</v>
      </c>
      <c r="V19" s="11">
        <v>48</v>
      </c>
      <c r="W19" s="11">
        <v>39</v>
      </c>
      <c r="X19" s="11">
        <v>9</v>
      </c>
      <c r="Y19" s="11">
        <v>29</v>
      </c>
      <c r="Z19" s="11">
        <v>22</v>
      </c>
      <c r="AA19" s="11">
        <v>7</v>
      </c>
      <c r="AB19" s="11">
        <v>7</v>
      </c>
      <c r="AC19" s="11">
        <v>6</v>
      </c>
      <c r="AD19" s="11">
        <v>1</v>
      </c>
      <c r="AE19" s="11">
        <v>0</v>
      </c>
      <c r="AF19" s="11">
        <v>0</v>
      </c>
      <c r="AG19" s="11">
        <v>0</v>
      </c>
      <c r="AH19" s="11">
        <v>24</v>
      </c>
      <c r="AI19" s="11">
        <v>24</v>
      </c>
      <c r="AJ19" s="11">
        <v>0</v>
      </c>
      <c r="AK19" s="11">
        <v>30</v>
      </c>
      <c r="AL19" s="11">
        <v>24</v>
      </c>
      <c r="AM19" s="11">
        <v>6</v>
      </c>
      <c r="AN19" s="11">
        <v>16</v>
      </c>
      <c r="AO19" s="11">
        <v>15</v>
      </c>
      <c r="AP19" s="11">
        <v>1</v>
      </c>
      <c r="AQ19" s="11">
        <v>11</v>
      </c>
      <c r="AR19" s="11">
        <v>8</v>
      </c>
      <c r="AS19" s="11">
        <v>3</v>
      </c>
      <c r="AT19" s="11">
        <v>23</v>
      </c>
      <c r="AU19" s="11">
        <v>14</v>
      </c>
      <c r="AV19" s="11">
        <v>9</v>
      </c>
      <c r="AW19" s="11">
        <v>16</v>
      </c>
      <c r="AX19" s="11">
        <v>12</v>
      </c>
      <c r="AY19" s="11">
        <v>4</v>
      </c>
      <c r="AZ19" s="11">
        <v>17</v>
      </c>
      <c r="BA19" s="11">
        <v>12</v>
      </c>
      <c r="BB19" s="27">
        <v>5</v>
      </c>
    </row>
    <row r="20" spans="2:54">
      <c r="B20" s="26" t="s">
        <v>1021</v>
      </c>
      <c r="C20" s="11" t="s">
        <v>1022</v>
      </c>
      <c r="D20" s="11">
        <v>0</v>
      </c>
      <c r="E20" s="11">
        <v>0</v>
      </c>
      <c r="F20" s="11">
        <v>0</v>
      </c>
      <c r="G20" s="11">
        <v>18</v>
      </c>
      <c r="H20" s="11">
        <v>17</v>
      </c>
      <c r="I20" s="11">
        <v>1</v>
      </c>
      <c r="J20" s="11">
        <v>0</v>
      </c>
      <c r="K20" s="11">
        <v>0</v>
      </c>
      <c r="L20" s="11">
        <v>0</v>
      </c>
      <c r="M20" s="11">
        <v>13</v>
      </c>
      <c r="N20" s="11">
        <v>9</v>
      </c>
      <c r="O20" s="11">
        <v>4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9</v>
      </c>
      <c r="Z20" s="11">
        <v>8</v>
      </c>
      <c r="AA20" s="11">
        <v>1</v>
      </c>
      <c r="AB20" s="11">
        <v>12</v>
      </c>
      <c r="AC20" s="11">
        <v>8</v>
      </c>
      <c r="AD20" s="11">
        <v>4</v>
      </c>
      <c r="AE20" s="11">
        <v>39</v>
      </c>
      <c r="AF20" s="11">
        <v>38</v>
      </c>
      <c r="AG20" s="11">
        <v>1</v>
      </c>
      <c r="AH20" s="11">
        <v>23</v>
      </c>
      <c r="AI20" s="11">
        <v>16</v>
      </c>
      <c r="AJ20" s="11">
        <v>7</v>
      </c>
      <c r="AK20" s="11">
        <v>14</v>
      </c>
      <c r="AL20" s="11">
        <v>8</v>
      </c>
      <c r="AM20" s="11">
        <v>6</v>
      </c>
      <c r="AN20" s="11">
        <v>25</v>
      </c>
      <c r="AO20" s="11">
        <v>25</v>
      </c>
      <c r="AP20" s="11">
        <v>0</v>
      </c>
      <c r="AQ20" s="11">
        <v>43</v>
      </c>
      <c r="AR20" s="11">
        <v>35</v>
      </c>
      <c r="AS20" s="11">
        <v>8</v>
      </c>
      <c r="AT20" s="11">
        <v>11</v>
      </c>
      <c r="AU20" s="11">
        <v>11</v>
      </c>
      <c r="AV20" s="11">
        <v>0</v>
      </c>
      <c r="AW20" s="11">
        <v>0</v>
      </c>
      <c r="AX20" s="11">
        <v>0</v>
      </c>
      <c r="AY20" s="11">
        <v>0</v>
      </c>
      <c r="AZ20" s="11">
        <v>16</v>
      </c>
      <c r="BA20" s="11">
        <v>8</v>
      </c>
      <c r="BB20" s="27">
        <v>8</v>
      </c>
    </row>
    <row r="21" spans="2:54">
      <c r="B21" s="26" t="s">
        <v>1091</v>
      </c>
      <c r="C21" s="11" t="s">
        <v>1092</v>
      </c>
      <c r="D21" s="11">
        <v>16</v>
      </c>
      <c r="E21" s="11">
        <v>8</v>
      </c>
      <c r="F21" s="11">
        <v>8</v>
      </c>
      <c r="G21" s="11">
        <v>9</v>
      </c>
      <c r="H21" s="11">
        <v>6</v>
      </c>
      <c r="I21" s="11">
        <v>3</v>
      </c>
      <c r="J21" s="11">
        <v>0</v>
      </c>
      <c r="K21" s="11">
        <v>0</v>
      </c>
      <c r="L21" s="11">
        <v>0</v>
      </c>
      <c r="M21" s="11">
        <v>9</v>
      </c>
      <c r="N21" s="11">
        <v>7</v>
      </c>
      <c r="O21" s="11">
        <v>2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31</v>
      </c>
      <c r="W21" s="11">
        <v>24</v>
      </c>
      <c r="X21" s="11">
        <v>7</v>
      </c>
      <c r="Y21" s="11">
        <v>0</v>
      </c>
      <c r="Z21" s="11">
        <v>0</v>
      </c>
      <c r="AA21" s="11">
        <v>0</v>
      </c>
      <c r="AB21" s="11">
        <v>12</v>
      </c>
      <c r="AC21" s="11">
        <v>9</v>
      </c>
      <c r="AD21" s="11">
        <v>3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31</v>
      </c>
      <c r="AO21" s="11">
        <v>22</v>
      </c>
      <c r="AP21" s="11">
        <v>9</v>
      </c>
      <c r="AQ21" s="11">
        <v>22</v>
      </c>
      <c r="AR21" s="11">
        <v>19</v>
      </c>
      <c r="AS21" s="11">
        <v>3</v>
      </c>
      <c r="AT21" s="11">
        <v>13</v>
      </c>
      <c r="AU21" s="11">
        <v>10</v>
      </c>
      <c r="AV21" s="11">
        <v>3</v>
      </c>
      <c r="AW21" s="11">
        <v>65</v>
      </c>
      <c r="AX21" s="11">
        <v>64</v>
      </c>
      <c r="AY21" s="11">
        <v>1</v>
      </c>
      <c r="AZ21" s="11">
        <v>10</v>
      </c>
      <c r="BA21" s="11">
        <v>9</v>
      </c>
      <c r="BB21" s="27">
        <v>1</v>
      </c>
    </row>
    <row r="22" spans="2:54">
      <c r="B22" s="26" t="s">
        <v>1164</v>
      </c>
      <c r="C22" s="11" t="s">
        <v>1165</v>
      </c>
      <c r="D22" s="11">
        <v>0</v>
      </c>
      <c r="E22" s="11">
        <v>0</v>
      </c>
      <c r="F22" s="11">
        <v>0</v>
      </c>
      <c r="G22" s="11">
        <v>8</v>
      </c>
      <c r="H22" s="11">
        <v>6</v>
      </c>
      <c r="I22" s="11">
        <v>2</v>
      </c>
      <c r="J22" s="11">
        <v>0</v>
      </c>
      <c r="K22" s="11">
        <v>0</v>
      </c>
      <c r="L22" s="11">
        <v>0</v>
      </c>
      <c r="M22" s="11">
        <v>10</v>
      </c>
      <c r="N22" s="11">
        <v>6</v>
      </c>
      <c r="O22" s="11">
        <v>4</v>
      </c>
      <c r="P22" s="11">
        <v>8</v>
      </c>
      <c r="Q22" s="11">
        <v>6</v>
      </c>
      <c r="R22" s="11">
        <v>2</v>
      </c>
      <c r="S22" s="11">
        <v>10</v>
      </c>
      <c r="T22" s="11">
        <v>9</v>
      </c>
      <c r="U22" s="11">
        <v>1</v>
      </c>
      <c r="V22" s="11">
        <v>24</v>
      </c>
      <c r="W22" s="11">
        <v>16</v>
      </c>
      <c r="X22" s="11">
        <v>8</v>
      </c>
      <c r="Y22" s="11">
        <v>19</v>
      </c>
      <c r="Z22" s="11">
        <v>14</v>
      </c>
      <c r="AA22" s="11">
        <v>5</v>
      </c>
      <c r="AB22" s="11">
        <v>14</v>
      </c>
      <c r="AC22" s="11">
        <v>7</v>
      </c>
      <c r="AD22" s="11">
        <v>7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18</v>
      </c>
      <c r="AO22" s="11">
        <v>17</v>
      </c>
      <c r="AP22" s="11">
        <v>1</v>
      </c>
      <c r="AQ22" s="11">
        <v>7</v>
      </c>
      <c r="AR22" s="11">
        <v>5</v>
      </c>
      <c r="AS22" s="11">
        <v>2</v>
      </c>
      <c r="AT22" s="11">
        <v>22</v>
      </c>
      <c r="AU22" s="11">
        <v>13</v>
      </c>
      <c r="AV22" s="11">
        <v>9</v>
      </c>
      <c r="AW22" s="11">
        <v>0</v>
      </c>
      <c r="AX22" s="11">
        <v>0</v>
      </c>
      <c r="AY22" s="11">
        <v>0</v>
      </c>
      <c r="AZ22" s="11">
        <v>9</v>
      </c>
      <c r="BA22" s="11">
        <v>3</v>
      </c>
      <c r="BB22" s="27">
        <v>6</v>
      </c>
    </row>
    <row r="23" spans="2:54">
      <c r="B23" s="26" t="s">
        <v>1240</v>
      </c>
      <c r="C23" s="11" t="s">
        <v>1241</v>
      </c>
      <c r="D23" s="11">
        <v>16</v>
      </c>
      <c r="E23" s="11">
        <v>8</v>
      </c>
      <c r="F23" s="11">
        <v>8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6</v>
      </c>
      <c r="T23" s="11">
        <v>5</v>
      </c>
      <c r="U23" s="11">
        <v>1</v>
      </c>
      <c r="V23" s="11">
        <v>19</v>
      </c>
      <c r="W23" s="11">
        <v>13</v>
      </c>
      <c r="X23" s="11">
        <v>6</v>
      </c>
      <c r="Y23" s="11">
        <v>14</v>
      </c>
      <c r="Z23" s="11">
        <v>9</v>
      </c>
      <c r="AA23" s="11">
        <v>5</v>
      </c>
      <c r="AB23" s="11">
        <v>23</v>
      </c>
      <c r="AC23" s="11">
        <v>17</v>
      </c>
      <c r="AD23" s="11">
        <v>6</v>
      </c>
      <c r="AE23" s="11">
        <v>20</v>
      </c>
      <c r="AF23" s="11">
        <v>13</v>
      </c>
      <c r="AG23" s="11">
        <v>7</v>
      </c>
      <c r="AH23" s="11">
        <v>10</v>
      </c>
      <c r="AI23" s="11">
        <v>5</v>
      </c>
      <c r="AJ23" s="11">
        <v>5</v>
      </c>
      <c r="AK23" s="11">
        <v>8</v>
      </c>
      <c r="AL23" s="11">
        <v>5</v>
      </c>
      <c r="AM23" s="11">
        <v>3</v>
      </c>
      <c r="AN23" s="11">
        <v>18</v>
      </c>
      <c r="AO23" s="11">
        <v>12</v>
      </c>
      <c r="AP23" s="11">
        <v>6</v>
      </c>
      <c r="AQ23" s="11">
        <v>7</v>
      </c>
      <c r="AR23" s="11">
        <v>7</v>
      </c>
      <c r="AS23" s="11">
        <v>0</v>
      </c>
      <c r="AT23" s="11">
        <v>0</v>
      </c>
      <c r="AU23" s="11">
        <v>0</v>
      </c>
      <c r="AV23" s="11">
        <v>0</v>
      </c>
      <c r="AW23" s="11">
        <v>13</v>
      </c>
      <c r="AX23" s="11">
        <v>4</v>
      </c>
      <c r="AY23" s="11">
        <v>9</v>
      </c>
      <c r="AZ23" s="11">
        <v>9</v>
      </c>
      <c r="BA23" s="11">
        <v>5</v>
      </c>
      <c r="BB23" s="27">
        <v>4</v>
      </c>
    </row>
    <row r="24" spans="2:54">
      <c r="B24" s="26" t="s">
        <v>1323</v>
      </c>
      <c r="C24" s="11" t="s">
        <v>1324</v>
      </c>
      <c r="D24" s="11">
        <v>18</v>
      </c>
      <c r="E24" s="11">
        <v>18</v>
      </c>
      <c r="F24" s="11">
        <v>0</v>
      </c>
      <c r="G24" s="11">
        <v>13</v>
      </c>
      <c r="H24" s="11">
        <v>7</v>
      </c>
      <c r="I24" s="11">
        <v>6</v>
      </c>
      <c r="J24" s="11">
        <v>0</v>
      </c>
      <c r="K24" s="11">
        <v>0</v>
      </c>
      <c r="L24" s="11">
        <v>0</v>
      </c>
      <c r="M24" s="11">
        <v>9</v>
      </c>
      <c r="N24" s="11">
        <v>7</v>
      </c>
      <c r="O24" s="11">
        <v>2</v>
      </c>
      <c r="P24" s="11">
        <v>29</v>
      </c>
      <c r="Q24" s="11">
        <v>22</v>
      </c>
      <c r="R24" s="11">
        <v>7</v>
      </c>
      <c r="S24" s="11">
        <v>10</v>
      </c>
      <c r="T24" s="11">
        <v>8</v>
      </c>
      <c r="U24" s="11">
        <v>2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22</v>
      </c>
      <c r="AC24" s="11">
        <v>17</v>
      </c>
      <c r="AD24" s="11">
        <v>5</v>
      </c>
      <c r="AE24" s="11">
        <v>28</v>
      </c>
      <c r="AF24" s="11">
        <v>23</v>
      </c>
      <c r="AG24" s="11">
        <v>5</v>
      </c>
      <c r="AH24" s="11">
        <v>15</v>
      </c>
      <c r="AI24" s="11">
        <v>7</v>
      </c>
      <c r="AJ24" s="11">
        <v>8</v>
      </c>
      <c r="AK24" s="11">
        <v>0</v>
      </c>
      <c r="AL24" s="11">
        <v>0</v>
      </c>
      <c r="AM24" s="11">
        <v>0</v>
      </c>
      <c r="AN24" s="11">
        <v>66</v>
      </c>
      <c r="AO24" s="11">
        <v>58</v>
      </c>
      <c r="AP24" s="11">
        <v>8</v>
      </c>
      <c r="AQ24" s="11">
        <v>12</v>
      </c>
      <c r="AR24" s="11">
        <v>6</v>
      </c>
      <c r="AS24" s="11">
        <v>6</v>
      </c>
      <c r="AT24" s="11">
        <v>26</v>
      </c>
      <c r="AU24" s="11">
        <v>17</v>
      </c>
      <c r="AV24" s="11">
        <v>9</v>
      </c>
      <c r="AW24" s="11">
        <v>0</v>
      </c>
      <c r="AX24" s="11">
        <v>0</v>
      </c>
      <c r="AY24" s="11">
        <v>0</v>
      </c>
      <c r="AZ24" s="11">
        <v>12</v>
      </c>
      <c r="BA24" s="11">
        <v>8</v>
      </c>
      <c r="BB24" s="27">
        <v>4</v>
      </c>
    </row>
    <row r="25" spans="2:54">
      <c r="B25" s="26" t="s">
        <v>1390</v>
      </c>
      <c r="C25" s="11" t="s">
        <v>1391</v>
      </c>
      <c r="D25" s="11">
        <v>0</v>
      </c>
      <c r="E25" s="11">
        <v>0</v>
      </c>
      <c r="F25" s="11">
        <v>0</v>
      </c>
      <c r="G25" s="11">
        <v>21</v>
      </c>
      <c r="H25" s="11">
        <v>12</v>
      </c>
      <c r="I25" s="11">
        <v>9</v>
      </c>
      <c r="J25" s="11">
        <v>17</v>
      </c>
      <c r="K25" s="11">
        <v>10</v>
      </c>
      <c r="L25" s="11">
        <v>7</v>
      </c>
      <c r="M25" s="11">
        <v>18</v>
      </c>
      <c r="N25" s="11">
        <v>9</v>
      </c>
      <c r="O25" s="11">
        <v>9</v>
      </c>
      <c r="P25" s="11">
        <v>32</v>
      </c>
      <c r="Q25" s="11">
        <v>29</v>
      </c>
      <c r="R25" s="11">
        <v>3</v>
      </c>
      <c r="S25" s="11">
        <v>0</v>
      </c>
      <c r="T25" s="11">
        <v>0</v>
      </c>
      <c r="U25" s="11">
        <v>0</v>
      </c>
      <c r="V25" s="11">
        <v>16</v>
      </c>
      <c r="W25" s="11">
        <v>9</v>
      </c>
      <c r="X25" s="11">
        <v>7</v>
      </c>
      <c r="Y25" s="11">
        <v>25</v>
      </c>
      <c r="Z25" s="11">
        <v>16</v>
      </c>
      <c r="AA25" s="11">
        <v>9</v>
      </c>
      <c r="AB25" s="11">
        <v>0</v>
      </c>
      <c r="AC25" s="11">
        <v>0</v>
      </c>
      <c r="AD25" s="11">
        <v>0</v>
      </c>
      <c r="AE25" s="11">
        <v>36</v>
      </c>
      <c r="AF25" s="11">
        <v>27</v>
      </c>
      <c r="AG25" s="11">
        <v>9</v>
      </c>
      <c r="AH25" s="11">
        <v>31</v>
      </c>
      <c r="AI25" s="11">
        <v>29</v>
      </c>
      <c r="AJ25" s="11">
        <v>2</v>
      </c>
      <c r="AK25" s="11">
        <v>17</v>
      </c>
      <c r="AL25" s="11">
        <v>14</v>
      </c>
      <c r="AM25" s="11">
        <v>3</v>
      </c>
      <c r="AN25" s="11">
        <v>0</v>
      </c>
      <c r="AO25" s="11">
        <v>0</v>
      </c>
      <c r="AP25" s="11">
        <v>0</v>
      </c>
      <c r="AQ25" s="11">
        <v>16</v>
      </c>
      <c r="AR25" s="11">
        <v>11</v>
      </c>
      <c r="AS25" s="11">
        <v>5</v>
      </c>
      <c r="AT25" s="11">
        <v>0</v>
      </c>
      <c r="AU25" s="11">
        <v>0</v>
      </c>
      <c r="AV25" s="11">
        <v>0</v>
      </c>
      <c r="AW25" s="11">
        <v>14</v>
      </c>
      <c r="AX25" s="11">
        <v>9</v>
      </c>
      <c r="AY25" s="11">
        <v>5</v>
      </c>
      <c r="AZ25" s="11">
        <v>15</v>
      </c>
      <c r="BA25" s="11">
        <v>9</v>
      </c>
      <c r="BB25" s="27">
        <v>6</v>
      </c>
    </row>
    <row r="26" spans="2:54">
      <c r="B26" s="26" t="s">
        <v>1469</v>
      </c>
      <c r="C26" s="11" t="s">
        <v>1470</v>
      </c>
      <c r="D26" s="11">
        <v>0</v>
      </c>
      <c r="E26" s="11">
        <v>0</v>
      </c>
      <c r="F26" s="11">
        <v>0</v>
      </c>
      <c r="G26" s="11">
        <v>22</v>
      </c>
      <c r="H26" s="11">
        <v>15</v>
      </c>
      <c r="I26" s="11">
        <v>7</v>
      </c>
      <c r="J26" s="11">
        <v>11</v>
      </c>
      <c r="K26" s="11">
        <v>8</v>
      </c>
      <c r="L26" s="11">
        <v>3</v>
      </c>
      <c r="M26" s="11">
        <v>13</v>
      </c>
      <c r="N26" s="11">
        <v>7</v>
      </c>
      <c r="O26" s="11">
        <v>6</v>
      </c>
      <c r="P26" s="11">
        <v>33</v>
      </c>
      <c r="Q26" s="11">
        <v>24</v>
      </c>
      <c r="R26" s="11">
        <v>9</v>
      </c>
      <c r="S26" s="11">
        <v>12</v>
      </c>
      <c r="T26" s="11">
        <v>10</v>
      </c>
      <c r="U26" s="11">
        <v>2</v>
      </c>
      <c r="V26" s="11">
        <v>18</v>
      </c>
      <c r="W26" s="11">
        <v>15</v>
      </c>
      <c r="X26" s="11">
        <v>3</v>
      </c>
      <c r="Y26" s="11">
        <v>14</v>
      </c>
      <c r="Z26" s="11">
        <v>10</v>
      </c>
      <c r="AA26" s="11">
        <v>4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17</v>
      </c>
      <c r="AI26" s="11">
        <v>9</v>
      </c>
      <c r="AJ26" s="11">
        <v>8</v>
      </c>
      <c r="AK26" s="11">
        <v>30</v>
      </c>
      <c r="AL26" s="11">
        <v>27</v>
      </c>
      <c r="AM26" s="11">
        <v>3</v>
      </c>
      <c r="AN26" s="11">
        <v>11</v>
      </c>
      <c r="AO26" s="11">
        <v>6</v>
      </c>
      <c r="AP26" s="11">
        <v>5</v>
      </c>
      <c r="AQ26" s="11">
        <v>15</v>
      </c>
      <c r="AR26" s="11">
        <v>6</v>
      </c>
      <c r="AS26" s="11">
        <v>9</v>
      </c>
      <c r="AT26" s="11">
        <v>17</v>
      </c>
      <c r="AU26" s="11">
        <v>9</v>
      </c>
      <c r="AV26" s="11">
        <v>8</v>
      </c>
      <c r="AW26" s="11">
        <v>47</v>
      </c>
      <c r="AX26" s="11">
        <v>38</v>
      </c>
      <c r="AY26" s="11">
        <v>9</v>
      </c>
      <c r="AZ26" s="11">
        <v>16</v>
      </c>
      <c r="BA26" s="11">
        <v>8</v>
      </c>
      <c r="BB26" s="27">
        <v>8</v>
      </c>
    </row>
    <row r="27" spans="2:54">
      <c r="B27" s="26" t="s">
        <v>1550</v>
      </c>
      <c r="C27" s="11" t="s">
        <v>1551</v>
      </c>
      <c r="D27" s="11">
        <v>0</v>
      </c>
      <c r="E27" s="11">
        <v>0</v>
      </c>
      <c r="F27" s="11">
        <v>0</v>
      </c>
      <c r="G27" s="11">
        <v>12</v>
      </c>
      <c r="H27" s="11">
        <v>7</v>
      </c>
      <c r="I27" s="11">
        <v>5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12</v>
      </c>
      <c r="Q27" s="11">
        <v>10</v>
      </c>
      <c r="R27" s="11">
        <v>2</v>
      </c>
      <c r="S27" s="11">
        <v>8</v>
      </c>
      <c r="T27" s="11">
        <v>5</v>
      </c>
      <c r="U27" s="11">
        <v>3</v>
      </c>
      <c r="V27" s="11">
        <v>14</v>
      </c>
      <c r="W27" s="11">
        <v>11</v>
      </c>
      <c r="X27" s="11">
        <v>3</v>
      </c>
      <c r="Y27" s="11">
        <v>16</v>
      </c>
      <c r="Z27" s="11">
        <v>7</v>
      </c>
      <c r="AA27" s="11">
        <v>9</v>
      </c>
      <c r="AB27" s="11">
        <v>0</v>
      </c>
      <c r="AC27" s="11">
        <v>0</v>
      </c>
      <c r="AD27" s="11">
        <v>0</v>
      </c>
      <c r="AE27" s="11">
        <v>19</v>
      </c>
      <c r="AF27" s="11">
        <v>13</v>
      </c>
      <c r="AG27" s="11">
        <v>6</v>
      </c>
      <c r="AH27" s="11">
        <v>13</v>
      </c>
      <c r="AI27" s="11">
        <v>5</v>
      </c>
      <c r="AJ27" s="11">
        <v>8</v>
      </c>
      <c r="AK27" s="11">
        <v>15</v>
      </c>
      <c r="AL27" s="11">
        <v>11</v>
      </c>
      <c r="AM27" s="11">
        <v>4</v>
      </c>
      <c r="AN27" s="11">
        <v>27</v>
      </c>
      <c r="AO27" s="11">
        <v>18</v>
      </c>
      <c r="AP27" s="11">
        <v>9</v>
      </c>
      <c r="AQ27" s="11">
        <v>0</v>
      </c>
      <c r="AR27" s="11">
        <v>0</v>
      </c>
      <c r="AS27" s="11">
        <v>0</v>
      </c>
      <c r="AT27" s="11">
        <v>12</v>
      </c>
      <c r="AU27" s="11">
        <v>5</v>
      </c>
      <c r="AV27" s="11">
        <v>7</v>
      </c>
      <c r="AW27" s="11">
        <v>15</v>
      </c>
      <c r="AX27" s="11">
        <v>15</v>
      </c>
      <c r="AY27" s="11">
        <v>0</v>
      </c>
      <c r="AZ27" s="11">
        <v>0</v>
      </c>
      <c r="BA27" s="11">
        <v>0</v>
      </c>
      <c r="BB27" s="27">
        <v>0</v>
      </c>
    </row>
    <row r="28" spans="2:54">
      <c r="B28" s="26" t="s">
        <v>1599</v>
      </c>
      <c r="C28" s="11" t="s">
        <v>1600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4</v>
      </c>
      <c r="N28" s="11">
        <v>4</v>
      </c>
      <c r="O28" s="11">
        <v>0</v>
      </c>
      <c r="P28" s="11">
        <v>8</v>
      </c>
      <c r="Q28" s="11">
        <v>3</v>
      </c>
      <c r="R28" s="11">
        <v>5</v>
      </c>
      <c r="S28" s="11">
        <v>17</v>
      </c>
      <c r="T28" s="11">
        <v>11</v>
      </c>
      <c r="U28" s="11">
        <v>6</v>
      </c>
      <c r="V28" s="11">
        <v>11</v>
      </c>
      <c r="W28" s="11">
        <v>10</v>
      </c>
      <c r="X28" s="11">
        <v>1</v>
      </c>
      <c r="Y28" s="11">
        <v>13</v>
      </c>
      <c r="Z28" s="11">
        <v>4</v>
      </c>
      <c r="AA28" s="11">
        <v>9</v>
      </c>
      <c r="AB28" s="11">
        <v>0</v>
      </c>
      <c r="AC28" s="11">
        <v>0</v>
      </c>
      <c r="AD28" s="11">
        <v>0</v>
      </c>
      <c r="AE28" s="11">
        <v>13</v>
      </c>
      <c r="AF28" s="11">
        <v>13</v>
      </c>
      <c r="AG28" s="11">
        <v>0</v>
      </c>
      <c r="AH28" s="11">
        <v>0</v>
      </c>
      <c r="AI28" s="11">
        <v>0</v>
      </c>
      <c r="AJ28" s="11">
        <v>0</v>
      </c>
      <c r="AK28" s="11">
        <v>14</v>
      </c>
      <c r="AL28" s="11">
        <v>10</v>
      </c>
      <c r="AM28" s="11">
        <v>4</v>
      </c>
      <c r="AN28" s="11">
        <v>0</v>
      </c>
      <c r="AO28" s="11">
        <v>0</v>
      </c>
      <c r="AP28" s="11">
        <v>0</v>
      </c>
      <c r="AQ28" s="11">
        <v>11</v>
      </c>
      <c r="AR28" s="11">
        <v>8</v>
      </c>
      <c r="AS28" s="11">
        <v>3</v>
      </c>
      <c r="AT28" s="11">
        <v>0</v>
      </c>
      <c r="AU28" s="11">
        <v>0</v>
      </c>
      <c r="AV28" s="11">
        <v>0</v>
      </c>
      <c r="AW28" s="11">
        <v>10</v>
      </c>
      <c r="AX28" s="11">
        <v>5</v>
      </c>
      <c r="AY28" s="11">
        <v>5</v>
      </c>
      <c r="AZ28" s="11">
        <v>23</v>
      </c>
      <c r="BA28" s="11">
        <v>20</v>
      </c>
      <c r="BB28" s="27">
        <v>3</v>
      </c>
    </row>
    <row r="29" spans="2:54">
      <c r="B29" s="26" t="s">
        <v>1654</v>
      </c>
      <c r="C29" s="11" t="s">
        <v>1655</v>
      </c>
      <c r="D29" s="11">
        <v>7</v>
      </c>
      <c r="E29" s="11">
        <v>7</v>
      </c>
      <c r="F29" s="11">
        <v>0</v>
      </c>
      <c r="G29" s="11">
        <v>0</v>
      </c>
      <c r="H29" s="11">
        <v>0</v>
      </c>
      <c r="I29" s="11">
        <v>0</v>
      </c>
      <c r="J29" s="11">
        <v>22</v>
      </c>
      <c r="K29" s="11">
        <v>16</v>
      </c>
      <c r="L29" s="11">
        <v>6</v>
      </c>
      <c r="M29" s="11">
        <v>0</v>
      </c>
      <c r="N29" s="11">
        <v>0</v>
      </c>
      <c r="O29" s="11">
        <v>0</v>
      </c>
      <c r="P29" s="11">
        <v>28</v>
      </c>
      <c r="Q29" s="11">
        <v>21</v>
      </c>
      <c r="R29" s="11">
        <v>7</v>
      </c>
      <c r="S29" s="11">
        <v>0</v>
      </c>
      <c r="T29" s="11">
        <v>0</v>
      </c>
      <c r="U29" s="11">
        <v>0</v>
      </c>
      <c r="V29" s="11">
        <v>20</v>
      </c>
      <c r="W29" s="11">
        <v>13</v>
      </c>
      <c r="X29" s="11">
        <v>7</v>
      </c>
      <c r="Y29" s="11">
        <v>30</v>
      </c>
      <c r="Z29" s="11">
        <v>24</v>
      </c>
      <c r="AA29" s="11">
        <v>6</v>
      </c>
      <c r="AB29" s="11">
        <v>0</v>
      </c>
      <c r="AC29" s="11">
        <v>0</v>
      </c>
      <c r="AD29" s="11">
        <v>0</v>
      </c>
      <c r="AE29" s="11">
        <v>5</v>
      </c>
      <c r="AF29" s="11">
        <v>5</v>
      </c>
      <c r="AG29" s="11">
        <v>0</v>
      </c>
      <c r="AH29" s="11">
        <v>7</v>
      </c>
      <c r="AI29" s="11">
        <v>7</v>
      </c>
      <c r="AJ29" s="11">
        <v>0</v>
      </c>
      <c r="AK29" s="11">
        <v>16</v>
      </c>
      <c r="AL29" s="11">
        <v>9</v>
      </c>
      <c r="AM29" s="11">
        <v>7</v>
      </c>
      <c r="AN29" s="11">
        <v>0</v>
      </c>
      <c r="AO29" s="11">
        <v>0</v>
      </c>
      <c r="AP29" s="11">
        <v>0</v>
      </c>
      <c r="AQ29" s="11">
        <v>21</v>
      </c>
      <c r="AR29" s="11">
        <v>16</v>
      </c>
      <c r="AS29" s="11">
        <v>5</v>
      </c>
      <c r="AT29" s="11">
        <v>9</v>
      </c>
      <c r="AU29" s="11">
        <v>6</v>
      </c>
      <c r="AV29" s="11">
        <v>3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27">
        <v>0</v>
      </c>
    </row>
    <row r="30" spans="2:54">
      <c r="B30" s="26" t="s">
        <v>1706</v>
      </c>
      <c r="C30" s="11" t="s">
        <v>1707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10</v>
      </c>
      <c r="K30" s="11">
        <v>7</v>
      </c>
      <c r="L30" s="11">
        <v>3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14</v>
      </c>
      <c r="W30" s="11">
        <v>13</v>
      </c>
      <c r="X30" s="11">
        <v>1</v>
      </c>
      <c r="Y30" s="11">
        <v>3</v>
      </c>
      <c r="Z30" s="11">
        <v>1</v>
      </c>
      <c r="AA30" s="11">
        <v>2</v>
      </c>
      <c r="AB30" s="11">
        <v>16</v>
      </c>
      <c r="AC30" s="11">
        <v>15</v>
      </c>
      <c r="AD30" s="11">
        <v>1</v>
      </c>
      <c r="AE30" s="11">
        <v>17</v>
      </c>
      <c r="AF30" s="11">
        <v>8</v>
      </c>
      <c r="AG30" s="11">
        <v>9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7</v>
      </c>
      <c r="AO30" s="11">
        <v>6</v>
      </c>
      <c r="AP30" s="11">
        <v>1</v>
      </c>
      <c r="AQ30" s="11">
        <v>0</v>
      </c>
      <c r="AR30" s="11">
        <v>0</v>
      </c>
      <c r="AS30" s="11">
        <v>0</v>
      </c>
      <c r="AT30" s="11">
        <v>9</v>
      </c>
      <c r="AU30" s="11">
        <v>3</v>
      </c>
      <c r="AV30" s="11">
        <v>6</v>
      </c>
      <c r="AW30" s="11">
        <v>10</v>
      </c>
      <c r="AX30" s="11">
        <v>7</v>
      </c>
      <c r="AY30" s="11">
        <v>3</v>
      </c>
      <c r="AZ30" s="11">
        <v>21</v>
      </c>
      <c r="BA30" s="11">
        <v>13</v>
      </c>
      <c r="BB30" s="27">
        <v>8</v>
      </c>
    </row>
    <row r="31" spans="2:54" ht="15" thickBot="1">
      <c r="B31" s="28" t="s">
        <v>1758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30"/>
    </row>
  </sheetData>
  <mergeCells count="4">
    <mergeCell ref="F2:G2"/>
    <mergeCell ref="E3:I3"/>
    <mergeCell ref="F4:G4"/>
    <mergeCell ref="F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3601-4B74-48F3-B6D4-91939BC52251}">
  <dimension ref="A1:D238"/>
  <sheetViews>
    <sheetView workbookViewId="0">
      <selection sqref="A1:XFD1048576"/>
    </sheetView>
  </sheetViews>
  <sheetFormatPr defaultRowHeight="14.4"/>
  <cols>
    <col min="1" max="1" width="21.33203125" bestFit="1" customWidth="1"/>
    <col min="2" max="2" width="6.5546875" bestFit="1" customWidth="1"/>
    <col min="3" max="3" width="16.5546875" bestFit="1" customWidth="1"/>
    <col min="4" max="4" width="12.88671875" bestFit="1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10</v>
      </c>
    </row>
    <row r="3" spans="1:4">
      <c r="A3" t="s">
        <v>11</v>
      </c>
      <c r="B3" t="s">
        <v>12</v>
      </c>
      <c r="C3" t="s">
        <v>39</v>
      </c>
      <c r="D3" t="s">
        <v>42</v>
      </c>
    </row>
    <row r="4" spans="1:4">
      <c r="A4" t="s">
        <v>11</v>
      </c>
      <c r="B4" t="s">
        <v>12</v>
      </c>
      <c r="C4" t="s">
        <v>54</v>
      </c>
      <c r="D4" t="s">
        <v>42</v>
      </c>
    </row>
    <row r="5" spans="1:4">
      <c r="A5" t="s">
        <v>11</v>
      </c>
      <c r="B5" t="s">
        <v>12</v>
      </c>
      <c r="C5" t="s">
        <v>65</v>
      </c>
      <c r="D5" t="s">
        <v>42</v>
      </c>
    </row>
    <row r="6" spans="1:4">
      <c r="A6" t="s">
        <v>11</v>
      </c>
      <c r="B6" t="s">
        <v>12</v>
      </c>
      <c r="C6" t="s">
        <v>69</v>
      </c>
      <c r="D6" t="s">
        <v>42</v>
      </c>
    </row>
    <row r="7" spans="1:4">
      <c r="A7" t="s">
        <v>11</v>
      </c>
      <c r="B7" t="s">
        <v>12</v>
      </c>
      <c r="C7" t="s">
        <v>87</v>
      </c>
      <c r="D7" t="s">
        <v>42</v>
      </c>
    </row>
    <row r="8" spans="1:4">
      <c r="A8" t="s">
        <v>11</v>
      </c>
      <c r="B8" t="s">
        <v>12</v>
      </c>
      <c r="C8" t="s">
        <v>101</v>
      </c>
      <c r="D8" t="s">
        <v>42</v>
      </c>
    </row>
    <row r="9" spans="1:4">
      <c r="A9" t="s">
        <v>11</v>
      </c>
      <c r="B9" t="s">
        <v>12</v>
      </c>
      <c r="C9" t="s">
        <v>121</v>
      </c>
      <c r="D9" t="s">
        <v>42</v>
      </c>
    </row>
    <row r="10" spans="1:4">
      <c r="A10" t="s">
        <v>160</v>
      </c>
      <c r="B10" t="s">
        <v>161</v>
      </c>
      <c r="C10" t="s">
        <v>101</v>
      </c>
      <c r="D10" t="s">
        <v>42</v>
      </c>
    </row>
    <row r="11" spans="1:4">
      <c r="A11" t="s">
        <v>160</v>
      </c>
      <c r="B11" t="s">
        <v>161</v>
      </c>
      <c r="C11" t="s">
        <v>168</v>
      </c>
      <c r="D11" t="s">
        <v>42</v>
      </c>
    </row>
    <row r="12" spans="1:4">
      <c r="A12" t="s">
        <v>160</v>
      </c>
      <c r="B12" t="s">
        <v>161</v>
      </c>
      <c r="C12" t="s">
        <v>178</v>
      </c>
      <c r="D12" t="s">
        <v>42</v>
      </c>
    </row>
    <row r="13" spans="1:4">
      <c r="A13" t="s">
        <v>160</v>
      </c>
      <c r="B13" t="s">
        <v>161</v>
      </c>
      <c r="C13" t="s">
        <v>199</v>
      </c>
      <c r="D13" t="s">
        <v>42</v>
      </c>
    </row>
    <row r="14" spans="1:4">
      <c r="A14" t="s">
        <v>160</v>
      </c>
      <c r="B14" t="s">
        <v>161</v>
      </c>
      <c r="C14" t="s">
        <v>39</v>
      </c>
      <c r="D14" t="s">
        <v>42</v>
      </c>
    </row>
    <row r="15" spans="1:4">
      <c r="A15" t="s">
        <v>160</v>
      </c>
      <c r="B15" t="s">
        <v>161</v>
      </c>
      <c r="C15" t="s">
        <v>228</v>
      </c>
      <c r="D15" t="s">
        <v>42</v>
      </c>
    </row>
    <row r="16" spans="1:4">
      <c r="A16" t="s">
        <v>160</v>
      </c>
      <c r="B16" t="s">
        <v>161</v>
      </c>
      <c r="C16" t="s">
        <v>65</v>
      </c>
      <c r="D16" t="s">
        <v>42</v>
      </c>
    </row>
    <row r="17" spans="1:4">
      <c r="A17" t="s">
        <v>160</v>
      </c>
      <c r="B17" t="s">
        <v>161</v>
      </c>
      <c r="C17" t="s">
        <v>264</v>
      </c>
      <c r="D17" t="s">
        <v>42</v>
      </c>
    </row>
    <row r="18" spans="1:4">
      <c r="A18" t="s">
        <v>160</v>
      </c>
      <c r="B18" t="s">
        <v>161</v>
      </c>
      <c r="C18" t="s">
        <v>274</v>
      </c>
      <c r="D18" t="s">
        <v>42</v>
      </c>
    </row>
    <row r="19" spans="1:4">
      <c r="A19" t="s">
        <v>160</v>
      </c>
      <c r="B19" t="s">
        <v>161</v>
      </c>
      <c r="C19" t="s">
        <v>69</v>
      </c>
      <c r="D19" t="s">
        <v>42</v>
      </c>
    </row>
    <row r="20" spans="1:4">
      <c r="A20" t="s">
        <v>160</v>
      </c>
      <c r="B20" t="s">
        <v>161</v>
      </c>
      <c r="C20" t="s">
        <v>284</v>
      </c>
      <c r="D20" t="s">
        <v>42</v>
      </c>
    </row>
    <row r="21" spans="1:4">
      <c r="A21" t="s">
        <v>295</v>
      </c>
      <c r="B21" t="s">
        <v>296</v>
      </c>
      <c r="C21" t="s">
        <v>168</v>
      </c>
      <c r="D21" t="s">
        <v>42</v>
      </c>
    </row>
    <row r="22" spans="1:4">
      <c r="A22" t="s">
        <v>295</v>
      </c>
      <c r="B22" t="s">
        <v>296</v>
      </c>
      <c r="C22" t="s">
        <v>199</v>
      </c>
      <c r="D22" t="s">
        <v>42</v>
      </c>
    </row>
    <row r="23" spans="1:4">
      <c r="A23" t="s">
        <v>295</v>
      </c>
      <c r="B23" t="s">
        <v>296</v>
      </c>
      <c r="C23" t="s">
        <v>274</v>
      </c>
      <c r="D23" t="s">
        <v>42</v>
      </c>
    </row>
    <row r="24" spans="1:4">
      <c r="A24" t="s">
        <v>295</v>
      </c>
      <c r="B24" t="s">
        <v>296</v>
      </c>
      <c r="C24" t="s">
        <v>309</v>
      </c>
      <c r="D24" t="s">
        <v>42</v>
      </c>
    </row>
    <row r="25" spans="1:4">
      <c r="A25" t="s">
        <v>295</v>
      </c>
      <c r="B25" t="s">
        <v>296</v>
      </c>
      <c r="C25" t="s">
        <v>264</v>
      </c>
      <c r="D25" t="s">
        <v>42</v>
      </c>
    </row>
    <row r="26" spans="1:4">
      <c r="A26" t="s">
        <v>295</v>
      </c>
      <c r="B26" t="s">
        <v>296</v>
      </c>
      <c r="C26" t="s">
        <v>69</v>
      </c>
      <c r="D26" t="s">
        <v>42</v>
      </c>
    </row>
    <row r="27" spans="1:4">
      <c r="A27" t="s">
        <v>295</v>
      </c>
      <c r="B27" t="s">
        <v>296</v>
      </c>
      <c r="C27" t="s">
        <v>121</v>
      </c>
      <c r="D27" t="s">
        <v>42</v>
      </c>
    </row>
    <row r="28" spans="1:4">
      <c r="A28" t="s">
        <v>295</v>
      </c>
      <c r="B28" t="s">
        <v>296</v>
      </c>
      <c r="C28" t="s">
        <v>39</v>
      </c>
      <c r="D28" t="s">
        <v>42</v>
      </c>
    </row>
    <row r="29" spans="1:4">
      <c r="A29" t="s">
        <v>295</v>
      </c>
      <c r="B29" t="s">
        <v>296</v>
      </c>
      <c r="C29" t="s">
        <v>101</v>
      </c>
      <c r="D29" t="s">
        <v>42</v>
      </c>
    </row>
    <row r="30" spans="1:4">
      <c r="A30" t="s">
        <v>295</v>
      </c>
      <c r="B30" t="s">
        <v>296</v>
      </c>
      <c r="C30" t="s">
        <v>54</v>
      </c>
      <c r="D30" t="s">
        <v>42</v>
      </c>
    </row>
    <row r="31" spans="1:4">
      <c r="A31" t="s">
        <v>295</v>
      </c>
      <c r="B31" t="s">
        <v>296</v>
      </c>
      <c r="C31" t="s">
        <v>349</v>
      </c>
      <c r="D31" t="s">
        <v>42</v>
      </c>
    </row>
    <row r="32" spans="1:4">
      <c r="A32" t="s">
        <v>295</v>
      </c>
      <c r="B32" t="s">
        <v>296</v>
      </c>
      <c r="C32" t="s">
        <v>65</v>
      </c>
      <c r="D32" t="s">
        <v>42</v>
      </c>
    </row>
    <row r="33" spans="1:4">
      <c r="A33" t="s">
        <v>295</v>
      </c>
      <c r="B33" t="s">
        <v>296</v>
      </c>
      <c r="C33" t="s">
        <v>228</v>
      </c>
      <c r="D33" t="s">
        <v>42</v>
      </c>
    </row>
    <row r="34" spans="1:4">
      <c r="A34" t="s">
        <v>389</v>
      </c>
      <c r="B34" t="s">
        <v>390</v>
      </c>
      <c r="C34" t="s">
        <v>87</v>
      </c>
      <c r="D34" t="s">
        <v>42</v>
      </c>
    </row>
    <row r="35" spans="1:4">
      <c r="A35" t="s">
        <v>389</v>
      </c>
      <c r="B35" t="s">
        <v>390</v>
      </c>
      <c r="C35" t="s">
        <v>54</v>
      </c>
      <c r="D35" t="s">
        <v>42</v>
      </c>
    </row>
    <row r="36" spans="1:4">
      <c r="A36" t="s">
        <v>389</v>
      </c>
      <c r="B36" t="s">
        <v>390</v>
      </c>
      <c r="C36" t="s">
        <v>121</v>
      </c>
      <c r="D36" t="s">
        <v>42</v>
      </c>
    </row>
    <row r="37" spans="1:4">
      <c r="A37" t="s">
        <v>389</v>
      </c>
      <c r="B37" t="s">
        <v>390</v>
      </c>
      <c r="C37" t="s">
        <v>65</v>
      </c>
      <c r="D37" t="s">
        <v>42</v>
      </c>
    </row>
    <row r="38" spans="1:4">
      <c r="A38" t="s">
        <v>389</v>
      </c>
      <c r="B38" t="s">
        <v>390</v>
      </c>
      <c r="C38" t="s">
        <v>101</v>
      </c>
      <c r="D38" t="s">
        <v>42</v>
      </c>
    </row>
    <row r="39" spans="1:4">
      <c r="A39" t="s">
        <v>389</v>
      </c>
      <c r="B39" t="s">
        <v>390</v>
      </c>
      <c r="C39" t="s">
        <v>199</v>
      </c>
      <c r="D39" t="s">
        <v>42</v>
      </c>
    </row>
    <row r="40" spans="1:4">
      <c r="A40" t="s">
        <v>389</v>
      </c>
      <c r="B40" t="s">
        <v>390</v>
      </c>
      <c r="C40" t="s">
        <v>178</v>
      </c>
      <c r="D40" t="s">
        <v>42</v>
      </c>
    </row>
    <row r="41" spans="1:4">
      <c r="A41" t="s">
        <v>389</v>
      </c>
      <c r="B41" t="s">
        <v>390</v>
      </c>
      <c r="C41" t="s">
        <v>264</v>
      </c>
      <c r="D41" t="s">
        <v>42</v>
      </c>
    </row>
    <row r="42" spans="1:4">
      <c r="A42" t="s">
        <v>389</v>
      </c>
      <c r="B42" t="s">
        <v>390</v>
      </c>
      <c r="C42" t="s">
        <v>39</v>
      </c>
      <c r="D42" t="s">
        <v>42</v>
      </c>
    </row>
    <row r="43" spans="1:4">
      <c r="A43" t="s">
        <v>389</v>
      </c>
      <c r="B43" t="s">
        <v>390</v>
      </c>
      <c r="C43" t="s">
        <v>284</v>
      </c>
      <c r="D43" t="s">
        <v>42</v>
      </c>
    </row>
    <row r="44" spans="1:4">
      <c r="A44" t="s">
        <v>389</v>
      </c>
      <c r="B44" t="s">
        <v>390</v>
      </c>
      <c r="C44" t="s">
        <v>349</v>
      </c>
      <c r="D44" t="s">
        <v>42</v>
      </c>
    </row>
    <row r="45" spans="1:4">
      <c r="A45" t="s">
        <v>486</v>
      </c>
      <c r="B45" t="s">
        <v>487</v>
      </c>
      <c r="C45" t="s">
        <v>349</v>
      </c>
      <c r="D45" t="s">
        <v>42</v>
      </c>
    </row>
    <row r="46" spans="1:4">
      <c r="A46" t="s">
        <v>486</v>
      </c>
      <c r="B46" t="s">
        <v>487</v>
      </c>
      <c r="C46" t="s">
        <v>101</v>
      </c>
      <c r="D46" t="s">
        <v>42</v>
      </c>
    </row>
    <row r="47" spans="1:4">
      <c r="A47" t="s">
        <v>486</v>
      </c>
      <c r="B47" t="s">
        <v>487</v>
      </c>
      <c r="C47" t="s">
        <v>87</v>
      </c>
      <c r="D47" t="s">
        <v>42</v>
      </c>
    </row>
    <row r="48" spans="1:4">
      <c r="A48" t="s">
        <v>486</v>
      </c>
      <c r="B48" t="s">
        <v>487</v>
      </c>
      <c r="C48" t="s">
        <v>178</v>
      </c>
      <c r="D48" t="s">
        <v>42</v>
      </c>
    </row>
    <row r="49" spans="1:4">
      <c r="A49" t="s">
        <v>486</v>
      </c>
      <c r="B49" t="s">
        <v>487</v>
      </c>
      <c r="C49" t="s">
        <v>39</v>
      </c>
      <c r="D49" t="s">
        <v>42</v>
      </c>
    </row>
    <row r="50" spans="1:4">
      <c r="A50" t="s">
        <v>486</v>
      </c>
      <c r="B50" t="s">
        <v>487</v>
      </c>
      <c r="C50" t="s">
        <v>168</v>
      </c>
      <c r="D50" t="s">
        <v>42</v>
      </c>
    </row>
    <row r="51" spans="1:4">
      <c r="A51" t="s">
        <v>486</v>
      </c>
      <c r="B51" t="s">
        <v>487</v>
      </c>
      <c r="C51" t="s">
        <v>199</v>
      </c>
      <c r="D51" t="s">
        <v>42</v>
      </c>
    </row>
    <row r="52" spans="1:4">
      <c r="A52" t="s">
        <v>486</v>
      </c>
      <c r="B52" t="s">
        <v>487</v>
      </c>
      <c r="C52" t="s">
        <v>309</v>
      </c>
      <c r="D52" t="s">
        <v>42</v>
      </c>
    </row>
    <row r="53" spans="1:4">
      <c r="A53" t="s">
        <v>553</v>
      </c>
      <c r="B53" t="s">
        <v>554</v>
      </c>
      <c r="C53" t="s">
        <v>168</v>
      </c>
      <c r="D53" t="s">
        <v>42</v>
      </c>
    </row>
    <row r="54" spans="1:4">
      <c r="A54" t="s">
        <v>553</v>
      </c>
      <c r="B54" t="s">
        <v>554</v>
      </c>
      <c r="C54" t="s">
        <v>69</v>
      </c>
      <c r="D54" t="s">
        <v>42</v>
      </c>
    </row>
    <row r="55" spans="1:4">
      <c r="A55" t="s">
        <v>553</v>
      </c>
      <c r="B55" t="s">
        <v>554</v>
      </c>
      <c r="C55" t="s">
        <v>309</v>
      </c>
      <c r="D55" t="s">
        <v>42</v>
      </c>
    </row>
    <row r="56" spans="1:4">
      <c r="A56" t="s">
        <v>553</v>
      </c>
      <c r="B56" t="s">
        <v>554</v>
      </c>
      <c r="C56" t="s">
        <v>101</v>
      </c>
      <c r="D56" t="s">
        <v>42</v>
      </c>
    </row>
    <row r="57" spans="1:4">
      <c r="A57" t="s">
        <v>553</v>
      </c>
      <c r="B57" t="s">
        <v>554</v>
      </c>
      <c r="C57" t="s">
        <v>274</v>
      </c>
      <c r="D57" t="s">
        <v>42</v>
      </c>
    </row>
    <row r="58" spans="1:4">
      <c r="A58" t="s">
        <v>553</v>
      </c>
      <c r="B58" t="s">
        <v>554</v>
      </c>
      <c r="C58" t="s">
        <v>199</v>
      </c>
      <c r="D58" t="s">
        <v>42</v>
      </c>
    </row>
    <row r="59" spans="1:4">
      <c r="A59" t="s">
        <v>553</v>
      </c>
      <c r="B59" t="s">
        <v>554</v>
      </c>
      <c r="C59" t="s">
        <v>178</v>
      </c>
      <c r="D59" t="s">
        <v>42</v>
      </c>
    </row>
    <row r="60" spans="1:4">
      <c r="A60" t="s">
        <v>553</v>
      </c>
      <c r="B60" t="s">
        <v>554</v>
      </c>
      <c r="C60" t="s">
        <v>54</v>
      </c>
      <c r="D60" t="s">
        <v>42</v>
      </c>
    </row>
    <row r="61" spans="1:4">
      <c r="A61" t="s">
        <v>553</v>
      </c>
      <c r="B61" t="s">
        <v>554</v>
      </c>
      <c r="C61" t="s">
        <v>65</v>
      </c>
      <c r="D61" t="s">
        <v>42</v>
      </c>
    </row>
    <row r="62" spans="1:4">
      <c r="A62" t="s">
        <v>553</v>
      </c>
      <c r="B62" t="s">
        <v>554</v>
      </c>
      <c r="C62" t="s">
        <v>121</v>
      </c>
      <c r="D62" t="s">
        <v>42</v>
      </c>
    </row>
    <row r="63" spans="1:4">
      <c r="A63" t="s">
        <v>553</v>
      </c>
      <c r="B63" t="s">
        <v>554</v>
      </c>
      <c r="C63" t="s">
        <v>264</v>
      </c>
      <c r="D63" t="s">
        <v>42</v>
      </c>
    </row>
    <row r="64" spans="1:4">
      <c r="A64" t="s">
        <v>553</v>
      </c>
      <c r="B64" t="s">
        <v>554</v>
      </c>
      <c r="C64" t="s">
        <v>39</v>
      </c>
      <c r="D64" t="s">
        <v>42</v>
      </c>
    </row>
    <row r="65" spans="1:4">
      <c r="A65" t="s">
        <v>630</v>
      </c>
      <c r="B65" t="s">
        <v>631</v>
      </c>
      <c r="C65" t="s">
        <v>65</v>
      </c>
      <c r="D65" t="s">
        <v>42</v>
      </c>
    </row>
    <row r="66" spans="1:4">
      <c r="A66" t="s">
        <v>630</v>
      </c>
      <c r="B66" t="s">
        <v>631</v>
      </c>
      <c r="C66" t="s">
        <v>178</v>
      </c>
      <c r="D66" t="s">
        <v>42</v>
      </c>
    </row>
    <row r="67" spans="1:4">
      <c r="A67" t="s">
        <v>630</v>
      </c>
      <c r="B67" t="s">
        <v>631</v>
      </c>
      <c r="C67" t="s">
        <v>168</v>
      </c>
      <c r="D67" t="s">
        <v>42</v>
      </c>
    </row>
    <row r="68" spans="1:4">
      <c r="A68" t="s">
        <v>630</v>
      </c>
      <c r="B68" t="s">
        <v>631</v>
      </c>
      <c r="C68" t="s">
        <v>228</v>
      </c>
      <c r="D68" t="s">
        <v>42</v>
      </c>
    </row>
    <row r="69" spans="1:4">
      <c r="A69" t="s">
        <v>630</v>
      </c>
      <c r="B69" t="s">
        <v>631</v>
      </c>
      <c r="C69" t="s">
        <v>284</v>
      </c>
      <c r="D69" t="s">
        <v>42</v>
      </c>
    </row>
    <row r="70" spans="1:4">
      <c r="A70" t="s">
        <v>630</v>
      </c>
      <c r="B70" t="s">
        <v>631</v>
      </c>
      <c r="C70" t="s">
        <v>121</v>
      </c>
      <c r="D70" t="s">
        <v>42</v>
      </c>
    </row>
    <row r="71" spans="1:4">
      <c r="A71" t="s">
        <v>630</v>
      </c>
      <c r="B71" t="s">
        <v>631</v>
      </c>
      <c r="C71" t="s">
        <v>69</v>
      </c>
      <c r="D71" t="s">
        <v>42</v>
      </c>
    </row>
    <row r="72" spans="1:4">
      <c r="A72" t="s">
        <v>680</v>
      </c>
      <c r="B72" t="s">
        <v>681</v>
      </c>
      <c r="C72" t="s">
        <v>168</v>
      </c>
      <c r="D72" t="s">
        <v>42</v>
      </c>
    </row>
    <row r="73" spans="1:4">
      <c r="A73" t="s">
        <v>680</v>
      </c>
      <c r="B73" t="s">
        <v>681</v>
      </c>
      <c r="C73" t="s">
        <v>199</v>
      </c>
      <c r="D73" t="s">
        <v>42</v>
      </c>
    </row>
    <row r="74" spans="1:4">
      <c r="A74" t="s">
        <v>680</v>
      </c>
      <c r="B74" t="s">
        <v>681</v>
      </c>
      <c r="C74" t="s">
        <v>309</v>
      </c>
      <c r="D74" t="s">
        <v>42</v>
      </c>
    </row>
    <row r="75" spans="1:4">
      <c r="A75" t="s">
        <v>680</v>
      </c>
      <c r="B75" t="s">
        <v>681</v>
      </c>
      <c r="C75" t="s">
        <v>87</v>
      </c>
      <c r="D75" t="s">
        <v>42</v>
      </c>
    </row>
    <row r="76" spans="1:4">
      <c r="A76" t="s">
        <v>680</v>
      </c>
      <c r="B76" t="s">
        <v>681</v>
      </c>
      <c r="C76" t="s">
        <v>274</v>
      </c>
      <c r="D76" t="s">
        <v>42</v>
      </c>
    </row>
    <row r="77" spans="1:4">
      <c r="A77" t="s">
        <v>680</v>
      </c>
      <c r="B77" t="s">
        <v>681</v>
      </c>
      <c r="C77" t="s">
        <v>264</v>
      </c>
      <c r="D77" t="s">
        <v>42</v>
      </c>
    </row>
    <row r="78" spans="1:4">
      <c r="A78" t="s">
        <v>680</v>
      </c>
      <c r="B78" t="s">
        <v>681</v>
      </c>
      <c r="C78" t="s">
        <v>228</v>
      </c>
      <c r="D78" t="s">
        <v>42</v>
      </c>
    </row>
    <row r="79" spans="1:4">
      <c r="A79" t="s">
        <v>680</v>
      </c>
      <c r="B79" t="s">
        <v>681</v>
      </c>
      <c r="C79" t="s">
        <v>101</v>
      </c>
      <c r="D79" t="s">
        <v>42</v>
      </c>
    </row>
    <row r="80" spans="1:4">
      <c r="A80" t="s">
        <v>680</v>
      </c>
      <c r="B80" t="s">
        <v>681</v>
      </c>
      <c r="C80" t="s">
        <v>349</v>
      </c>
      <c r="D80" t="s">
        <v>42</v>
      </c>
    </row>
    <row r="81" spans="1:4">
      <c r="A81" t="s">
        <v>680</v>
      </c>
      <c r="B81" t="s">
        <v>681</v>
      </c>
      <c r="C81" t="s">
        <v>54</v>
      </c>
      <c r="D81" t="s">
        <v>42</v>
      </c>
    </row>
    <row r="82" spans="1:4">
      <c r="A82" t="s">
        <v>680</v>
      </c>
      <c r="B82" t="s">
        <v>681</v>
      </c>
      <c r="C82" t="s">
        <v>284</v>
      </c>
      <c r="D82" t="s">
        <v>42</v>
      </c>
    </row>
    <row r="83" spans="1:4">
      <c r="A83" t="s">
        <v>680</v>
      </c>
      <c r="B83" t="s">
        <v>681</v>
      </c>
      <c r="C83" t="s">
        <v>65</v>
      </c>
      <c r="D83" t="s">
        <v>42</v>
      </c>
    </row>
    <row r="84" spans="1:4">
      <c r="A84" t="s">
        <v>680</v>
      </c>
      <c r="B84" t="s">
        <v>681</v>
      </c>
      <c r="C84" t="s">
        <v>121</v>
      </c>
      <c r="D84" t="s">
        <v>42</v>
      </c>
    </row>
    <row r="85" spans="1:4">
      <c r="A85" t="s">
        <v>776</v>
      </c>
      <c r="B85" t="s">
        <v>777</v>
      </c>
      <c r="C85" t="s">
        <v>87</v>
      </c>
      <c r="D85" t="s">
        <v>42</v>
      </c>
    </row>
    <row r="86" spans="1:4">
      <c r="A86" t="s">
        <v>776</v>
      </c>
      <c r="B86" t="s">
        <v>777</v>
      </c>
      <c r="C86" t="s">
        <v>284</v>
      </c>
      <c r="D86" t="s">
        <v>42</v>
      </c>
    </row>
    <row r="87" spans="1:4">
      <c r="A87" t="s">
        <v>776</v>
      </c>
      <c r="B87" t="s">
        <v>777</v>
      </c>
      <c r="C87" t="s">
        <v>199</v>
      </c>
      <c r="D87" t="s">
        <v>42</v>
      </c>
    </row>
    <row r="88" spans="1:4">
      <c r="A88" t="s">
        <v>776</v>
      </c>
      <c r="B88" t="s">
        <v>777</v>
      </c>
      <c r="C88" t="s">
        <v>178</v>
      </c>
      <c r="D88" t="s">
        <v>42</v>
      </c>
    </row>
    <row r="89" spans="1:4">
      <c r="A89" t="s">
        <v>776</v>
      </c>
      <c r="B89" t="s">
        <v>777</v>
      </c>
      <c r="C89" t="s">
        <v>65</v>
      </c>
      <c r="D89" t="s">
        <v>42</v>
      </c>
    </row>
    <row r="90" spans="1:4">
      <c r="A90" t="s">
        <v>776</v>
      </c>
      <c r="B90" t="s">
        <v>777</v>
      </c>
      <c r="C90" t="s">
        <v>309</v>
      </c>
      <c r="D90" t="s">
        <v>42</v>
      </c>
    </row>
    <row r="91" spans="1:4">
      <c r="A91" t="s">
        <v>776</v>
      </c>
      <c r="B91" t="s">
        <v>777</v>
      </c>
      <c r="C91" t="s">
        <v>349</v>
      </c>
      <c r="D91" t="s">
        <v>42</v>
      </c>
    </row>
    <row r="92" spans="1:4">
      <c r="A92" t="s">
        <v>846</v>
      </c>
      <c r="B92" t="s">
        <v>847</v>
      </c>
      <c r="C92" t="s">
        <v>168</v>
      </c>
      <c r="D92" t="s">
        <v>42</v>
      </c>
    </row>
    <row r="93" spans="1:4">
      <c r="A93" t="s">
        <v>846</v>
      </c>
      <c r="B93" t="s">
        <v>847</v>
      </c>
      <c r="C93" t="s">
        <v>39</v>
      </c>
      <c r="D93" t="s">
        <v>42</v>
      </c>
    </row>
    <row r="94" spans="1:4">
      <c r="A94" t="s">
        <v>846</v>
      </c>
      <c r="B94" t="s">
        <v>847</v>
      </c>
      <c r="C94" t="s">
        <v>178</v>
      </c>
      <c r="D94" t="s">
        <v>42</v>
      </c>
    </row>
    <row r="95" spans="1:4">
      <c r="A95" t="s">
        <v>846</v>
      </c>
      <c r="B95" t="s">
        <v>847</v>
      </c>
      <c r="C95" t="s">
        <v>121</v>
      </c>
      <c r="D95" t="s">
        <v>42</v>
      </c>
    </row>
    <row r="96" spans="1:4">
      <c r="A96" t="s">
        <v>846</v>
      </c>
      <c r="B96" t="s">
        <v>847</v>
      </c>
      <c r="C96" t="s">
        <v>69</v>
      </c>
      <c r="D96" t="s">
        <v>42</v>
      </c>
    </row>
    <row r="97" spans="1:4">
      <c r="A97" t="s">
        <v>846</v>
      </c>
      <c r="B97" t="s">
        <v>847</v>
      </c>
      <c r="C97" t="s">
        <v>309</v>
      </c>
      <c r="D97" t="s">
        <v>42</v>
      </c>
    </row>
    <row r="98" spans="1:4">
      <c r="A98" t="s">
        <v>846</v>
      </c>
      <c r="B98" t="s">
        <v>847</v>
      </c>
      <c r="C98" t="s">
        <v>65</v>
      </c>
      <c r="D98" t="s">
        <v>42</v>
      </c>
    </row>
    <row r="99" spans="1:4">
      <c r="A99" t="s">
        <v>846</v>
      </c>
      <c r="B99" t="s">
        <v>847</v>
      </c>
      <c r="C99" t="s">
        <v>54</v>
      </c>
      <c r="D99" t="s">
        <v>42</v>
      </c>
    </row>
    <row r="100" spans="1:4">
      <c r="A100" t="s">
        <v>846</v>
      </c>
      <c r="B100" t="s">
        <v>847</v>
      </c>
      <c r="C100" t="s">
        <v>87</v>
      </c>
      <c r="D100" t="s">
        <v>42</v>
      </c>
    </row>
    <row r="101" spans="1:4">
      <c r="A101" t="s">
        <v>846</v>
      </c>
      <c r="B101" t="s">
        <v>847</v>
      </c>
      <c r="C101" t="s">
        <v>284</v>
      </c>
      <c r="D101" t="s">
        <v>42</v>
      </c>
    </row>
    <row r="102" spans="1:4">
      <c r="A102" t="s">
        <v>928</v>
      </c>
      <c r="B102" t="s">
        <v>929</v>
      </c>
      <c r="C102" t="s">
        <v>349</v>
      </c>
      <c r="D102" t="s">
        <v>42</v>
      </c>
    </row>
    <row r="103" spans="1:4">
      <c r="A103" t="s">
        <v>928</v>
      </c>
      <c r="B103" t="s">
        <v>929</v>
      </c>
      <c r="C103" t="s">
        <v>39</v>
      </c>
      <c r="D103" t="s">
        <v>42</v>
      </c>
    </row>
    <row r="104" spans="1:4">
      <c r="A104" t="s">
        <v>928</v>
      </c>
      <c r="B104" t="s">
        <v>929</v>
      </c>
      <c r="C104" t="s">
        <v>264</v>
      </c>
      <c r="D104" t="s">
        <v>42</v>
      </c>
    </row>
    <row r="105" spans="1:4">
      <c r="A105" t="s">
        <v>928</v>
      </c>
      <c r="B105" t="s">
        <v>929</v>
      </c>
      <c r="C105" t="s">
        <v>178</v>
      </c>
      <c r="D105" t="s">
        <v>42</v>
      </c>
    </row>
    <row r="106" spans="1:4">
      <c r="A106" t="s">
        <v>928</v>
      </c>
      <c r="B106" t="s">
        <v>929</v>
      </c>
      <c r="C106" t="s">
        <v>121</v>
      </c>
      <c r="D106" t="s">
        <v>42</v>
      </c>
    </row>
    <row r="107" spans="1:4">
      <c r="A107" t="s">
        <v>928</v>
      </c>
      <c r="B107" t="s">
        <v>929</v>
      </c>
      <c r="C107" t="s">
        <v>54</v>
      </c>
      <c r="D107" t="s">
        <v>42</v>
      </c>
    </row>
    <row r="108" spans="1:4">
      <c r="A108" t="s">
        <v>928</v>
      </c>
      <c r="B108" t="s">
        <v>929</v>
      </c>
      <c r="C108" t="s">
        <v>199</v>
      </c>
      <c r="D108" t="s">
        <v>42</v>
      </c>
    </row>
    <row r="109" spans="1:4">
      <c r="A109" t="s">
        <v>928</v>
      </c>
      <c r="B109" t="s">
        <v>929</v>
      </c>
      <c r="C109" t="s">
        <v>69</v>
      </c>
      <c r="D109" t="s">
        <v>42</v>
      </c>
    </row>
    <row r="110" spans="1:4">
      <c r="A110" t="s">
        <v>928</v>
      </c>
      <c r="B110" t="s">
        <v>929</v>
      </c>
      <c r="C110" t="s">
        <v>228</v>
      </c>
      <c r="D110" t="s">
        <v>42</v>
      </c>
    </row>
    <row r="111" spans="1:4">
      <c r="A111" t="s">
        <v>928</v>
      </c>
      <c r="B111" t="s">
        <v>929</v>
      </c>
      <c r="C111" t="s">
        <v>168</v>
      </c>
      <c r="D111" t="s">
        <v>42</v>
      </c>
    </row>
    <row r="112" spans="1:4">
      <c r="A112" t="s">
        <v>928</v>
      </c>
      <c r="B112" t="s">
        <v>929</v>
      </c>
      <c r="C112" t="s">
        <v>65</v>
      </c>
      <c r="D112" t="s">
        <v>42</v>
      </c>
    </row>
    <row r="113" spans="1:4">
      <c r="A113" t="s">
        <v>928</v>
      </c>
      <c r="B113" t="s">
        <v>929</v>
      </c>
      <c r="C113" t="s">
        <v>284</v>
      </c>
      <c r="D113" t="s">
        <v>42</v>
      </c>
    </row>
    <row r="114" spans="1:4">
      <c r="A114" t="s">
        <v>928</v>
      </c>
      <c r="B114" t="s">
        <v>929</v>
      </c>
      <c r="C114" t="s">
        <v>1004</v>
      </c>
      <c r="D114" t="s">
        <v>42</v>
      </c>
    </row>
    <row r="115" spans="1:4">
      <c r="A115" t="s">
        <v>928</v>
      </c>
      <c r="B115" t="s">
        <v>929</v>
      </c>
      <c r="C115" t="s">
        <v>274</v>
      </c>
      <c r="D115" t="s">
        <v>42</v>
      </c>
    </row>
    <row r="116" spans="1:4">
      <c r="A116" t="s">
        <v>928</v>
      </c>
      <c r="B116" t="s">
        <v>929</v>
      </c>
      <c r="C116" t="s">
        <v>101</v>
      </c>
      <c r="D116" t="s">
        <v>42</v>
      </c>
    </row>
    <row r="117" spans="1:4">
      <c r="A117" t="s">
        <v>1021</v>
      </c>
      <c r="B117" t="s">
        <v>1022</v>
      </c>
      <c r="C117" t="s">
        <v>101</v>
      </c>
      <c r="D117" t="s">
        <v>42</v>
      </c>
    </row>
    <row r="118" spans="1:4">
      <c r="A118" t="s">
        <v>1021</v>
      </c>
      <c r="B118" t="s">
        <v>1022</v>
      </c>
      <c r="C118" t="s">
        <v>65</v>
      </c>
      <c r="D118" t="s">
        <v>42</v>
      </c>
    </row>
    <row r="119" spans="1:4">
      <c r="A119" t="s">
        <v>1021</v>
      </c>
      <c r="B119" t="s">
        <v>1022</v>
      </c>
      <c r="C119" t="s">
        <v>87</v>
      </c>
      <c r="D119" t="s">
        <v>42</v>
      </c>
    </row>
    <row r="120" spans="1:4">
      <c r="A120" t="s">
        <v>1021</v>
      </c>
      <c r="B120" t="s">
        <v>1022</v>
      </c>
      <c r="C120" t="s">
        <v>178</v>
      </c>
      <c r="D120" t="s">
        <v>42</v>
      </c>
    </row>
    <row r="121" spans="1:4">
      <c r="A121" t="s">
        <v>1021</v>
      </c>
      <c r="B121" t="s">
        <v>1022</v>
      </c>
      <c r="C121" t="s">
        <v>69</v>
      </c>
      <c r="D121" t="s">
        <v>42</v>
      </c>
    </row>
    <row r="122" spans="1:4">
      <c r="A122" t="s">
        <v>1021</v>
      </c>
      <c r="B122" t="s">
        <v>1022</v>
      </c>
      <c r="C122" t="s">
        <v>121</v>
      </c>
      <c r="D122" t="s">
        <v>42</v>
      </c>
    </row>
    <row r="123" spans="1:4">
      <c r="A123" t="s">
        <v>1021</v>
      </c>
      <c r="B123" t="s">
        <v>1022</v>
      </c>
      <c r="C123" t="s">
        <v>349</v>
      </c>
      <c r="D123" t="s">
        <v>42</v>
      </c>
    </row>
    <row r="124" spans="1:4">
      <c r="A124" t="s">
        <v>1021</v>
      </c>
      <c r="B124" t="s">
        <v>1022</v>
      </c>
      <c r="C124" t="s">
        <v>199</v>
      </c>
      <c r="D124" t="s">
        <v>42</v>
      </c>
    </row>
    <row r="125" spans="1:4">
      <c r="A125" t="s">
        <v>1021</v>
      </c>
      <c r="B125" t="s">
        <v>1022</v>
      </c>
      <c r="C125" t="s">
        <v>274</v>
      </c>
      <c r="D125" t="s">
        <v>42</v>
      </c>
    </row>
    <row r="126" spans="1:4">
      <c r="A126" t="s">
        <v>1021</v>
      </c>
      <c r="B126" t="s">
        <v>1022</v>
      </c>
      <c r="C126" t="s">
        <v>228</v>
      </c>
      <c r="D126" t="s">
        <v>42</v>
      </c>
    </row>
    <row r="127" spans="1:4">
      <c r="A127" t="s">
        <v>1021</v>
      </c>
      <c r="B127" t="s">
        <v>1022</v>
      </c>
      <c r="C127" t="s">
        <v>264</v>
      </c>
      <c r="D127" t="s">
        <v>42</v>
      </c>
    </row>
    <row r="128" spans="1:4">
      <c r="A128" t="s">
        <v>1091</v>
      </c>
      <c r="B128" t="s">
        <v>1092</v>
      </c>
      <c r="C128" t="s">
        <v>101</v>
      </c>
      <c r="D128" t="s">
        <v>42</v>
      </c>
    </row>
    <row r="129" spans="1:4">
      <c r="A129" t="s">
        <v>1091</v>
      </c>
      <c r="B129" t="s">
        <v>1092</v>
      </c>
      <c r="C129" t="s">
        <v>199</v>
      </c>
      <c r="D129" t="s">
        <v>42</v>
      </c>
    </row>
    <row r="130" spans="1:4">
      <c r="A130" t="s">
        <v>1091</v>
      </c>
      <c r="B130" t="s">
        <v>1092</v>
      </c>
      <c r="C130" t="s">
        <v>39</v>
      </c>
      <c r="D130" t="s">
        <v>42</v>
      </c>
    </row>
    <row r="131" spans="1:4">
      <c r="A131" t="s">
        <v>1091</v>
      </c>
      <c r="B131" t="s">
        <v>1092</v>
      </c>
      <c r="C131" t="s">
        <v>168</v>
      </c>
      <c r="D131" t="s">
        <v>42</v>
      </c>
    </row>
    <row r="132" spans="1:4">
      <c r="A132" t="s">
        <v>1091</v>
      </c>
      <c r="B132" t="s">
        <v>1092</v>
      </c>
      <c r="C132" t="s">
        <v>349</v>
      </c>
      <c r="D132" t="s">
        <v>42</v>
      </c>
    </row>
    <row r="133" spans="1:4">
      <c r="A133" t="s">
        <v>1091</v>
      </c>
      <c r="B133" t="s">
        <v>1092</v>
      </c>
      <c r="C133" t="s">
        <v>264</v>
      </c>
      <c r="D133" t="s">
        <v>42</v>
      </c>
    </row>
    <row r="134" spans="1:4">
      <c r="A134" t="s">
        <v>1091</v>
      </c>
      <c r="B134" t="s">
        <v>1092</v>
      </c>
      <c r="C134" t="s">
        <v>65</v>
      </c>
      <c r="D134" t="s">
        <v>42</v>
      </c>
    </row>
    <row r="135" spans="1:4">
      <c r="A135" t="s">
        <v>1091</v>
      </c>
      <c r="B135" t="s">
        <v>1092</v>
      </c>
      <c r="C135" t="s">
        <v>1004</v>
      </c>
      <c r="D135" t="s">
        <v>42</v>
      </c>
    </row>
    <row r="136" spans="1:4">
      <c r="A136" t="s">
        <v>1091</v>
      </c>
      <c r="B136" t="s">
        <v>1092</v>
      </c>
      <c r="C136" t="s">
        <v>274</v>
      </c>
      <c r="D136" t="s">
        <v>42</v>
      </c>
    </row>
    <row r="137" spans="1:4">
      <c r="A137" t="s">
        <v>1091</v>
      </c>
      <c r="B137" t="s">
        <v>1092</v>
      </c>
      <c r="C137" t="s">
        <v>228</v>
      </c>
      <c r="D137" t="s">
        <v>42</v>
      </c>
    </row>
    <row r="138" spans="1:4">
      <c r="A138" t="s">
        <v>1164</v>
      </c>
      <c r="B138" t="s">
        <v>1165</v>
      </c>
      <c r="C138" t="s">
        <v>65</v>
      </c>
      <c r="D138" t="s">
        <v>42</v>
      </c>
    </row>
    <row r="139" spans="1:4">
      <c r="A139" t="s">
        <v>1164</v>
      </c>
      <c r="B139" t="s">
        <v>1165</v>
      </c>
      <c r="C139" t="s">
        <v>349</v>
      </c>
      <c r="D139" t="s">
        <v>42</v>
      </c>
    </row>
    <row r="140" spans="1:4">
      <c r="A140" t="s">
        <v>1164</v>
      </c>
      <c r="B140" t="s">
        <v>1165</v>
      </c>
      <c r="C140" t="s">
        <v>309</v>
      </c>
      <c r="D140" t="s">
        <v>42</v>
      </c>
    </row>
    <row r="141" spans="1:4">
      <c r="A141" t="s">
        <v>1164</v>
      </c>
      <c r="B141" t="s">
        <v>1165</v>
      </c>
      <c r="C141" t="s">
        <v>178</v>
      </c>
      <c r="D141" t="s">
        <v>42</v>
      </c>
    </row>
    <row r="142" spans="1:4">
      <c r="A142" t="s">
        <v>1164</v>
      </c>
      <c r="B142" t="s">
        <v>1165</v>
      </c>
      <c r="C142" t="s">
        <v>101</v>
      </c>
      <c r="D142" t="s">
        <v>42</v>
      </c>
    </row>
    <row r="143" spans="1:4">
      <c r="A143" t="s">
        <v>1164</v>
      </c>
      <c r="B143" t="s">
        <v>1165</v>
      </c>
      <c r="C143" t="s">
        <v>199</v>
      </c>
      <c r="D143" t="s">
        <v>42</v>
      </c>
    </row>
    <row r="144" spans="1:4">
      <c r="A144" t="s">
        <v>1164</v>
      </c>
      <c r="B144" t="s">
        <v>1165</v>
      </c>
      <c r="C144" t="s">
        <v>228</v>
      </c>
      <c r="D144" t="s">
        <v>42</v>
      </c>
    </row>
    <row r="145" spans="1:4">
      <c r="A145" t="s">
        <v>1164</v>
      </c>
      <c r="B145" t="s">
        <v>1165</v>
      </c>
      <c r="C145" t="s">
        <v>54</v>
      </c>
      <c r="D145" t="s">
        <v>42</v>
      </c>
    </row>
    <row r="146" spans="1:4">
      <c r="A146" t="s">
        <v>1164</v>
      </c>
      <c r="B146" t="s">
        <v>1165</v>
      </c>
      <c r="C146" t="s">
        <v>39</v>
      </c>
      <c r="D146" t="s">
        <v>42</v>
      </c>
    </row>
    <row r="147" spans="1:4">
      <c r="A147" t="s">
        <v>1164</v>
      </c>
      <c r="B147" t="s">
        <v>1165</v>
      </c>
      <c r="C147" t="s">
        <v>274</v>
      </c>
      <c r="D147" t="s">
        <v>42</v>
      </c>
    </row>
    <row r="148" spans="1:4">
      <c r="A148" t="s">
        <v>1164</v>
      </c>
      <c r="B148" t="s">
        <v>1165</v>
      </c>
      <c r="C148" t="s">
        <v>264</v>
      </c>
      <c r="D148" t="s">
        <v>42</v>
      </c>
    </row>
    <row r="149" spans="1:4">
      <c r="A149" t="s">
        <v>1240</v>
      </c>
      <c r="B149" t="s">
        <v>1241</v>
      </c>
      <c r="C149" t="s">
        <v>309</v>
      </c>
      <c r="D149" t="s">
        <v>42</v>
      </c>
    </row>
    <row r="150" spans="1:4">
      <c r="A150" t="s">
        <v>1240</v>
      </c>
      <c r="B150" t="s">
        <v>1241</v>
      </c>
      <c r="C150" t="s">
        <v>69</v>
      </c>
      <c r="D150" t="s">
        <v>42</v>
      </c>
    </row>
    <row r="151" spans="1:4">
      <c r="A151" t="s">
        <v>1240</v>
      </c>
      <c r="B151" t="s">
        <v>1241</v>
      </c>
      <c r="C151" t="s">
        <v>65</v>
      </c>
      <c r="D151" t="s">
        <v>42</v>
      </c>
    </row>
    <row r="152" spans="1:4">
      <c r="A152" t="s">
        <v>1240</v>
      </c>
      <c r="B152" t="s">
        <v>1241</v>
      </c>
      <c r="C152" t="s">
        <v>39</v>
      </c>
      <c r="D152" t="s">
        <v>42</v>
      </c>
    </row>
    <row r="153" spans="1:4">
      <c r="A153" t="s">
        <v>1240</v>
      </c>
      <c r="B153" t="s">
        <v>1241</v>
      </c>
      <c r="C153" t="s">
        <v>349</v>
      </c>
      <c r="D153" t="s">
        <v>42</v>
      </c>
    </row>
    <row r="154" spans="1:4">
      <c r="A154" t="s">
        <v>1240</v>
      </c>
      <c r="B154" t="s">
        <v>1241</v>
      </c>
      <c r="C154" t="s">
        <v>121</v>
      </c>
      <c r="D154" t="s">
        <v>42</v>
      </c>
    </row>
    <row r="155" spans="1:4">
      <c r="A155" t="s">
        <v>1240</v>
      </c>
      <c r="B155" t="s">
        <v>1241</v>
      </c>
      <c r="C155" t="s">
        <v>1004</v>
      </c>
      <c r="D155" t="s">
        <v>42</v>
      </c>
    </row>
    <row r="156" spans="1:4">
      <c r="A156" t="s">
        <v>1240</v>
      </c>
      <c r="B156" t="s">
        <v>1241</v>
      </c>
      <c r="C156" t="s">
        <v>178</v>
      </c>
      <c r="D156" t="s">
        <v>42</v>
      </c>
    </row>
    <row r="157" spans="1:4">
      <c r="A157" t="s">
        <v>1240</v>
      </c>
      <c r="B157" t="s">
        <v>1241</v>
      </c>
      <c r="C157" t="s">
        <v>87</v>
      </c>
      <c r="D157" t="s">
        <v>42</v>
      </c>
    </row>
    <row r="158" spans="1:4">
      <c r="A158" t="s">
        <v>1240</v>
      </c>
      <c r="B158" t="s">
        <v>1241</v>
      </c>
      <c r="C158" t="s">
        <v>264</v>
      </c>
      <c r="D158" t="s">
        <v>42</v>
      </c>
    </row>
    <row r="159" spans="1:4">
      <c r="A159" t="s">
        <v>1240</v>
      </c>
      <c r="B159" t="s">
        <v>1241</v>
      </c>
      <c r="C159" t="s">
        <v>168</v>
      </c>
      <c r="D159" t="s">
        <v>42</v>
      </c>
    </row>
    <row r="160" spans="1:4">
      <c r="A160" t="s">
        <v>1240</v>
      </c>
      <c r="B160" t="s">
        <v>1241</v>
      </c>
      <c r="C160" t="s">
        <v>101</v>
      </c>
      <c r="D160" t="s">
        <v>42</v>
      </c>
    </row>
    <row r="161" spans="1:4">
      <c r="A161" t="s">
        <v>1323</v>
      </c>
      <c r="B161" t="s">
        <v>1324</v>
      </c>
      <c r="C161" t="s">
        <v>65</v>
      </c>
      <c r="D161" t="s">
        <v>42</v>
      </c>
    </row>
    <row r="162" spans="1:4">
      <c r="A162" t="s">
        <v>1323</v>
      </c>
      <c r="B162" t="s">
        <v>1324</v>
      </c>
      <c r="C162" t="s">
        <v>101</v>
      </c>
      <c r="D162" t="s">
        <v>42</v>
      </c>
    </row>
    <row r="163" spans="1:4">
      <c r="A163" t="s">
        <v>1323</v>
      </c>
      <c r="B163" t="s">
        <v>1324</v>
      </c>
      <c r="C163" t="s">
        <v>69</v>
      </c>
      <c r="D163" t="s">
        <v>42</v>
      </c>
    </row>
    <row r="164" spans="1:4">
      <c r="A164" t="s">
        <v>1323</v>
      </c>
      <c r="B164" t="s">
        <v>1324</v>
      </c>
      <c r="C164" t="s">
        <v>228</v>
      </c>
      <c r="D164" t="s">
        <v>42</v>
      </c>
    </row>
    <row r="165" spans="1:4">
      <c r="A165" t="s">
        <v>1323</v>
      </c>
      <c r="B165" t="s">
        <v>1324</v>
      </c>
      <c r="C165" t="s">
        <v>54</v>
      </c>
      <c r="D165" t="s">
        <v>42</v>
      </c>
    </row>
    <row r="166" spans="1:4">
      <c r="A166" t="s">
        <v>1323</v>
      </c>
      <c r="B166" t="s">
        <v>1324</v>
      </c>
      <c r="C166" t="s">
        <v>87</v>
      </c>
      <c r="D166" t="s">
        <v>42</v>
      </c>
    </row>
    <row r="167" spans="1:4">
      <c r="A167" t="s">
        <v>1323</v>
      </c>
      <c r="B167" t="s">
        <v>1324</v>
      </c>
      <c r="C167" t="s">
        <v>1004</v>
      </c>
      <c r="D167" t="s">
        <v>42</v>
      </c>
    </row>
    <row r="168" spans="1:4">
      <c r="A168" t="s">
        <v>1323</v>
      </c>
      <c r="B168" t="s">
        <v>1324</v>
      </c>
      <c r="C168" t="s">
        <v>264</v>
      </c>
      <c r="D168" t="s">
        <v>42</v>
      </c>
    </row>
    <row r="169" spans="1:4">
      <c r="A169" t="s">
        <v>1323</v>
      </c>
      <c r="B169" t="s">
        <v>1324</v>
      </c>
      <c r="C169" t="s">
        <v>274</v>
      </c>
      <c r="D169" t="s">
        <v>42</v>
      </c>
    </row>
    <row r="170" spans="1:4">
      <c r="A170" t="s">
        <v>1323</v>
      </c>
      <c r="B170" t="s">
        <v>1324</v>
      </c>
      <c r="C170" t="s">
        <v>309</v>
      </c>
      <c r="D170" t="s">
        <v>42</v>
      </c>
    </row>
    <row r="171" spans="1:4">
      <c r="A171" t="s">
        <v>1323</v>
      </c>
      <c r="B171" t="s">
        <v>1324</v>
      </c>
      <c r="C171" t="s">
        <v>199</v>
      </c>
      <c r="D171" t="s">
        <v>42</v>
      </c>
    </row>
    <row r="172" spans="1:4">
      <c r="A172" t="s">
        <v>1323</v>
      </c>
      <c r="B172" t="s">
        <v>1324</v>
      </c>
      <c r="C172" t="s">
        <v>349</v>
      </c>
      <c r="D172" t="s">
        <v>42</v>
      </c>
    </row>
    <row r="173" spans="1:4">
      <c r="A173" t="s">
        <v>1390</v>
      </c>
      <c r="B173" t="s">
        <v>1391</v>
      </c>
      <c r="C173" t="s">
        <v>121</v>
      </c>
      <c r="D173" t="s">
        <v>42</v>
      </c>
    </row>
    <row r="174" spans="1:4">
      <c r="A174" t="s">
        <v>1390</v>
      </c>
      <c r="B174" t="s">
        <v>1391</v>
      </c>
      <c r="C174" t="s">
        <v>87</v>
      </c>
      <c r="D174" t="s">
        <v>42</v>
      </c>
    </row>
    <row r="175" spans="1:4">
      <c r="A175" t="s">
        <v>1390</v>
      </c>
      <c r="B175" t="s">
        <v>1391</v>
      </c>
      <c r="C175" t="s">
        <v>274</v>
      </c>
      <c r="D175" t="s">
        <v>42</v>
      </c>
    </row>
    <row r="176" spans="1:4">
      <c r="A176" t="s">
        <v>1390</v>
      </c>
      <c r="B176" t="s">
        <v>1391</v>
      </c>
      <c r="C176" t="s">
        <v>178</v>
      </c>
      <c r="D176" t="s">
        <v>42</v>
      </c>
    </row>
    <row r="177" spans="1:4">
      <c r="A177" t="s">
        <v>1390</v>
      </c>
      <c r="B177" t="s">
        <v>1391</v>
      </c>
      <c r="C177" t="s">
        <v>69</v>
      </c>
      <c r="D177" t="s">
        <v>42</v>
      </c>
    </row>
    <row r="178" spans="1:4">
      <c r="A178" t="s">
        <v>1390</v>
      </c>
      <c r="B178" t="s">
        <v>1391</v>
      </c>
      <c r="C178" t="s">
        <v>54</v>
      </c>
      <c r="D178" t="s">
        <v>42</v>
      </c>
    </row>
    <row r="179" spans="1:4">
      <c r="A179" t="s">
        <v>1390</v>
      </c>
      <c r="B179" t="s">
        <v>1391</v>
      </c>
      <c r="C179" t="s">
        <v>284</v>
      </c>
      <c r="D179" t="s">
        <v>42</v>
      </c>
    </row>
    <row r="180" spans="1:4">
      <c r="A180" t="s">
        <v>1390</v>
      </c>
      <c r="B180" t="s">
        <v>1391</v>
      </c>
      <c r="C180" t="s">
        <v>101</v>
      </c>
      <c r="D180" t="s">
        <v>42</v>
      </c>
    </row>
    <row r="181" spans="1:4">
      <c r="A181" t="s">
        <v>1390</v>
      </c>
      <c r="B181" t="s">
        <v>1391</v>
      </c>
      <c r="C181" t="s">
        <v>168</v>
      </c>
      <c r="D181" t="s">
        <v>42</v>
      </c>
    </row>
    <row r="182" spans="1:4">
      <c r="A182" t="s">
        <v>1390</v>
      </c>
      <c r="B182" t="s">
        <v>1391</v>
      </c>
      <c r="C182" t="s">
        <v>228</v>
      </c>
      <c r="D182" t="s">
        <v>42</v>
      </c>
    </row>
    <row r="183" spans="1:4">
      <c r="A183" t="s">
        <v>1390</v>
      </c>
      <c r="B183" t="s">
        <v>1391</v>
      </c>
      <c r="C183" t="s">
        <v>39</v>
      </c>
      <c r="D183" t="s">
        <v>42</v>
      </c>
    </row>
    <row r="184" spans="1:4">
      <c r="A184" t="s">
        <v>1390</v>
      </c>
      <c r="B184" t="s">
        <v>1391</v>
      </c>
      <c r="C184" t="s">
        <v>264</v>
      </c>
      <c r="D184" t="s">
        <v>42</v>
      </c>
    </row>
    <row r="185" spans="1:4">
      <c r="A185" t="s">
        <v>1469</v>
      </c>
      <c r="B185" t="s">
        <v>1470</v>
      </c>
      <c r="C185" t="s">
        <v>54</v>
      </c>
      <c r="D185" t="s">
        <v>42</v>
      </c>
    </row>
    <row r="186" spans="1:4">
      <c r="A186" t="s">
        <v>1469</v>
      </c>
      <c r="B186" t="s">
        <v>1470</v>
      </c>
      <c r="C186" t="s">
        <v>121</v>
      </c>
      <c r="D186" t="s">
        <v>42</v>
      </c>
    </row>
    <row r="187" spans="1:4">
      <c r="A187" t="s">
        <v>1469</v>
      </c>
      <c r="B187" t="s">
        <v>1470</v>
      </c>
      <c r="C187" t="s">
        <v>69</v>
      </c>
      <c r="D187" t="s">
        <v>42</v>
      </c>
    </row>
    <row r="188" spans="1:4">
      <c r="A188" t="s">
        <v>1469</v>
      </c>
      <c r="B188" t="s">
        <v>1470</v>
      </c>
      <c r="C188" t="s">
        <v>274</v>
      </c>
      <c r="D188" t="s">
        <v>42</v>
      </c>
    </row>
    <row r="189" spans="1:4">
      <c r="A189" t="s">
        <v>1469</v>
      </c>
      <c r="B189" t="s">
        <v>1470</v>
      </c>
      <c r="C189" t="s">
        <v>168</v>
      </c>
      <c r="D189" t="s">
        <v>42</v>
      </c>
    </row>
    <row r="190" spans="1:4">
      <c r="A190" t="s">
        <v>1469</v>
      </c>
      <c r="B190" t="s">
        <v>1470</v>
      </c>
      <c r="C190" t="s">
        <v>178</v>
      </c>
      <c r="D190" t="s">
        <v>42</v>
      </c>
    </row>
    <row r="191" spans="1:4">
      <c r="A191" t="s">
        <v>1469</v>
      </c>
      <c r="B191" t="s">
        <v>1470</v>
      </c>
      <c r="C191" t="s">
        <v>309</v>
      </c>
      <c r="D191" t="s">
        <v>42</v>
      </c>
    </row>
    <row r="192" spans="1:4">
      <c r="A192" t="s">
        <v>1469</v>
      </c>
      <c r="B192" t="s">
        <v>1470</v>
      </c>
      <c r="C192" t="s">
        <v>39</v>
      </c>
      <c r="D192" t="s">
        <v>42</v>
      </c>
    </row>
    <row r="193" spans="1:4">
      <c r="A193" t="s">
        <v>1469</v>
      </c>
      <c r="B193" t="s">
        <v>1470</v>
      </c>
      <c r="C193" t="s">
        <v>284</v>
      </c>
      <c r="D193" t="s">
        <v>42</v>
      </c>
    </row>
    <row r="194" spans="1:4">
      <c r="A194" t="s">
        <v>1469</v>
      </c>
      <c r="B194" t="s">
        <v>1470</v>
      </c>
      <c r="C194" t="s">
        <v>199</v>
      </c>
      <c r="D194" t="s">
        <v>42</v>
      </c>
    </row>
    <row r="195" spans="1:4">
      <c r="A195" t="s">
        <v>1469</v>
      </c>
      <c r="B195" t="s">
        <v>1470</v>
      </c>
      <c r="C195" t="s">
        <v>65</v>
      </c>
      <c r="D195" t="s">
        <v>42</v>
      </c>
    </row>
    <row r="196" spans="1:4">
      <c r="A196" t="s">
        <v>1469</v>
      </c>
      <c r="B196" t="s">
        <v>1470</v>
      </c>
      <c r="C196" t="s">
        <v>264</v>
      </c>
      <c r="D196" t="s">
        <v>42</v>
      </c>
    </row>
    <row r="197" spans="1:4">
      <c r="A197" t="s">
        <v>1469</v>
      </c>
      <c r="B197" t="s">
        <v>1470</v>
      </c>
      <c r="C197" t="s">
        <v>228</v>
      </c>
      <c r="D197" t="s">
        <v>42</v>
      </c>
    </row>
    <row r="198" spans="1:4">
      <c r="A198" t="s">
        <v>1469</v>
      </c>
      <c r="B198" t="s">
        <v>1470</v>
      </c>
      <c r="C198" t="s">
        <v>101</v>
      </c>
      <c r="D198" t="s">
        <v>42</v>
      </c>
    </row>
    <row r="199" spans="1:4">
      <c r="A199" t="s">
        <v>1550</v>
      </c>
      <c r="B199" t="s">
        <v>1551</v>
      </c>
      <c r="C199" t="s">
        <v>39</v>
      </c>
      <c r="D199" t="s">
        <v>42</v>
      </c>
    </row>
    <row r="200" spans="1:4">
      <c r="A200" t="s">
        <v>1550</v>
      </c>
      <c r="B200" t="s">
        <v>1551</v>
      </c>
      <c r="C200" t="s">
        <v>168</v>
      </c>
      <c r="D200" t="s">
        <v>42</v>
      </c>
    </row>
    <row r="201" spans="1:4">
      <c r="A201" t="s">
        <v>1550</v>
      </c>
      <c r="B201" t="s">
        <v>1551</v>
      </c>
      <c r="C201" t="s">
        <v>65</v>
      </c>
      <c r="D201" t="s">
        <v>42</v>
      </c>
    </row>
    <row r="202" spans="1:4">
      <c r="A202" t="s">
        <v>1550</v>
      </c>
      <c r="B202" t="s">
        <v>1551</v>
      </c>
      <c r="C202" t="s">
        <v>178</v>
      </c>
      <c r="D202" t="s">
        <v>42</v>
      </c>
    </row>
    <row r="203" spans="1:4">
      <c r="A203" t="s">
        <v>1550</v>
      </c>
      <c r="B203" t="s">
        <v>1551</v>
      </c>
      <c r="C203" t="s">
        <v>87</v>
      </c>
      <c r="D203" t="s">
        <v>42</v>
      </c>
    </row>
    <row r="204" spans="1:4">
      <c r="A204" t="s">
        <v>1550</v>
      </c>
      <c r="B204" t="s">
        <v>1551</v>
      </c>
      <c r="C204" t="s">
        <v>199</v>
      </c>
      <c r="D204" t="s">
        <v>42</v>
      </c>
    </row>
    <row r="205" spans="1:4">
      <c r="A205" t="s">
        <v>1550</v>
      </c>
      <c r="B205" t="s">
        <v>1551</v>
      </c>
      <c r="C205" t="s">
        <v>121</v>
      </c>
      <c r="D205" t="s">
        <v>42</v>
      </c>
    </row>
    <row r="206" spans="1:4">
      <c r="A206" t="s">
        <v>1550</v>
      </c>
      <c r="B206" t="s">
        <v>1551</v>
      </c>
      <c r="C206" t="s">
        <v>69</v>
      </c>
      <c r="D206" t="s">
        <v>42</v>
      </c>
    </row>
    <row r="207" spans="1:4">
      <c r="A207" t="s">
        <v>1550</v>
      </c>
      <c r="B207" t="s">
        <v>1551</v>
      </c>
      <c r="C207" t="s">
        <v>309</v>
      </c>
      <c r="D207" t="s">
        <v>42</v>
      </c>
    </row>
    <row r="208" spans="1:4">
      <c r="A208" t="s">
        <v>1550</v>
      </c>
      <c r="B208" t="s">
        <v>1551</v>
      </c>
      <c r="C208" t="s">
        <v>54</v>
      </c>
      <c r="D208" t="s">
        <v>42</v>
      </c>
    </row>
    <row r="209" spans="1:4">
      <c r="A209" t="s">
        <v>1550</v>
      </c>
      <c r="B209" t="s">
        <v>1551</v>
      </c>
      <c r="C209" t="s">
        <v>274</v>
      </c>
      <c r="D209" t="s">
        <v>42</v>
      </c>
    </row>
    <row r="210" spans="1:4">
      <c r="A210" t="s">
        <v>1599</v>
      </c>
      <c r="B210" t="s">
        <v>1600</v>
      </c>
      <c r="C210" t="s">
        <v>264</v>
      </c>
      <c r="D210" t="s">
        <v>42</v>
      </c>
    </row>
    <row r="211" spans="1:4">
      <c r="A211" t="s">
        <v>1599</v>
      </c>
      <c r="B211" t="s">
        <v>1600</v>
      </c>
      <c r="C211" t="s">
        <v>309</v>
      </c>
      <c r="D211" t="s">
        <v>42</v>
      </c>
    </row>
    <row r="212" spans="1:4">
      <c r="A212" t="s">
        <v>1599</v>
      </c>
      <c r="B212" t="s">
        <v>1600</v>
      </c>
      <c r="C212" t="s">
        <v>87</v>
      </c>
      <c r="D212" t="s">
        <v>42</v>
      </c>
    </row>
    <row r="213" spans="1:4">
      <c r="A213" t="s">
        <v>1599</v>
      </c>
      <c r="B213" t="s">
        <v>1600</v>
      </c>
      <c r="C213" t="s">
        <v>54</v>
      </c>
      <c r="D213" t="s">
        <v>42</v>
      </c>
    </row>
    <row r="214" spans="1:4">
      <c r="A214" t="s">
        <v>1599</v>
      </c>
      <c r="B214" t="s">
        <v>1600</v>
      </c>
      <c r="C214" t="s">
        <v>228</v>
      </c>
      <c r="D214" t="s">
        <v>42</v>
      </c>
    </row>
    <row r="215" spans="1:4">
      <c r="A215" t="s">
        <v>1599</v>
      </c>
      <c r="B215" t="s">
        <v>1600</v>
      </c>
      <c r="C215" t="s">
        <v>178</v>
      </c>
      <c r="D215" t="s">
        <v>42</v>
      </c>
    </row>
    <row r="216" spans="1:4">
      <c r="A216" t="s">
        <v>1599</v>
      </c>
      <c r="B216" t="s">
        <v>1600</v>
      </c>
      <c r="C216" t="s">
        <v>121</v>
      </c>
      <c r="D216" t="s">
        <v>42</v>
      </c>
    </row>
    <row r="217" spans="1:4">
      <c r="A217" t="s">
        <v>1599</v>
      </c>
      <c r="B217" t="s">
        <v>1600</v>
      </c>
      <c r="C217" t="s">
        <v>168</v>
      </c>
      <c r="D217" t="s">
        <v>42</v>
      </c>
    </row>
    <row r="218" spans="1:4">
      <c r="A218" t="s">
        <v>1599</v>
      </c>
      <c r="B218" t="s">
        <v>1600</v>
      </c>
      <c r="C218" t="s">
        <v>39</v>
      </c>
      <c r="D218" t="s">
        <v>42</v>
      </c>
    </row>
    <row r="219" spans="1:4">
      <c r="A219" t="s">
        <v>1599</v>
      </c>
      <c r="B219" t="s">
        <v>1600</v>
      </c>
      <c r="C219" t="s">
        <v>101</v>
      </c>
      <c r="D219" t="s">
        <v>42</v>
      </c>
    </row>
    <row r="220" spans="1:4">
      <c r="A220" t="s">
        <v>1654</v>
      </c>
      <c r="B220" t="s">
        <v>1655</v>
      </c>
      <c r="C220" t="s">
        <v>87</v>
      </c>
      <c r="D220" t="s">
        <v>42</v>
      </c>
    </row>
    <row r="221" spans="1:4">
      <c r="A221" t="s">
        <v>1654</v>
      </c>
      <c r="B221" t="s">
        <v>1655</v>
      </c>
      <c r="C221" t="s">
        <v>54</v>
      </c>
      <c r="D221" t="s">
        <v>42</v>
      </c>
    </row>
    <row r="222" spans="1:4">
      <c r="A222" t="s">
        <v>1654</v>
      </c>
      <c r="B222" t="s">
        <v>1655</v>
      </c>
      <c r="C222" t="s">
        <v>178</v>
      </c>
      <c r="D222" t="s">
        <v>42</v>
      </c>
    </row>
    <row r="223" spans="1:4">
      <c r="A223" t="s">
        <v>1654</v>
      </c>
      <c r="B223" t="s">
        <v>1655</v>
      </c>
      <c r="C223" t="s">
        <v>101</v>
      </c>
      <c r="D223" t="s">
        <v>42</v>
      </c>
    </row>
    <row r="224" spans="1:4">
      <c r="A224" t="s">
        <v>1654</v>
      </c>
      <c r="B224" t="s">
        <v>1655</v>
      </c>
      <c r="C224" t="s">
        <v>284</v>
      </c>
      <c r="D224" t="s">
        <v>42</v>
      </c>
    </row>
    <row r="225" spans="1:4">
      <c r="A225" t="s">
        <v>1654</v>
      </c>
      <c r="B225" t="s">
        <v>1655</v>
      </c>
      <c r="C225" t="s">
        <v>39</v>
      </c>
      <c r="D225" t="s">
        <v>42</v>
      </c>
    </row>
    <row r="226" spans="1:4">
      <c r="A226" t="s">
        <v>1654</v>
      </c>
      <c r="B226" t="s">
        <v>1655</v>
      </c>
      <c r="C226" t="s">
        <v>121</v>
      </c>
      <c r="D226" t="s">
        <v>42</v>
      </c>
    </row>
    <row r="227" spans="1:4">
      <c r="A227" t="s">
        <v>1654</v>
      </c>
      <c r="B227" t="s">
        <v>1655</v>
      </c>
      <c r="C227" t="s">
        <v>1004</v>
      </c>
      <c r="D227" t="s">
        <v>42</v>
      </c>
    </row>
    <row r="228" spans="1:4">
      <c r="A228" t="s">
        <v>1654</v>
      </c>
      <c r="B228" t="s">
        <v>1655</v>
      </c>
      <c r="C228" t="s">
        <v>69</v>
      </c>
      <c r="D228" t="s">
        <v>42</v>
      </c>
    </row>
    <row r="229" spans="1:4">
      <c r="A229" t="s">
        <v>1654</v>
      </c>
      <c r="B229" t="s">
        <v>1655</v>
      </c>
      <c r="C229" t="s">
        <v>199</v>
      </c>
      <c r="D229" t="s">
        <v>42</v>
      </c>
    </row>
    <row r="230" spans="1:4">
      <c r="A230" t="s">
        <v>1706</v>
      </c>
      <c r="B230" t="s">
        <v>1707</v>
      </c>
      <c r="C230" t="s">
        <v>264</v>
      </c>
      <c r="D230" t="s">
        <v>42</v>
      </c>
    </row>
    <row r="231" spans="1:4">
      <c r="A231" t="s">
        <v>1706</v>
      </c>
      <c r="B231" t="s">
        <v>1707</v>
      </c>
      <c r="C231" t="s">
        <v>39</v>
      </c>
      <c r="D231" t="s">
        <v>42</v>
      </c>
    </row>
    <row r="232" spans="1:4">
      <c r="A232" t="s">
        <v>1706</v>
      </c>
      <c r="B232" t="s">
        <v>1707</v>
      </c>
      <c r="C232" t="s">
        <v>168</v>
      </c>
      <c r="D232" t="s">
        <v>42</v>
      </c>
    </row>
    <row r="233" spans="1:4">
      <c r="A233" t="s">
        <v>1706</v>
      </c>
      <c r="B233" t="s">
        <v>1707</v>
      </c>
      <c r="C233" t="s">
        <v>65</v>
      </c>
      <c r="D233" t="s">
        <v>42</v>
      </c>
    </row>
    <row r="234" spans="1:4">
      <c r="A234" t="s">
        <v>1706</v>
      </c>
      <c r="B234" t="s">
        <v>1707</v>
      </c>
      <c r="C234" t="s">
        <v>284</v>
      </c>
      <c r="D234" t="s">
        <v>42</v>
      </c>
    </row>
    <row r="235" spans="1:4">
      <c r="A235" t="s">
        <v>1706</v>
      </c>
      <c r="B235" t="s">
        <v>1707</v>
      </c>
      <c r="C235" t="s">
        <v>349</v>
      </c>
      <c r="D235" t="s">
        <v>42</v>
      </c>
    </row>
    <row r="236" spans="1:4">
      <c r="A236" t="s">
        <v>1706</v>
      </c>
      <c r="B236" t="s">
        <v>1707</v>
      </c>
      <c r="C236" t="s">
        <v>87</v>
      </c>
      <c r="D236" t="s">
        <v>42</v>
      </c>
    </row>
    <row r="237" spans="1:4">
      <c r="A237" t="s">
        <v>1706</v>
      </c>
      <c r="B237" t="s">
        <v>1707</v>
      </c>
      <c r="C237" t="s">
        <v>199</v>
      </c>
      <c r="D237" t="s">
        <v>42</v>
      </c>
    </row>
    <row r="238" spans="1:4">
      <c r="A238" t="s">
        <v>1706</v>
      </c>
      <c r="B238" t="s">
        <v>1707</v>
      </c>
      <c r="C238" t="s">
        <v>178</v>
      </c>
      <c r="D238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9A62-3857-4234-BCBA-114908BE919F}">
  <dimension ref="B2:AG31"/>
  <sheetViews>
    <sheetView showGridLines="0" topLeftCell="V9" workbookViewId="0">
      <selection activeCell="B7" sqref="B7:AG31"/>
    </sheetView>
  </sheetViews>
  <sheetFormatPr defaultColWidth="16.44140625" defaultRowHeight="14.4"/>
  <cols>
    <col min="2" max="2" width="23.6640625" customWidth="1"/>
  </cols>
  <sheetData>
    <row r="2" spans="2:33" ht="15.6">
      <c r="D2" s="4"/>
      <c r="E2" s="173" t="s">
        <v>1762</v>
      </c>
      <c r="F2" s="173"/>
      <c r="G2" s="4"/>
      <c r="H2" s="4"/>
    </row>
    <row r="3" spans="2:33" ht="15.6">
      <c r="D3" s="174" t="s">
        <v>1770</v>
      </c>
      <c r="E3" s="174"/>
      <c r="F3" s="174"/>
      <c r="G3" s="174"/>
      <c r="H3" s="174"/>
    </row>
    <row r="4" spans="2:33">
      <c r="D4" s="4"/>
      <c r="E4" s="175" t="s">
        <v>1769</v>
      </c>
      <c r="F4" s="175"/>
      <c r="G4" s="4"/>
      <c r="H4" s="4"/>
    </row>
    <row r="5" spans="2:33">
      <c r="D5" s="4"/>
      <c r="E5" s="175" t="s">
        <v>1763</v>
      </c>
      <c r="F5" s="175"/>
      <c r="G5" s="4"/>
      <c r="H5" s="4"/>
    </row>
    <row r="6" spans="2:33" ht="15" thickBot="1">
      <c r="D6" s="4"/>
      <c r="E6" s="5"/>
      <c r="F6" s="5"/>
      <c r="G6" s="4"/>
      <c r="H6" s="4"/>
    </row>
    <row r="7" spans="2:33" s="2" customFormat="1" ht="15" thickBot="1">
      <c r="B7" s="34" t="s">
        <v>5</v>
      </c>
      <c r="C7" s="20"/>
      <c r="D7" s="20" t="s">
        <v>71</v>
      </c>
      <c r="E7" s="20" t="s">
        <v>71</v>
      </c>
      <c r="F7" s="20" t="s">
        <v>71</v>
      </c>
      <c r="G7" s="20" t="s">
        <v>16</v>
      </c>
      <c r="H7" s="20" t="s">
        <v>16</v>
      </c>
      <c r="I7" s="20" t="s">
        <v>16</v>
      </c>
      <c r="J7" s="20" t="s">
        <v>231</v>
      </c>
      <c r="K7" s="20" t="s">
        <v>231</v>
      </c>
      <c r="L7" s="20" t="s">
        <v>231</v>
      </c>
      <c r="M7" s="20" t="s">
        <v>29</v>
      </c>
      <c r="N7" s="20" t="s">
        <v>29</v>
      </c>
      <c r="O7" s="20" t="s">
        <v>29</v>
      </c>
      <c r="P7" s="20" t="s">
        <v>108</v>
      </c>
      <c r="Q7" s="20" t="s">
        <v>108</v>
      </c>
      <c r="R7" s="20" t="s">
        <v>108</v>
      </c>
      <c r="S7" s="20" t="s">
        <v>98</v>
      </c>
      <c r="T7" s="20" t="s">
        <v>98</v>
      </c>
      <c r="U7" s="20" t="s">
        <v>98</v>
      </c>
      <c r="V7" s="20" t="s">
        <v>248</v>
      </c>
      <c r="W7" s="20" t="s">
        <v>248</v>
      </c>
      <c r="X7" s="20" t="s">
        <v>248</v>
      </c>
      <c r="Y7" s="20" t="s">
        <v>185</v>
      </c>
      <c r="Z7" s="20" t="s">
        <v>185</v>
      </c>
      <c r="AA7" s="20" t="s">
        <v>185</v>
      </c>
      <c r="AB7" s="20" t="s">
        <v>49</v>
      </c>
      <c r="AC7" s="20" t="s">
        <v>49</v>
      </c>
      <c r="AD7" s="20" t="s">
        <v>49</v>
      </c>
      <c r="AE7" s="20" t="s">
        <v>128</v>
      </c>
      <c r="AF7" s="20" t="s">
        <v>128</v>
      </c>
      <c r="AG7" s="35" t="s">
        <v>128</v>
      </c>
    </row>
    <row r="8" spans="2:33" s="2" customFormat="1" ht="15" thickBot="1">
      <c r="B8" s="25" t="s">
        <v>1759</v>
      </c>
      <c r="C8" s="20" t="s">
        <v>1</v>
      </c>
      <c r="D8" s="20" t="s">
        <v>1760</v>
      </c>
      <c r="E8" s="20" t="s">
        <v>1748</v>
      </c>
      <c r="F8" s="20" t="s">
        <v>1761</v>
      </c>
      <c r="G8" s="20" t="s">
        <v>1760</v>
      </c>
      <c r="H8" s="20" t="s">
        <v>1748</v>
      </c>
      <c r="I8" s="20" t="s">
        <v>1761</v>
      </c>
      <c r="J8" s="20" t="s">
        <v>1760</v>
      </c>
      <c r="K8" s="20" t="s">
        <v>1748</v>
      </c>
      <c r="L8" s="20" t="s">
        <v>1761</v>
      </c>
      <c r="M8" s="20" t="s">
        <v>1760</v>
      </c>
      <c r="N8" s="20" t="s">
        <v>1748</v>
      </c>
      <c r="O8" s="20" t="s">
        <v>1761</v>
      </c>
      <c r="P8" s="20" t="s">
        <v>1760</v>
      </c>
      <c r="Q8" s="20" t="s">
        <v>1748</v>
      </c>
      <c r="R8" s="20" t="s">
        <v>1761</v>
      </c>
      <c r="S8" s="20" t="s">
        <v>1760</v>
      </c>
      <c r="T8" s="20" t="s">
        <v>1748</v>
      </c>
      <c r="U8" s="20" t="s">
        <v>1761</v>
      </c>
      <c r="V8" s="20" t="s">
        <v>1760</v>
      </c>
      <c r="W8" s="20" t="s">
        <v>1748</v>
      </c>
      <c r="X8" s="20" t="s">
        <v>1761</v>
      </c>
      <c r="Y8" s="20" t="s">
        <v>1760</v>
      </c>
      <c r="Z8" s="20" t="s">
        <v>1748</v>
      </c>
      <c r="AA8" s="20" t="s">
        <v>1761</v>
      </c>
      <c r="AB8" s="20" t="s">
        <v>1760</v>
      </c>
      <c r="AC8" s="20" t="s">
        <v>1748</v>
      </c>
      <c r="AD8" s="20" t="s">
        <v>1761</v>
      </c>
      <c r="AE8" s="20" t="s">
        <v>1760</v>
      </c>
      <c r="AF8" s="20" t="s">
        <v>1748</v>
      </c>
      <c r="AG8" s="35" t="s">
        <v>1761</v>
      </c>
    </row>
    <row r="9" spans="2:33">
      <c r="B9" s="26" t="s">
        <v>11</v>
      </c>
      <c r="C9" s="11" t="s">
        <v>12</v>
      </c>
      <c r="D9" s="11">
        <v>13</v>
      </c>
      <c r="E9" s="11">
        <v>5</v>
      </c>
      <c r="F9" s="11">
        <v>8</v>
      </c>
      <c r="G9" s="11">
        <v>8</v>
      </c>
      <c r="H9" s="11">
        <v>2</v>
      </c>
      <c r="I9" s="11">
        <v>6</v>
      </c>
      <c r="J9" s="11">
        <v>0</v>
      </c>
      <c r="K9" s="11">
        <v>0</v>
      </c>
      <c r="L9" s="11">
        <v>0</v>
      </c>
      <c r="M9" s="11">
        <v>24</v>
      </c>
      <c r="N9" s="11">
        <v>15</v>
      </c>
      <c r="O9" s="11">
        <v>9</v>
      </c>
      <c r="P9" s="11">
        <v>15</v>
      </c>
      <c r="Q9" s="11">
        <v>14</v>
      </c>
      <c r="R9" s="11">
        <v>1</v>
      </c>
      <c r="S9" s="11">
        <v>12</v>
      </c>
      <c r="T9" s="11">
        <v>6</v>
      </c>
      <c r="U9" s="11">
        <v>6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9</v>
      </c>
      <c r="AC9" s="11">
        <v>8</v>
      </c>
      <c r="AD9" s="11">
        <v>1</v>
      </c>
      <c r="AE9" s="11">
        <v>13</v>
      </c>
      <c r="AF9" s="11">
        <v>9</v>
      </c>
      <c r="AG9" s="27">
        <v>4</v>
      </c>
    </row>
    <row r="10" spans="2:33">
      <c r="B10" s="26" t="s">
        <v>160</v>
      </c>
      <c r="C10" s="11" t="s">
        <v>161</v>
      </c>
      <c r="D10" s="11">
        <v>16</v>
      </c>
      <c r="E10" s="11">
        <v>16</v>
      </c>
      <c r="F10" s="11">
        <v>0</v>
      </c>
      <c r="G10" s="11">
        <v>28</v>
      </c>
      <c r="H10" s="11">
        <v>19</v>
      </c>
      <c r="I10" s="11">
        <v>9</v>
      </c>
      <c r="J10" s="11">
        <v>13</v>
      </c>
      <c r="K10" s="11">
        <v>8</v>
      </c>
      <c r="L10" s="11">
        <v>5</v>
      </c>
      <c r="M10" s="11">
        <v>21</v>
      </c>
      <c r="N10" s="11">
        <v>13</v>
      </c>
      <c r="O10" s="11">
        <v>8</v>
      </c>
      <c r="P10" s="11">
        <v>11</v>
      </c>
      <c r="Q10" s="11">
        <v>9</v>
      </c>
      <c r="R10" s="11">
        <v>2</v>
      </c>
      <c r="S10" s="11">
        <v>0</v>
      </c>
      <c r="T10" s="11">
        <v>0</v>
      </c>
      <c r="U10" s="11">
        <v>0</v>
      </c>
      <c r="V10" s="11">
        <v>18</v>
      </c>
      <c r="W10" s="11">
        <v>18</v>
      </c>
      <c r="X10" s="11">
        <v>0</v>
      </c>
      <c r="Y10" s="11">
        <v>12</v>
      </c>
      <c r="Z10" s="11">
        <v>10</v>
      </c>
      <c r="AA10" s="11">
        <v>2</v>
      </c>
      <c r="AB10" s="11">
        <v>0</v>
      </c>
      <c r="AC10" s="11">
        <v>0</v>
      </c>
      <c r="AD10" s="11">
        <v>0</v>
      </c>
      <c r="AE10" s="11">
        <v>13</v>
      </c>
      <c r="AF10" s="11">
        <v>9</v>
      </c>
      <c r="AG10" s="27">
        <v>4</v>
      </c>
    </row>
    <row r="11" spans="2:33">
      <c r="B11" s="26" t="s">
        <v>295</v>
      </c>
      <c r="C11" s="11" t="s">
        <v>296</v>
      </c>
      <c r="D11" s="11">
        <v>18</v>
      </c>
      <c r="E11" s="11">
        <v>12</v>
      </c>
      <c r="F11" s="11">
        <v>6</v>
      </c>
      <c r="G11" s="11">
        <v>17</v>
      </c>
      <c r="H11" s="11">
        <v>11</v>
      </c>
      <c r="I11" s="11">
        <v>6</v>
      </c>
      <c r="J11" s="11">
        <v>0</v>
      </c>
      <c r="K11" s="11">
        <v>0</v>
      </c>
      <c r="L11" s="11">
        <v>0</v>
      </c>
      <c r="M11" s="11">
        <v>21</v>
      </c>
      <c r="N11" s="11">
        <v>20</v>
      </c>
      <c r="O11" s="11">
        <v>1</v>
      </c>
      <c r="P11" s="11">
        <v>30</v>
      </c>
      <c r="Q11" s="11">
        <v>26</v>
      </c>
      <c r="R11" s="11">
        <v>4</v>
      </c>
      <c r="S11" s="11">
        <v>15</v>
      </c>
      <c r="T11" s="11">
        <v>15</v>
      </c>
      <c r="U11" s="11">
        <v>0</v>
      </c>
      <c r="V11" s="11">
        <v>0</v>
      </c>
      <c r="W11" s="11">
        <v>0</v>
      </c>
      <c r="X11" s="11">
        <v>0</v>
      </c>
      <c r="Y11" s="11">
        <v>14</v>
      </c>
      <c r="Z11" s="11">
        <v>9</v>
      </c>
      <c r="AA11" s="11">
        <v>5</v>
      </c>
      <c r="AB11" s="11">
        <v>31</v>
      </c>
      <c r="AC11" s="11">
        <v>27</v>
      </c>
      <c r="AD11" s="11">
        <v>4</v>
      </c>
      <c r="AE11" s="11">
        <v>11</v>
      </c>
      <c r="AF11" s="11">
        <v>7</v>
      </c>
      <c r="AG11" s="27">
        <v>4</v>
      </c>
    </row>
    <row r="12" spans="2:33">
      <c r="B12" s="26" t="s">
        <v>389</v>
      </c>
      <c r="C12" s="11" t="s">
        <v>390</v>
      </c>
      <c r="D12" s="11">
        <v>22</v>
      </c>
      <c r="E12" s="11">
        <v>15</v>
      </c>
      <c r="F12" s="11">
        <v>7</v>
      </c>
      <c r="G12" s="11">
        <v>0</v>
      </c>
      <c r="H12" s="11">
        <v>0</v>
      </c>
      <c r="I12" s="11">
        <v>0</v>
      </c>
      <c r="J12" s="11">
        <v>15</v>
      </c>
      <c r="K12" s="11">
        <v>9</v>
      </c>
      <c r="L12" s="11">
        <v>6</v>
      </c>
      <c r="M12" s="11">
        <v>28</v>
      </c>
      <c r="N12" s="11">
        <v>25</v>
      </c>
      <c r="O12" s="11">
        <v>3</v>
      </c>
      <c r="P12" s="11">
        <v>5</v>
      </c>
      <c r="Q12" s="11">
        <v>5</v>
      </c>
      <c r="R12" s="11">
        <v>0</v>
      </c>
      <c r="S12" s="11">
        <v>19</v>
      </c>
      <c r="T12" s="11">
        <v>10</v>
      </c>
      <c r="U12" s="11">
        <v>9</v>
      </c>
      <c r="V12" s="11">
        <v>0</v>
      </c>
      <c r="W12" s="11">
        <v>0</v>
      </c>
      <c r="X12" s="11">
        <v>0</v>
      </c>
      <c r="Y12" s="11">
        <v>11</v>
      </c>
      <c r="Z12" s="11">
        <v>2</v>
      </c>
      <c r="AA12" s="11">
        <v>9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27">
        <v>0</v>
      </c>
    </row>
    <row r="13" spans="2:33">
      <c r="B13" s="26" t="s">
        <v>486</v>
      </c>
      <c r="C13" s="11" t="s">
        <v>487</v>
      </c>
      <c r="D13" s="11">
        <v>14</v>
      </c>
      <c r="E13" s="11">
        <v>9</v>
      </c>
      <c r="F13" s="11">
        <v>5</v>
      </c>
      <c r="G13" s="11">
        <v>11</v>
      </c>
      <c r="H13" s="11">
        <v>9</v>
      </c>
      <c r="I13" s="11">
        <v>2</v>
      </c>
      <c r="J13" s="11">
        <v>0</v>
      </c>
      <c r="K13" s="11">
        <v>0</v>
      </c>
      <c r="L13" s="11">
        <v>0</v>
      </c>
      <c r="M13" s="11">
        <v>9</v>
      </c>
      <c r="N13" s="11">
        <v>5</v>
      </c>
      <c r="O13" s="11">
        <v>4</v>
      </c>
      <c r="P13" s="11">
        <v>5</v>
      </c>
      <c r="Q13" s="11">
        <v>5</v>
      </c>
      <c r="R13" s="11">
        <v>0</v>
      </c>
      <c r="S13" s="11">
        <v>14</v>
      </c>
      <c r="T13" s="11">
        <v>7</v>
      </c>
      <c r="U13" s="11">
        <v>7</v>
      </c>
      <c r="V13" s="11">
        <v>11</v>
      </c>
      <c r="W13" s="11">
        <v>10</v>
      </c>
      <c r="X13" s="11">
        <v>1</v>
      </c>
      <c r="Y13" s="11">
        <v>15</v>
      </c>
      <c r="Z13" s="11">
        <v>7</v>
      </c>
      <c r="AA13" s="11">
        <v>8</v>
      </c>
      <c r="AB13" s="11">
        <v>10</v>
      </c>
      <c r="AC13" s="11">
        <v>9</v>
      </c>
      <c r="AD13" s="11">
        <v>1</v>
      </c>
      <c r="AE13" s="11">
        <v>11</v>
      </c>
      <c r="AF13" s="11">
        <v>6</v>
      </c>
      <c r="AG13" s="27">
        <v>5</v>
      </c>
    </row>
    <row r="14" spans="2:33">
      <c r="B14" s="26" t="s">
        <v>553</v>
      </c>
      <c r="C14" s="11" t="s">
        <v>554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29</v>
      </c>
      <c r="K14" s="11">
        <v>21</v>
      </c>
      <c r="L14" s="11">
        <v>8</v>
      </c>
      <c r="M14" s="11">
        <v>22</v>
      </c>
      <c r="N14" s="11">
        <v>13</v>
      </c>
      <c r="O14" s="11">
        <v>9</v>
      </c>
      <c r="P14" s="11">
        <v>0</v>
      </c>
      <c r="Q14" s="11">
        <v>0</v>
      </c>
      <c r="R14" s="11">
        <v>0</v>
      </c>
      <c r="S14" s="11">
        <v>16</v>
      </c>
      <c r="T14" s="11">
        <v>14</v>
      </c>
      <c r="U14" s="11">
        <v>2</v>
      </c>
      <c r="V14" s="11">
        <v>16</v>
      </c>
      <c r="W14" s="11">
        <v>7</v>
      </c>
      <c r="X14" s="11">
        <v>9</v>
      </c>
      <c r="Y14" s="11">
        <v>16</v>
      </c>
      <c r="Z14" s="11">
        <v>16</v>
      </c>
      <c r="AA14" s="11">
        <v>0</v>
      </c>
      <c r="AB14" s="11">
        <v>39</v>
      </c>
      <c r="AC14" s="11">
        <v>31</v>
      </c>
      <c r="AD14" s="11">
        <v>8</v>
      </c>
      <c r="AE14" s="11">
        <v>14</v>
      </c>
      <c r="AF14" s="11">
        <v>8</v>
      </c>
      <c r="AG14" s="27">
        <v>6</v>
      </c>
    </row>
    <row r="15" spans="2:33">
      <c r="B15" s="26" t="s">
        <v>630</v>
      </c>
      <c r="C15" s="11" t="s">
        <v>631</v>
      </c>
      <c r="D15" s="11">
        <v>0</v>
      </c>
      <c r="E15" s="11">
        <v>0</v>
      </c>
      <c r="F15" s="11">
        <v>0</v>
      </c>
      <c r="G15" s="11">
        <v>27</v>
      </c>
      <c r="H15" s="11">
        <v>19</v>
      </c>
      <c r="I15" s="11">
        <v>8</v>
      </c>
      <c r="J15" s="11">
        <v>13</v>
      </c>
      <c r="K15" s="11">
        <v>8</v>
      </c>
      <c r="L15" s="11">
        <v>5</v>
      </c>
      <c r="M15" s="11">
        <v>22</v>
      </c>
      <c r="N15" s="11">
        <v>16</v>
      </c>
      <c r="O15" s="11">
        <v>6</v>
      </c>
      <c r="P15" s="11">
        <v>17</v>
      </c>
      <c r="Q15" s="11">
        <v>10</v>
      </c>
      <c r="R15" s="11">
        <v>7</v>
      </c>
      <c r="S15" s="11">
        <v>13</v>
      </c>
      <c r="T15" s="11">
        <v>8</v>
      </c>
      <c r="U15" s="11">
        <v>5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18</v>
      </c>
      <c r="AC15" s="11">
        <v>18</v>
      </c>
      <c r="AD15" s="11">
        <v>0</v>
      </c>
      <c r="AE15" s="11">
        <v>19</v>
      </c>
      <c r="AF15" s="11">
        <v>15</v>
      </c>
      <c r="AG15" s="27">
        <v>4</v>
      </c>
    </row>
    <row r="16" spans="2:33">
      <c r="B16" s="26" t="s">
        <v>680</v>
      </c>
      <c r="C16" s="11" t="s">
        <v>681</v>
      </c>
      <c r="D16" s="11">
        <v>17</v>
      </c>
      <c r="E16" s="11">
        <v>16</v>
      </c>
      <c r="F16" s="11">
        <v>1</v>
      </c>
      <c r="G16" s="11">
        <v>9</v>
      </c>
      <c r="H16" s="11">
        <v>8</v>
      </c>
      <c r="I16" s="11">
        <v>1</v>
      </c>
      <c r="J16" s="11">
        <v>15</v>
      </c>
      <c r="K16" s="11">
        <v>7</v>
      </c>
      <c r="L16" s="11">
        <v>8</v>
      </c>
      <c r="M16" s="11">
        <v>37</v>
      </c>
      <c r="N16" s="11">
        <v>35</v>
      </c>
      <c r="O16" s="11">
        <v>2</v>
      </c>
      <c r="P16" s="11">
        <v>26</v>
      </c>
      <c r="Q16" s="11">
        <v>20</v>
      </c>
      <c r="R16" s="11">
        <v>6</v>
      </c>
      <c r="S16" s="11">
        <v>10</v>
      </c>
      <c r="T16" s="11">
        <v>7</v>
      </c>
      <c r="U16" s="11">
        <v>3</v>
      </c>
      <c r="V16" s="11">
        <v>8</v>
      </c>
      <c r="W16" s="11">
        <v>8</v>
      </c>
      <c r="X16" s="11">
        <v>0</v>
      </c>
      <c r="Y16" s="11">
        <v>9</v>
      </c>
      <c r="Z16" s="11">
        <v>6</v>
      </c>
      <c r="AA16" s="11">
        <v>3</v>
      </c>
      <c r="AB16" s="11">
        <v>0</v>
      </c>
      <c r="AC16" s="11">
        <v>0</v>
      </c>
      <c r="AD16" s="11">
        <v>0</v>
      </c>
      <c r="AE16" s="11">
        <v>26</v>
      </c>
      <c r="AF16" s="11">
        <v>25</v>
      </c>
      <c r="AG16" s="27">
        <v>1</v>
      </c>
    </row>
    <row r="17" spans="2:33">
      <c r="B17" s="26" t="s">
        <v>776</v>
      </c>
      <c r="C17" s="11" t="s">
        <v>777</v>
      </c>
      <c r="D17" s="11">
        <v>16</v>
      </c>
      <c r="E17" s="11">
        <v>7</v>
      </c>
      <c r="F17" s="11">
        <v>9</v>
      </c>
      <c r="G17" s="11">
        <v>2</v>
      </c>
      <c r="H17" s="11">
        <v>0</v>
      </c>
      <c r="I17" s="11">
        <v>2</v>
      </c>
      <c r="J17" s="11">
        <v>22</v>
      </c>
      <c r="K17" s="11">
        <v>22</v>
      </c>
      <c r="L17" s="11">
        <v>0</v>
      </c>
      <c r="M17" s="11">
        <v>13</v>
      </c>
      <c r="N17" s="11">
        <v>7</v>
      </c>
      <c r="O17" s="11">
        <v>6</v>
      </c>
      <c r="P17" s="11">
        <v>10</v>
      </c>
      <c r="Q17" s="11">
        <v>6</v>
      </c>
      <c r="R17" s="11">
        <v>4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19</v>
      </c>
      <c r="Z17" s="11">
        <v>11</v>
      </c>
      <c r="AA17" s="11">
        <v>8</v>
      </c>
      <c r="AB17" s="11">
        <v>10</v>
      </c>
      <c r="AC17" s="11">
        <v>5</v>
      </c>
      <c r="AD17" s="11">
        <v>5</v>
      </c>
      <c r="AE17" s="11">
        <v>10</v>
      </c>
      <c r="AF17" s="11">
        <v>6</v>
      </c>
      <c r="AG17" s="27">
        <v>4</v>
      </c>
    </row>
    <row r="18" spans="2:33">
      <c r="B18" s="26" t="s">
        <v>846</v>
      </c>
      <c r="C18" s="11" t="s">
        <v>847</v>
      </c>
      <c r="D18" s="11">
        <v>21</v>
      </c>
      <c r="E18" s="11">
        <v>15</v>
      </c>
      <c r="F18" s="11">
        <v>6</v>
      </c>
      <c r="G18" s="11">
        <v>10</v>
      </c>
      <c r="H18" s="11">
        <v>4</v>
      </c>
      <c r="I18" s="11">
        <v>6</v>
      </c>
      <c r="J18" s="11">
        <v>10</v>
      </c>
      <c r="K18" s="11">
        <v>5</v>
      </c>
      <c r="L18" s="11">
        <v>5</v>
      </c>
      <c r="M18" s="11">
        <v>0</v>
      </c>
      <c r="N18" s="11">
        <v>0</v>
      </c>
      <c r="O18" s="11">
        <v>0</v>
      </c>
      <c r="P18" s="11">
        <v>6</v>
      </c>
      <c r="Q18" s="11">
        <v>4</v>
      </c>
      <c r="R18" s="11">
        <v>2</v>
      </c>
      <c r="S18" s="11">
        <v>17</v>
      </c>
      <c r="T18" s="11">
        <v>15</v>
      </c>
      <c r="U18" s="11">
        <v>2</v>
      </c>
      <c r="V18" s="11">
        <v>12</v>
      </c>
      <c r="W18" s="11">
        <v>8</v>
      </c>
      <c r="X18" s="11">
        <v>4</v>
      </c>
      <c r="Y18" s="11">
        <v>0</v>
      </c>
      <c r="Z18" s="11">
        <v>0</v>
      </c>
      <c r="AA18" s="11">
        <v>0</v>
      </c>
      <c r="AB18" s="11">
        <v>12</v>
      </c>
      <c r="AC18" s="11">
        <v>5</v>
      </c>
      <c r="AD18" s="11">
        <v>7</v>
      </c>
      <c r="AE18" s="11">
        <v>0</v>
      </c>
      <c r="AF18" s="11">
        <v>0</v>
      </c>
      <c r="AG18" s="27">
        <v>0</v>
      </c>
    </row>
    <row r="19" spans="2:33">
      <c r="B19" s="26" t="s">
        <v>928</v>
      </c>
      <c r="C19" s="11" t="s">
        <v>929</v>
      </c>
      <c r="D19" s="11">
        <v>35</v>
      </c>
      <c r="E19" s="11">
        <v>31</v>
      </c>
      <c r="F19" s="11">
        <v>4</v>
      </c>
      <c r="G19" s="11">
        <v>10</v>
      </c>
      <c r="H19" s="11">
        <v>6</v>
      </c>
      <c r="I19" s="11">
        <v>4</v>
      </c>
      <c r="J19" s="11">
        <v>0</v>
      </c>
      <c r="K19" s="11">
        <v>0</v>
      </c>
      <c r="L19" s="11">
        <v>0</v>
      </c>
      <c r="M19" s="11">
        <v>12</v>
      </c>
      <c r="N19" s="11">
        <v>9</v>
      </c>
      <c r="O19" s="11">
        <v>3</v>
      </c>
      <c r="P19" s="11">
        <v>0</v>
      </c>
      <c r="Q19" s="11">
        <v>0</v>
      </c>
      <c r="R19" s="11">
        <v>0</v>
      </c>
      <c r="S19" s="11">
        <v>35</v>
      </c>
      <c r="T19" s="11">
        <v>34</v>
      </c>
      <c r="U19" s="11">
        <v>1</v>
      </c>
      <c r="V19" s="11">
        <v>16</v>
      </c>
      <c r="W19" s="11">
        <v>8</v>
      </c>
      <c r="X19" s="11">
        <v>8</v>
      </c>
      <c r="Y19" s="11">
        <v>0</v>
      </c>
      <c r="Z19" s="11">
        <v>0</v>
      </c>
      <c r="AA19" s="11">
        <v>0</v>
      </c>
      <c r="AB19" s="11">
        <v>24</v>
      </c>
      <c r="AC19" s="11">
        <v>19</v>
      </c>
      <c r="AD19" s="11">
        <v>5</v>
      </c>
      <c r="AE19" s="11">
        <v>20</v>
      </c>
      <c r="AF19" s="11">
        <v>12</v>
      </c>
      <c r="AG19" s="27">
        <v>8</v>
      </c>
    </row>
    <row r="20" spans="2:33">
      <c r="B20" s="26" t="s">
        <v>1021</v>
      </c>
      <c r="C20" s="11" t="s">
        <v>1022</v>
      </c>
      <c r="D20" s="11">
        <v>16</v>
      </c>
      <c r="E20" s="11">
        <v>8</v>
      </c>
      <c r="F20" s="11">
        <v>8</v>
      </c>
      <c r="G20" s="11">
        <v>37</v>
      </c>
      <c r="H20" s="11">
        <v>36</v>
      </c>
      <c r="I20" s="11">
        <v>1</v>
      </c>
      <c r="J20" s="11">
        <v>20</v>
      </c>
      <c r="K20" s="11">
        <v>11</v>
      </c>
      <c r="L20" s="11">
        <v>9</v>
      </c>
      <c r="M20" s="11">
        <v>0</v>
      </c>
      <c r="N20" s="11">
        <v>0</v>
      </c>
      <c r="O20" s="11">
        <v>0</v>
      </c>
      <c r="P20" s="11">
        <v>17</v>
      </c>
      <c r="Q20" s="11">
        <v>9</v>
      </c>
      <c r="R20" s="11">
        <v>8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17</v>
      </c>
      <c r="Z20" s="11">
        <v>17</v>
      </c>
      <c r="AA20" s="11">
        <v>0</v>
      </c>
      <c r="AB20" s="11">
        <v>10</v>
      </c>
      <c r="AC20" s="11">
        <v>7</v>
      </c>
      <c r="AD20" s="11">
        <v>3</v>
      </c>
      <c r="AE20" s="11">
        <v>0</v>
      </c>
      <c r="AF20" s="11">
        <v>0</v>
      </c>
      <c r="AG20" s="27">
        <v>0</v>
      </c>
    </row>
    <row r="21" spans="2:33">
      <c r="B21" s="26" t="s">
        <v>1091</v>
      </c>
      <c r="C21" s="11" t="s">
        <v>1092</v>
      </c>
      <c r="D21" s="11">
        <v>11</v>
      </c>
      <c r="E21" s="11">
        <v>7</v>
      </c>
      <c r="F21" s="11">
        <v>4</v>
      </c>
      <c r="G21" s="11">
        <v>11</v>
      </c>
      <c r="H21" s="11">
        <v>7</v>
      </c>
      <c r="I21" s="11">
        <v>4</v>
      </c>
      <c r="J21" s="11">
        <v>12</v>
      </c>
      <c r="K21" s="11">
        <v>7</v>
      </c>
      <c r="L21" s="11">
        <v>5</v>
      </c>
      <c r="M21" s="11">
        <v>15</v>
      </c>
      <c r="N21" s="11">
        <v>9</v>
      </c>
      <c r="O21" s="11">
        <v>6</v>
      </c>
      <c r="P21" s="11">
        <v>22</v>
      </c>
      <c r="Q21" s="11">
        <v>15</v>
      </c>
      <c r="R21" s="11">
        <v>7</v>
      </c>
      <c r="S21" s="11">
        <v>15</v>
      </c>
      <c r="T21" s="11">
        <v>8</v>
      </c>
      <c r="U21" s="11">
        <v>7</v>
      </c>
      <c r="V21" s="11">
        <v>0</v>
      </c>
      <c r="W21" s="11">
        <v>0</v>
      </c>
      <c r="X21" s="11">
        <v>0</v>
      </c>
      <c r="Y21" s="11">
        <v>11</v>
      </c>
      <c r="Z21" s="11">
        <v>9</v>
      </c>
      <c r="AA21" s="11">
        <v>2</v>
      </c>
      <c r="AB21" s="11">
        <v>23</v>
      </c>
      <c r="AC21" s="11">
        <v>17</v>
      </c>
      <c r="AD21" s="11">
        <v>6</v>
      </c>
      <c r="AE21" s="11">
        <v>0</v>
      </c>
      <c r="AF21" s="11">
        <v>0</v>
      </c>
      <c r="AG21" s="27">
        <v>0</v>
      </c>
    </row>
    <row r="22" spans="2:33">
      <c r="B22" s="26" t="s">
        <v>1164</v>
      </c>
      <c r="C22" s="11" t="s">
        <v>1165</v>
      </c>
      <c r="D22" s="11">
        <v>8</v>
      </c>
      <c r="E22" s="11">
        <v>7</v>
      </c>
      <c r="F22" s="11">
        <v>1</v>
      </c>
      <c r="G22" s="11">
        <v>0</v>
      </c>
      <c r="H22" s="11">
        <v>0</v>
      </c>
      <c r="I22" s="11">
        <v>0</v>
      </c>
      <c r="J22" s="11">
        <v>28</v>
      </c>
      <c r="K22" s="11">
        <v>25</v>
      </c>
      <c r="L22" s="11">
        <v>3</v>
      </c>
      <c r="M22" s="11">
        <v>6</v>
      </c>
      <c r="N22" s="11">
        <v>4</v>
      </c>
      <c r="O22" s="11">
        <v>2</v>
      </c>
      <c r="P22" s="11">
        <v>13</v>
      </c>
      <c r="Q22" s="11">
        <v>10</v>
      </c>
      <c r="R22" s="11">
        <v>3</v>
      </c>
      <c r="S22" s="11">
        <v>0</v>
      </c>
      <c r="T22" s="11">
        <v>0</v>
      </c>
      <c r="U22" s="11">
        <v>0</v>
      </c>
      <c r="V22" s="11">
        <v>6</v>
      </c>
      <c r="W22" s="11">
        <v>3</v>
      </c>
      <c r="X22" s="11">
        <v>3</v>
      </c>
      <c r="Y22" s="11">
        <v>12</v>
      </c>
      <c r="Z22" s="11">
        <v>6</v>
      </c>
      <c r="AA22" s="11">
        <v>6</v>
      </c>
      <c r="AB22" s="11">
        <v>28</v>
      </c>
      <c r="AC22" s="11">
        <v>19</v>
      </c>
      <c r="AD22" s="11">
        <v>9</v>
      </c>
      <c r="AE22" s="11">
        <v>21</v>
      </c>
      <c r="AF22" s="11">
        <v>18</v>
      </c>
      <c r="AG22" s="27">
        <v>3</v>
      </c>
    </row>
    <row r="23" spans="2:33">
      <c r="B23" s="26" t="s">
        <v>1240</v>
      </c>
      <c r="C23" s="11" t="s">
        <v>1241</v>
      </c>
      <c r="D23" s="11">
        <v>31</v>
      </c>
      <c r="E23" s="11">
        <v>24</v>
      </c>
      <c r="F23" s="11">
        <v>7</v>
      </c>
      <c r="G23" s="11">
        <v>16</v>
      </c>
      <c r="H23" s="11">
        <v>9</v>
      </c>
      <c r="I23" s="11">
        <v>7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13</v>
      </c>
      <c r="Q23" s="11">
        <v>4</v>
      </c>
      <c r="R23" s="11">
        <v>9</v>
      </c>
      <c r="S23" s="11">
        <v>13</v>
      </c>
      <c r="T23" s="11">
        <v>10</v>
      </c>
      <c r="U23" s="11">
        <v>3</v>
      </c>
      <c r="V23" s="11">
        <v>18</v>
      </c>
      <c r="W23" s="11">
        <v>10</v>
      </c>
      <c r="X23" s="11">
        <v>8</v>
      </c>
      <c r="Y23" s="11">
        <v>13</v>
      </c>
      <c r="Z23" s="11">
        <v>10</v>
      </c>
      <c r="AA23" s="11">
        <v>3</v>
      </c>
      <c r="AB23" s="11">
        <v>0</v>
      </c>
      <c r="AC23" s="11">
        <v>0</v>
      </c>
      <c r="AD23" s="11">
        <v>0</v>
      </c>
      <c r="AE23" s="11">
        <v>24</v>
      </c>
      <c r="AF23" s="11">
        <v>22</v>
      </c>
      <c r="AG23" s="27">
        <v>2</v>
      </c>
    </row>
    <row r="24" spans="2:33">
      <c r="B24" s="26" t="s">
        <v>1323</v>
      </c>
      <c r="C24" s="11" t="s">
        <v>1324</v>
      </c>
      <c r="D24" s="11">
        <v>0</v>
      </c>
      <c r="E24" s="11">
        <v>0</v>
      </c>
      <c r="F24" s="11">
        <v>0</v>
      </c>
      <c r="G24" s="11">
        <v>13</v>
      </c>
      <c r="H24" s="11">
        <v>13</v>
      </c>
      <c r="I24" s="11">
        <v>0</v>
      </c>
      <c r="J24" s="11">
        <v>10</v>
      </c>
      <c r="K24" s="11">
        <v>10</v>
      </c>
      <c r="L24" s="11">
        <v>0</v>
      </c>
      <c r="M24" s="11">
        <v>27</v>
      </c>
      <c r="N24" s="11">
        <v>22</v>
      </c>
      <c r="O24" s="11">
        <v>5</v>
      </c>
      <c r="P24" s="11">
        <v>13</v>
      </c>
      <c r="Q24" s="11">
        <v>12</v>
      </c>
      <c r="R24" s="11">
        <v>1</v>
      </c>
      <c r="S24" s="11">
        <v>15</v>
      </c>
      <c r="T24" s="11">
        <v>9</v>
      </c>
      <c r="U24" s="11">
        <v>6</v>
      </c>
      <c r="V24" s="11">
        <v>15</v>
      </c>
      <c r="W24" s="11">
        <v>15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14</v>
      </c>
      <c r="AF24" s="11">
        <v>10</v>
      </c>
      <c r="AG24" s="27">
        <v>4</v>
      </c>
    </row>
    <row r="25" spans="2:33">
      <c r="B25" s="26" t="s">
        <v>1390</v>
      </c>
      <c r="C25" s="11" t="s">
        <v>1391</v>
      </c>
      <c r="D25" s="11">
        <v>0</v>
      </c>
      <c r="E25" s="11">
        <v>0</v>
      </c>
      <c r="F25" s="11">
        <v>0</v>
      </c>
      <c r="G25" s="11">
        <v>11</v>
      </c>
      <c r="H25" s="11">
        <v>9</v>
      </c>
      <c r="I25" s="11">
        <v>2</v>
      </c>
      <c r="J25" s="11">
        <v>21</v>
      </c>
      <c r="K25" s="11">
        <v>19</v>
      </c>
      <c r="L25" s="11">
        <v>2</v>
      </c>
      <c r="M25" s="11">
        <v>21</v>
      </c>
      <c r="N25" s="11">
        <v>20</v>
      </c>
      <c r="O25" s="11">
        <v>1</v>
      </c>
      <c r="P25" s="11">
        <v>13</v>
      </c>
      <c r="Q25" s="11">
        <v>8</v>
      </c>
      <c r="R25" s="11">
        <v>5</v>
      </c>
      <c r="S25" s="11">
        <v>18</v>
      </c>
      <c r="T25" s="11">
        <v>17</v>
      </c>
      <c r="U25" s="11">
        <v>1</v>
      </c>
      <c r="V25" s="11">
        <v>39</v>
      </c>
      <c r="W25" s="11">
        <v>38</v>
      </c>
      <c r="X25" s="11">
        <v>1</v>
      </c>
      <c r="Y25" s="11">
        <v>18</v>
      </c>
      <c r="Z25" s="11">
        <v>15</v>
      </c>
      <c r="AA25" s="11">
        <v>3</v>
      </c>
      <c r="AB25" s="11">
        <v>0</v>
      </c>
      <c r="AC25" s="11">
        <v>0</v>
      </c>
      <c r="AD25" s="11">
        <v>0</v>
      </c>
      <c r="AE25" s="11">
        <v>20</v>
      </c>
      <c r="AF25" s="11">
        <v>11</v>
      </c>
      <c r="AG25" s="27">
        <v>9</v>
      </c>
    </row>
    <row r="26" spans="2:33">
      <c r="B26" s="26" t="s">
        <v>1469</v>
      </c>
      <c r="C26" s="11" t="s">
        <v>1470</v>
      </c>
      <c r="D26" s="11">
        <v>0</v>
      </c>
      <c r="E26" s="11">
        <v>0</v>
      </c>
      <c r="F26" s="11">
        <v>0</v>
      </c>
      <c r="G26" s="11">
        <v>27</v>
      </c>
      <c r="H26" s="11">
        <v>27</v>
      </c>
      <c r="I26" s="11">
        <v>0</v>
      </c>
      <c r="J26" s="11">
        <v>31</v>
      </c>
      <c r="K26" s="11">
        <v>29</v>
      </c>
      <c r="L26" s="11">
        <v>2</v>
      </c>
      <c r="M26" s="11">
        <v>0</v>
      </c>
      <c r="N26" s="11">
        <v>0</v>
      </c>
      <c r="O26" s="11">
        <v>0</v>
      </c>
      <c r="P26" s="11">
        <v>15</v>
      </c>
      <c r="Q26" s="11">
        <v>6</v>
      </c>
      <c r="R26" s="11">
        <v>9</v>
      </c>
      <c r="S26" s="11">
        <v>13</v>
      </c>
      <c r="T26" s="11">
        <v>8</v>
      </c>
      <c r="U26" s="11">
        <v>5</v>
      </c>
      <c r="V26" s="11">
        <v>14</v>
      </c>
      <c r="W26" s="11">
        <v>8</v>
      </c>
      <c r="X26" s="11">
        <v>6</v>
      </c>
      <c r="Y26" s="11">
        <v>12</v>
      </c>
      <c r="Z26" s="11">
        <v>6</v>
      </c>
      <c r="AA26" s="11">
        <v>6</v>
      </c>
      <c r="AB26" s="11">
        <v>20</v>
      </c>
      <c r="AC26" s="11">
        <v>16</v>
      </c>
      <c r="AD26" s="11">
        <v>4</v>
      </c>
      <c r="AE26" s="11">
        <v>11</v>
      </c>
      <c r="AF26" s="11">
        <v>7</v>
      </c>
      <c r="AG26" s="27">
        <v>4</v>
      </c>
    </row>
    <row r="27" spans="2:33">
      <c r="B27" s="26" t="s">
        <v>1550</v>
      </c>
      <c r="C27" s="11" t="s">
        <v>1551</v>
      </c>
      <c r="D27" s="11">
        <v>0</v>
      </c>
      <c r="E27" s="11">
        <v>0</v>
      </c>
      <c r="F27" s="11">
        <v>0</v>
      </c>
      <c r="G27" s="11">
        <v>8</v>
      </c>
      <c r="H27" s="11">
        <v>6</v>
      </c>
      <c r="I27" s="11">
        <v>2</v>
      </c>
      <c r="J27" s="11">
        <v>15</v>
      </c>
      <c r="K27" s="11">
        <v>8</v>
      </c>
      <c r="L27" s="11">
        <v>7</v>
      </c>
      <c r="M27" s="11">
        <v>13</v>
      </c>
      <c r="N27" s="11">
        <v>5</v>
      </c>
      <c r="O27" s="11">
        <v>8</v>
      </c>
      <c r="P27" s="11">
        <v>0</v>
      </c>
      <c r="Q27" s="11">
        <v>0</v>
      </c>
      <c r="R27" s="11">
        <v>0</v>
      </c>
      <c r="S27" s="11">
        <v>14</v>
      </c>
      <c r="T27" s="11">
        <v>6</v>
      </c>
      <c r="U27" s="11">
        <v>8</v>
      </c>
      <c r="V27" s="11">
        <v>0</v>
      </c>
      <c r="W27" s="11">
        <v>0</v>
      </c>
      <c r="X27" s="11">
        <v>0</v>
      </c>
      <c r="Y27" s="11">
        <v>13</v>
      </c>
      <c r="Z27" s="11">
        <v>4</v>
      </c>
      <c r="AA27" s="11">
        <v>9</v>
      </c>
      <c r="AB27" s="11">
        <v>23</v>
      </c>
      <c r="AC27" s="11">
        <v>19</v>
      </c>
      <c r="AD27" s="11">
        <v>4</v>
      </c>
      <c r="AE27" s="11">
        <v>0</v>
      </c>
      <c r="AF27" s="11">
        <v>0</v>
      </c>
      <c r="AG27" s="27">
        <v>0</v>
      </c>
    </row>
    <row r="28" spans="2:33">
      <c r="B28" s="26" t="s">
        <v>1599</v>
      </c>
      <c r="C28" s="11" t="s">
        <v>1600</v>
      </c>
      <c r="D28" s="11">
        <v>3</v>
      </c>
      <c r="E28" s="11">
        <v>0</v>
      </c>
      <c r="F28" s="11">
        <v>3</v>
      </c>
      <c r="G28" s="11">
        <v>0</v>
      </c>
      <c r="H28" s="11">
        <v>0</v>
      </c>
      <c r="I28" s="11">
        <v>0</v>
      </c>
      <c r="J28" s="11">
        <v>13</v>
      </c>
      <c r="K28" s="11">
        <v>5</v>
      </c>
      <c r="L28" s="11">
        <v>8</v>
      </c>
      <c r="M28" s="11">
        <v>0</v>
      </c>
      <c r="N28" s="11">
        <v>0</v>
      </c>
      <c r="O28" s="11">
        <v>0</v>
      </c>
      <c r="P28" s="11">
        <v>28</v>
      </c>
      <c r="Q28" s="11">
        <v>23</v>
      </c>
      <c r="R28" s="11">
        <v>5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13</v>
      </c>
      <c r="Z28" s="11">
        <v>12</v>
      </c>
      <c r="AA28" s="11">
        <v>1</v>
      </c>
      <c r="AB28" s="11">
        <v>9</v>
      </c>
      <c r="AC28" s="11">
        <v>6</v>
      </c>
      <c r="AD28" s="11">
        <v>3</v>
      </c>
      <c r="AE28" s="11">
        <v>0</v>
      </c>
      <c r="AF28" s="11">
        <v>0</v>
      </c>
      <c r="AG28" s="27">
        <v>0</v>
      </c>
    </row>
    <row r="29" spans="2:33">
      <c r="B29" s="26" t="s">
        <v>1654</v>
      </c>
      <c r="C29" s="11" t="s">
        <v>1655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13</v>
      </c>
      <c r="K29" s="11">
        <v>8</v>
      </c>
      <c r="L29" s="11">
        <v>5</v>
      </c>
      <c r="M29" s="11">
        <v>9</v>
      </c>
      <c r="N29" s="11">
        <v>8</v>
      </c>
      <c r="O29" s="11">
        <v>1</v>
      </c>
      <c r="P29" s="11">
        <v>0</v>
      </c>
      <c r="Q29" s="11">
        <v>0</v>
      </c>
      <c r="R29" s="11">
        <v>0</v>
      </c>
      <c r="S29" s="11">
        <v>9</v>
      </c>
      <c r="T29" s="11">
        <v>8</v>
      </c>
      <c r="U29" s="11">
        <v>1</v>
      </c>
      <c r="V29" s="11">
        <v>12</v>
      </c>
      <c r="W29" s="11">
        <v>5</v>
      </c>
      <c r="X29" s="11">
        <v>7</v>
      </c>
      <c r="Y29" s="11">
        <v>0</v>
      </c>
      <c r="Z29" s="11">
        <v>0</v>
      </c>
      <c r="AA29" s="11">
        <v>0</v>
      </c>
      <c r="AB29" s="11">
        <v>12</v>
      </c>
      <c r="AC29" s="11">
        <v>12</v>
      </c>
      <c r="AD29" s="11">
        <v>0</v>
      </c>
      <c r="AE29" s="11">
        <v>0</v>
      </c>
      <c r="AF29" s="11">
        <v>0</v>
      </c>
      <c r="AG29" s="27">
        <v>0</v>
      </c>
    </row>
    <row r="30" spans="2:33">
      <c r="B30" s="26" t="s">
        <v>1706</v>
      </c>
      <c r="C30" s="11" t="s">
        <v>1707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9</v>
      </c>
      <c r="N30" s="11">
        <v>6</v>
      </c>
      <c r="O30" s="11">
        <v>3</v>
      </c>
      <c r="P30" s="11">
        <v>0</v>
      </c>
      <c r="Q30" s="11">
        <v>0</v>
      </c>
      <c r="R30" s="11">
        <v>0</v>
      </c>
      <c r="S30" s="11">
        <v>15</v>
      </c>
      <c r="T30" s="11">
        <v>8</v>
      </c>
      <c r="U30" s="11">
        <v>7</v>
      </c>
      <c r="V30" s="11">
        <v>1</v>
      </c>
      <c r="W30" s="11">
        <v>1</v>
      </c>
      <c r="X30" s="11">
        <v>0</v>
      </c>
      <c r="Y30" s="11">
        <v>9</v>
      </c>
      <c r="Z30" s="11">
        <v>2</v>
      </c>
      <c r="AA30" s="11">
        <v>7</v>
      </c>
      <c r="AB30" s="11">
        <v>0</v>
      </c>
      <c r="AC30" s="11">
        <v>0</v>
      </c>
      <c r="AD30" s="11">
        <v>0</v>
      </c>
      <c r="AE30" s="11">
        <v>12</v>
      </c>
      <c r="AF30" s="11">
        <v>11</v>
      </c>
      <c r="AG30" s="27">
        <v>1</v>
      </c>
    </row>
    <row r="31" spans="2:33" ht="15" thickBot="1">
      <c r="B31" s="28" t="s">
        <v>1758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30"/>
    </row>
  </sheetData>
  <mergeCells count="4">
    <mergeCell ref="E2:F2"/>
    <mergeCell ref="D3:H3"/>
    <mergeCell ref="E4:F4"/>
    <mergeCell ref="E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2E34-B5DB-4B40-A529-37F37EC74F09}">
  <dimension ref="B2:AE60"/>
  <sheetViews>
    <sheetView showGridLines="0" workbookViewId="0">
      <selection activeCell="AB58" sqref="AB58"/>
    </sheetView>
  </sheetViews>
  <sheetFormatPr defaultRowHeight="14.4"/>
  <cols>
    <col min="2" max="2" width="18.5546875" bestFit="1" customWidth="1"/>
    <col min="3" max="3" width="10" bestFit="1" customWidth="1"/>
    <col min="4" max="4" width="12.6640625" bestFit="1" customWidth="1"/>
    <col min="5" max="5" width="9.109375" bestFit="1" customWidth="1"/>
    <col min="6" max="6" width="9.44140625" bestFit="1" customWidth="1"/>
    <col min="7" max="7" width="11.77734375" bestFit="1" customWidth="1"/>
    <col min="8" max="8" width="8.6640625" bestFit="1" customWidth="1"/>
    <col min="9" max="9" width="22.77734375" customWidth="1"/>
    <col min="12" max="19" width="15.77734375" customWidth="1"/>
    <col min="27" max="27" width="21.21875" bestFit="1" customWidth="1"/>
    <col min="28" max="28" width="12.109375" bestFit="1" customWidth="1"/>
    <col min="29" max="29" width="18.109375" bestFit="1" customWidth="1"/>
    <col min="30" max="30" width="17.77734375" customWidth="1"/>
    <col min="31" max="31" width="22.109375" customWidth="1"/>
    <col min="32" max="32" width="10.77734375" customWidth="1"/>
  </cols>
  <sheetData>
    <row r="2" spans="2:31" ht="15" thickBot="1"/>
    <row r="3" spans="2:31" ht="29.4" thickBot="1">
      <c r="B3" s="76" t="s">
        <v>1771</v>
      </c>
      <c r="C3" s="142" t="s">
        <v>1778</v>
      </c>
      <c r="D3" s="143" t="s">
        <v>1777</v>
      </c>
      <c r="E3" s="143" t="s">
        <v>1776</v>
      </c>
      <c r="F3" s="143" t="s">
        <v>1779</v>
      </c>
      <c r="G3" s="143" t="s">
        <v>1780</v>
      </c>
      <c r="H3" s="144" t="s">
        <v>1781</v>
      </c>
      <c r="I3" s="82" t="s">
        <v>1775</v>
      </c>
      <c r="J3" s="66" t="s">
        <v>1795</v>
      </c>
      <c r="L3" s="176" t="s">
        <v>23</v>
      </c>
      <c r="M3" s="177"/>
      <c r="N3" s="176" t="s">
        <v>37</v>
      </c>
      <c r="O3" s="177"/>
      <c r="P3" s="176" t="s">
        <v>42</v>
      </c>
      <c r="Q3" s="177"/>
      <c r="R3" s="176" t="s">
        <v>20</v>
      </c>
      <c r="S3" s="177"/>
      <c r="U3" s="36"/>
      <c r="V3" s="37"/>
      <c r="W3" s="38"/>
      <c r="AA3" s="45" t="s">
        <v>1771</v>
      </c>
      <c r="AB3" t="s">
        <v>1808</v>
      </c>
      <c r="AC3" t="s">
        <v>1772</v>
      </c>
      <c r="AD3" t="s">
        <v>1773</v>
      </c>
      <c r="AE3" s="47" t="s">
        <v>1775</v>
      </c>
    </row>
    <row r="4" spans="2:31" ht="15" thickBot="1">
      <c r="B4" s="74" t="s">
        <v>23</v>
      </c>
      <c r="C4" s="67">
        <v>2709</v>
      </c>
      <c r="D4" s="57">
        <v>6.7054455445544559</v>
      </c>
      <c r="E4" s="56">
        <v>1</v>
      </c>
      <c r="F4" s="56">
        <v>13</v>
      </c>
      <c r="G4" s="57">
        <v>1.9407782965941707</v>
      </c>
      <c r="H4" s="68">
        <v>3.7666203965309704</v>
      </c>
      <c r="I4" s="78">
        <f>SUM(I5:I17)</f>
        <v>1933064.115020375</v>
      </c>
      <c r="J4" s="79">
        <f>I4/$I$4</f>
        <v>1</v>
      </c>
      <c r="L4" s="52" t="s">
        <v>1782</v>
      </c>
      <c r="M4" s="50">
        <v>6.7014925373134329</v>
      </c>
      <c r="N4" s="52" t="s">
        <v>1782</v>
      </c>
      <c r="O4" s="50">
        <v>6.834254143646409</v>
      </c>
      <c r="P4" s="52" t="s">
        <v>1782</v>
      </c>
      <c r="Q4" s="50">
        <v>6.8866666666666667</v>
      </c>
      <c r="R4" s="54" t="s">
        <v>1782</v>
      </c>
      <c r="S4" s="50">
        <v>6.6739130434782608</v>
      </c>
      <c r="U4" s="39"/>
      <c r="V4" s="40"/>
      <c r="W4" s="41"/>
      <c r="AA4" s="3" t="s">
        <v>23</v>
      </c>
      <c r="AB4" s="46"/>
      <c r="AC4" s="46"/>
      <c r="AD4" s="46"/>
    </row>
    <row r="5" spans="2:31">
      <c r="B5" s="72" t="s">
        <v>202</v>
      </c>
      <c r="C5" s="69">
        <v>143</v>
      </c>
      <c r="D5" s="59">
        <v>7.15</v>
      </c>
      <c r="E5" s="58">
        <v>4</v>
      </c>
      <c r="F5" s="58">
        <v>12</v>
      </c>
      <c r="G5" s="59">
        <v>2.2542357790099108</v>
      </c>
      <c r="H5" s="62">
        <v>5.0815789473684188</v>
      </c>
      <c r="I5" s="77">
        <f>AE5</f>
        <v>174460</v>
      </c>
      <c r="J5" s="63">
        <f>I5/$I$4</f>
        <v>9.0250498493248968E-2</v>
      </c>
      <c r="L5" s="52" t="s">
        <v>1783</v>
      </c>
      <c r="M5" s="50">
        <v>9.6981755388000968E-2</v>
      </c>
      <c r="N5" s="52" t="s">
        <v>1783</v>
      </c>
      <c r="O5" s="50">
        <v>9.780402269153099E-2</v>
      </c>
      <c r="P5" s="52" t="s">
        <v>1783</v>
      </c>
      <c r="Q5" s="50">
        <v>0.10583613187468401</v>
      </c>
      <c r="R5" s="54" t="s">
        <v>1783</v>
      </c>
      <c r="S5" s="50">
        <v>0.12020251762170416</v>
      </c>
      <c r="U5" s="39"/>
      <c r="V5" s="40"/>
      <c r="W5" s="41"/>
      <c r="AA5" s="48" t="s">
        <v>202</v>
      </c>
      <c r="AB5" s="46">
        <v>24300</v>
      </c>
      <c r="AC5" s="49">
        <v>1220</v>
      </c>
      <c r="AD5" s="46">
        <v>143</v>
      </c>
      <c r="AE5" s="49">
        <f t="shared" ref="AE5:AE17" si="0">GETPIVOTDATA("[Measures].[Average of Sale_Price]",$AA$3,"[Range].[Product_Name]","[Range].[Product_Name].&amp;[" &amp; AA5 &amp; "]","[Range].[Category]","[Range].[Category].&amp;[" &amp; $AA$4 &amp; "]")*GETPIVOTDATA("[Measures].[Sum of Sale_Quantity]",$AA$3,"[Range].[Product_Name]","[Range].[Product_Name].&amp;[" &amp; AA5 &amp; "]","[Range].[Category]","[Range].[Category].&amp;[" &amp; $AA$4 &amp; "]")</f>
        <v>174460</v>
      </c>
    </row>
    <row r="6" spans="2:31">
      <c r="B6" s="75" t="s">
        <v>111</v>
      </c>
      <c r="C6" s="69">
        <v>145</v>
      </c>
      <c r="D6" s="59">
        <v>6.9047619047619051</v>
      </c>
      <c r="E6" s="58">
        <v>4</v>
      </c>
      <c r="F6" s="58">
        <v>10</v>
      </c>
      <c r="G6" s="59">
        <v>1.7001400502535644</v>
      </c>
      <c r="H6" s="62">
        <v>2.8904761904761926</v>
      </c>
      <c r="I6" s="77">
        <f t="shared" ref="I6:I29" si="1">AE6</f>
        <v>33350</v>
      </c>
      <c r="J6" s="63">
        <f t="shared" ref="J6:J17" si="2">I6/$I$4</f>
        <v>1.7252402411726774E-2</v>
      </c>
      <c r="L6" s="52" t="s">
        <v>1784</v>
      </c>
      <c r="M6" s="50">
        <v>7</v>
      </c>
      <c r="N6" s="52" t="s">
        <v>1784</v>
      </c>
      <c r="O6" s="50">
        <v>7</v>
      </c>
      <c r="P6" s="52" t="s">
        <v>1784</v>
      </c>
      <c r="Q6" s="50">
        <v>7</v>
      </c>
      <c r="R6" s="54" t="s">
        <v>1784</v>
      </c>
      <c r="S6" s="50">
        <v>7</v>
      </c>
      <c r="U6" s="39"/>
      <c r="V6" s="40"/>
      <c r="W6" s="41"/>
      <c r="AA6" s="48" t="s">
        <v>111</v>
      </c>
      <c r="AB6" s="46">
        <v>2900</v>
      </c>
      <c r="AC6" s="49">
        <v>230</v>
      </c>
      <c r="AD6" s="46">
        <v>145</v>
      </c>
      <c r="AE6" s="49">
        <f t="shared" si="0"/>
        <v>33350</v>
      </c>
    </row>
    <row r="7" spans="2:31">
      <c r="B7" s="75" t="s">
        <v>84</v>
      </c>
      <c r="C7" s="69">
        <v>112</v>
      </c>
      <c r="D7" s="59">
        <v>6.5882352941176467</v>
      </c>
      <c r="E7" s="58">
        <v>3</v>
      </c>
      <c r="F7" s="58">
        <v>11</v>
      </c>
      <c r="G7" s="59">
        <v>2.0018373912924274</v>
      </c>
      <c r="H7" s="62">
        <v>4.007352941176471</v>
      </c>
      <c r="I7" s="77">
        <f t="shared" si="1"/>
        <v>33929.411764705881</v>
      </c>
      <c r="J7" s="63">
        <f t="shared" si="2"/>
        <v>1.7552139890791081E-2</v>
      </c>
      <c r="L7" s="52" t="s">
        <v>1785</v>
      </c>
      <c r="M7" s="50">
        <v>6</v>
      </c>
      <c r="N7" s="52" t="s">
        <v>1785</v>
      </c>
      <c r="O7" s="50">
        <v>7</v>
      </c>
      <c r="P7" s="52" t="s">
        <v>1785</v>
      </c>
      <c r="Q7" s="50">
        <v>7</v>
      </c>
      <c r="R7" s="54" t="s">
        <v>1785</v>
      </c>
      <c r="S7" s="50">
        <v>6</v>
      </c>
      <c r="U7" s="39"/>
      <c r="V7" s="40"/>
      <c r="W7" s="41"/>
      <c r="AA7" s="48" t="s">
        <v>84</v>
      </c>
      <c r="AB7" s="46">
        <v>2110</v>
      </c>
      <c r="AC7" s="49">
        <v>302.94117647058823</v>
      </c>
      <c r="AD7" s="46">
        <v>112</v>
      </c>
      <c r="AE7" s="49">
        <f t="shared" si="0"/>
        <v>33929.411764705881</v>
      </c>
    </row>
    <row r="8" spans="2:31">
      <c r="B8" s="75" t="s">
        <v>369</v>
      </c>
      <c r="C8" s="69">
        <v>173</v>
      </c>
      <c r="D8" s="59">
        <v>6.92</v>
      </c>
      <c r="E8" s="58">
        <v>3</v>
      </c>
      <c r="F8" s="58">
        <v>11</v>
      </c>
      <c r="G8" s="59">
        <v>2.177919496522617</v>
      </c>
      <c r="H8" s="62">
        <v>4.7433333333333296</v>
      </c>
      <c r="I8" s="77">
        <f t="shared" si="1"/>
        <v>195974.39999999999</v>
      </c>
      <c r="J8" s="63">
        <f t="shared" si="2"/>
        <v>0.10138018624277984</v>
      </c>
      <c r="L8" s="52" t="s">
        <v>1786</v>
      </c>
      <c r="M8" s="50">
        <v>1.9444781492759178</v>
      </c>
      <c r="N8" s="52" t="s">
        <v>1786</v>
      </c>
      <c r="O8" s="50">
        <v>1.8608484412712589</v>
      </c>
      <c r="P8" s="52" t="s">
        <v>1786</v>
      </c>
      <c r="Q8" s="50">
        <v>2.2451233962942831</v>
      </c>
      <c r="R8" s="54" t="s">
        <v>1786</v>
      </c>
      <c r="S8" s="50">
        <v>1.9969542025185563</v>
      </c>
      <c r="U8" s="39"/>
      <c r="V8" s="40"/>
      <c r="W8" s="41"/>
      <c r="AA8" s="48" t="s">
        <v>369</v>
      </c>
      <c r="AB8" s="46">
        <v>48270</v>
      </c>
      <c r="AC8" s="49">
        <v>1132.8</v>
      </c>
      <c r="AD8" s="46">
        <v>173</v>
      </c>
      <c r="AE8" s="49">
        <f t="shared" si="0"/>
        <v>195974.39999999999</v>
      </c>
    </row>
    <row r="9" spans="2:31">
      <c r="B9" s="75" t="s">
        <v>21</v>
      </c>
      <c r="C9" s="69">
        <v>303</v>
      </c>
      <c r="D9" s="59">
        <v>6.8863636363636367</v>
      </c>
      <c r="E9" s="58">
        <v>4</v>
      </c>
      <c r="F9" s="58">
        <v>9</v>
      </c>
      <c r="G9" s="59">
        <v>1.5732636658767216</v>
      </c>
      <c r="H9" s="62">
        <v>2.4751585623678607</v>
      </c>
      <c r="I9" s="77">
        <f t="shared" si="1"/>
        <v>75013.159090909088</v>
      </c>
      <c r="J9" s="63">
        <f t="shared" si="2"/>
        <v>3.8805313547563544E-2</v>
      </c>
      <c r="L9" s="52" t="s">
        <v>1787</v>
      </c>
      <c r="M9" s="50">
        <v>3.7809952730114986</v>
      </c>
      <c r="N9" s="52" t="s">
        <v>1787</v>
      </c>
      <c r="O9" s="50">
        <v>3.4627569213816742</v>
      </c>
      <c r="P9" s="52" t="s">
        <v>1787</v>
      </c>
      <c r="Q9" s="50">
        <v>5.040579064587976</v>
      </c>
      <c r="R9" s="54" t="s">
        <v>1787</v>
      </c>
      <c r="S9" s="50">
        <v>3.9878260869565234</v>
      </c>
      <c r="U9" s="39"/>
      <c r="V9" s="40"/>
      <c r="W9" s="41"/>
      <c r="AA9" s="48" t="s">
        <v>21</v>
      </c>
      <c r="AB9" s="46">
        <v>9363</v>
      </c>
      <c r="AC9" s="49">
        <v>247.56818181818181</v>
      </c>
      <c r="AD9" s="46">
        <v>303</v>
      </c>
      <c r="AE9" s="49">
        <f t="shared" si="0"/>
        <v>75013.159090909088</v>
      </c>
    </row>
    <row r="10" spans="2:31">
      <c r="B10" s="75" t="s">
        <v>91</v>
      </c>
      <c r="C10" s="69">
        <v>229</v>
      </c>
      <c r="D10" s="59">
        <v>6.5428571428571427</v>
      </c>
      <c r="E10" s="58">
        <v>2</v>
      </c>
      <c r="F10" s="58">
        <v>10</v>
      </c>
      <c r="G10" s="59">
        <v>1.7036786693515189</v>
      </c>
      <c r="H10" s="62">
        <v>2.9025210084033621</v>
      </c>
      <c r="I10" s="77">
        <f t="shared" si="1"/>
        <v>160300</v>
      </c>
      <c r="J10" s="63">
        <f t="shared" si="2"/>
        <v>8.2925340527730193E-2</v>
      </c>
      <c r="L10" s="52" t="s">
        <v>1788</v>
      </c>
      <c r="M10" s="50">
        <v>-0.27499775004967875</v>
      </c>
      <c r="N10" s="52" t="s">
        <v>1788</v>
      </c>
      <c r="O10" s="50">
        <v>-0.37605977268424029</v>
      </c>
      <c r="P10" s="52" t="s">
        <v>1788</v>
      </c>
      <c r="Q10" s="50">
        <v>8.2407819183744735</v>
      </c>
      <c r="R10" s="54" t="s">
        <v>1788</v>
      </c>
      <c r="S10" s="50">
        <v>-3.9136074057721792E-3</v>
      </c>
      <c r="U10" s="39"/>
      <c r="V10" s="40"/>
      <c r="W10" s="41"/>
      <c r="AA10" s="48" t="s">
        <v>91</v>
      </c>
      <c r="AB10" s="46">
        <v>6412</v>
      </c>
      <c r="AC10" s="49">
        <v>700</v>
      </c>
      <c r="AD10" s="46">
        <v>229</v>
      </c>
      <c r="AE10" s="49">
        <f t="shared" si="0"/>
        <v>160300</v>
      </c>
    </row>
    <row r="11" spans="2:31">
      <c r="B11" s="75" t="s">
        <v>76</v>
      </c>
      <c r="C11" s="69">
        <v>203</v>
      </c>
      <c r="D11" s="59">
        <v>6.7666666666666666</v>
      </c>
      <c r="E11" s="58">
        <v>4</v>
      </c>
      <c r="F11" s="58">
        <v>11</v>
      </c>
      <c r="G11" s="59">
        <v>1.8323403789601462</v>
      </c>
      <c r="H11" s="62">
        <v>3.3574712643678124</v>
      </c>
      <c r="I11" s="77">
        <f t="shared" si="1"/>
        <v>466900</v>
      </c>
      <c r="J11" s="63">
        <f t="shared" si="2"/>
        <v>0.24153363376417483</v>
      </c>
      <c r="L11" s="52" t="s">
        <v>1789</v>
      </c>
      <c r="M11" s="50">
        <v>5.3337182696383295E-2</v>
      </c>
      <c r="N11" s="52" t="s">
        <v>1789</v>
      </c>
      <c r="O11" s="50">
        <v>-6.2584419581655309E-2</v>
      </c>
      <c r="P11" s="52" t="s">
        <v>1789</v>
      </c>
      <c r="Q11" s="50">
        <v>1.3484197449400066</v>
      </c>
      <c r="R11" s="54" t="s">
        <v>1789</v>
      </c>
      <c r="S11" s="50">
        <v>-0.17001012878338231</v>
      </c>
      <c r="U11" s="39"/>
      <c r="V11" s="40"/>
      <c r="W11" s="41"/>
      <c r="AA11" s="48" t="s">
        <v>76</v>
      </c>
      <c r="AB11" s="46">
        <v>205030</v>
      </c>
      <c r="AC11" s="49">
        <v>2300</v>
      </c>
      <c r="AD11" s="46">
        <v>203</v>
      </c>
      <c r="AE11" s="49">
        <f t="shared" si="0"/>
        <v>466900</v>
      </c>
    </row>
    <row r="12" spans="2:31">
      <c r="B12" s="75" t="s">
        <v>26</v>
      </c>
      <c r="C12" s="69">
        <v>416</v>
      </c>
      <c r="D12" s="59">
        <v>6.5</v>
      </c>
      <c r="E12" s="58">
        <v>3</v>
      </c>
      <c r="F12" s="58">
        <v>10</v>
      </c>
      <c r="G12" s="59">
        <v>1.6714217880746898</v>
      </c>
      <c r="H12" s="62">
        <v>2.7936507936507935</v>
      </c>
      <c r="I12" s="77">
        <f t="shared" si="1"/>
        <v>167596</v>
      </c>
      <c r="J12" s="63">
        <f t="shared" si="2"/>
        <v>8.6699659208268678E-2</v>
      </c>
      <c r="L12" s="52" t="s">
        <v>1790</v>
      </c>
      <c r="M12" s="50">
        <v>12</v>
      </c>
      <c r="N12" s="52" t="s">
        <v>1790</v>
      </c>
      <c r="O12" s="50">
        <v>9</v>
      </c>
      <c r="P12" s="52" t="s">
        <v>1790</v>
      </c>
      <c r="Q12" s="50">
        <v>21</v>
      </c>
      <c r="R12" s="54" t="s">
        <v>1790</v>
      </c>
      <c r="S12" s="50">
        <v>11</v>
      </c>
      <c r="U12" s="39"/>
      <c r="V12" s="40"/>
      <c r="W12" s="41"/>
      <c r="AA12" s="48" t="s">
        <v>26</v>
      </c>
      <c r="AB12" s="46">
        <v>11475</v>
      </c>
      <c r="AC12" s="49">
        <v>402.875</v>
      </c>
      <c r="AD12" s="46">
        <v>416</v>
      </c>
      <c r="AE12" s="49">
        <f t="shared" si="0"/>
        <v>167596</v>
      </c>
    </row>
    <row r="13" spans="2:31">
      <c r="B13" s="75" t="s">
        <v>123</v>
      </c>
      <c r="C13" s="69">
        <v>258</v>
      </c>
      <c r="D13" s="59">
        <v>6.7894736842105265</v>
      </c>
      <c r="E13" s="58">
        <v>2</v>
      </c>
      <c r="F13" s="58">
        <v>11</v>
      </c>
      <c r="G13" s="59">
        <v>2.0155864914942665</v>
      </c>
      <c r="H13" s="62">
        <v>4.0625889046941666</v>
      </c>
      <c r="I13" s="77">
        <f t="shared" si="1"/>
        <v>156361.57894736843</v>
      </c>
      <c r="J13" s="63">
        <f t="shared" si="2"/>
        <v>8.0887942480749195E-2</v>
      </c>
      <c r="L13" s="52" t="s">
        <v>1791</v>
      </c>
      <c r="M13" s="50">
        <v>1</v>
      </c>
      <c r="N13" s="52" t="s">
        <v>1791</v>
      </c>
      <c r="O13" s="50">
        <v>2</v>
      </c>
      <c r="P13" s="52" t="s">
        <v>1791</v>
      </c>
      <c r="Q13" s="50">
        <v>1</v>
      </c>
      <c r="R13" s="54" t="s">
        <v>1791</v>
      </c>
      <c r="S13" s="50">
        <v>1</v>
      </c>
      <c r="U13" s="39"/>
      <c r="V13" s="40"/>
      <c r="W13" s="41"/>
      <c r="AA13" s="48" t="s">
        <v>123</v>
      </c>
      <c r="AB13" s="46">
        <v>6294</v>
      </c>
      <c r="AC13" s="49">
        <v>606.0526315789474</v>
      </c>
      <c r="AD13" s="46">
        <v>258</v>
      </c>
      <c r="AE13" s="49">
        <f t="shared" si="0"/>
        <v>156361.57894736843</v>
      </c>
    </row>
    <row r="14" spans="2:31">
      <c r="B14" s="75" t="s">
        <v>341</v>
      </c>
      <c r="C14" s="69">
        <v>217</v>
      </c>
      <c r="D14" s="59">
        <v>6.78125</v>
      </c>
      <c r="E14" s="58">
        <v>3</v>
      </c>
      <c r="F14" s="58">
        <v>11</v>
      </c>
      <c r="G14" s="59">
        <v>2.1810677320094629</v>
      </c>
      <c r="H14" s="62">
        <v>4.757056451612903</v>
      </c>
      <c r="I14" s="77">
        <f t="shared" si="1"/>
        <v>227850</v>
      </c>
      <c r="J14" s="63">
        <f t="shared" si="2"/>
        <v>0.11786986175448112</v>
      </c>
      <c r="L14" s="52" t="s">
        <v>1792</v>
      </c>
      <c r="M14" s="50">
        <v>13</v>
      </c>
      <c r="N14" s="52" t="s">
        <v>1792</v>
      </c>
      <c r="O14" s="50">
        <v>11</v>
      </c>
      <c r="P14" s="52" t="s">
        <v>1792</v>
      </c>
      <c r="Q14" s="50">
        <v>22</v>
      </c>
      <c r="R14" s="54" t="s">
        <v>1792</v>
      </c>
      <c r="S14" s="50">
        <v>12</v>
      </c>
      <c r="U14" s="39"/>
      <c r="V14" s="40"/>
      <c r="W14" s="41"/>
      <c r="AA14" s="48" t="s">
        <v>341</v>
      </c>
      <c r="AB14" s="46">
        <v>36890</v>
      </c>
      <c r="AC14" s="49">
        <v>1050</v>
      </c>
      <c r="AD14" s="46">
        <v>217</v>
      </c>
      <c r="AE14" s="49">
        <f t="shared" si="0"/>
        <v>227850</v>
      </c>
    </row>
    <row r="15" spans="2:31">
      <c r="B15" s="75" t="s">
        <v>62</v>
      </c>
      <c r="C15" s="69">
        <v>207</v>
      </c>
      <c r="D15" s="59">
        <v>6.67741935483871</v>
      </c>
      <c r="E15" s="58">
        <v>3</v>
      </c>
      <c r="F15" s="58">
        <v>10</v>
      </c>
      <c r="G15" s="59">
        <v>2.0878553074737329</v>
      </c>
      <c r="H15" s="62">
        <v>4.3591397849462359</v>
      </c>
      <c r="I15" s="77">
        <f t="shared" si="1"/>
        <v>6210</v>
      </c>
      <c r="J15" s="64">
        <f t="shared" si="2"/>
        <v>3.2125163111491233E-3</v>
      </c>
      <c r="L15" s="52" t="s">
        <v>1793</v>
      </c>
      <c r="M15" s="50">
        <v>2694</v>
      </c>
      <c r="N15" s="52" t="s">
        <v>1793</v>
      </c>
      <c r="O15" s="50">
        <v>2474</v>
      </c>
      <c r="P15" s="52" t="s">
        <v>1793</v>
      </c>
      <c r="Q15" s="50">
        <v>3099</v>
      </c>
      <c r="R15" s="54" t="s">
        <v>1793</v>
      </c>
      <c r="S15" s="50">
        <v>1842</v>
      </c>
      <c r="U15" s="39"/>
      <c r="V15" s="40"/>
      <c r="W15" s="41"/>
      <c r="AA15" s="48" t="s">
        <v>62</v>
      </c>
      <c r="AB15" s="46">
        <v>1035</v>
      </c>
      <c r="AC15" s="49">
        <v>30</v>
      </c>
      <c r="AD15" s="46">
        <v>207</v>
      </c>
      <c r="AE15" s="49">
        <f t="shared" si="0"/>
        <v>6210</v>
      </c>
    </row>
    <row r="16" spans="2:31" ht="15" thickBot="1">
      <c r="B16" s="75" t="s">
        <v>162</v>
      </c>
      <c r="C16" s="69">
        <v>155</v>
      </c>
      <c r="D16" s="59">
        <v>6.7391304347826084</v>
      </c>
      <c r="E16" s="58">
        <v>2</v>
      </c>
      <c r="F16" s="58">
        <v>13</v>
      </c>
      <c r="G16" s="59">
        <v>2.4719773333829131</v>
      </c>
      <c r="H16" s="62">
        <v>6.1106719367588971</v>
      </c>
      <c r="I16" s="77">
        <f t="shared" si="1"/>
        <v>39019.565217391304</v>
      </c>
      <c r="J16" s="63">
        <f t="shared" si="2"/>
        <v>2.0185344559551781E-2</v>
      </c>
      <c r="L16" s="53" t="s">
        <v>1794</v>
      </c>
      <c r="M16" s="51">
        <v>402</v>
      </c>
      <c r="N16" s="53" t="s">
        <v>1794</v>
      </c>
      <c r="O16" s="51">
        <v>362</v>
      </c>
      <c r="P16" s="53" t="s">
        <v>1794</v>
      </c>
      <c r="Q16" s="51">
        <v>450</v>
      </c>
      <c r="R16" s="55" t="s">
        <v>1794</v>
      </c>
      <c r="S16" s="51">
        <v>276</v>
      </c>
      <c r="U16" s="39"/>
      <c r="V16" s="40"/>
      <c r="W16" s="41"/>
      <c r="AA16" s="48" t="s">
        <v>162</v>
      </c>
      <c r="AB16" s="46">
        <v>5146</v>
      </c>
      <c r="AC16" s="49">
        <v>251.7391304347826</v>
      </c>
      <c r="AD16" s="46">
        <v>155</v>
      </c>
      <c r="AE16" s="49">
        <f t="shared" si="0"/>
        <v>39019.565217391304</v>
      </c>
    </row>
    <row r="17" spans="2:31" ht="15" thickBot="1">
      <c r="B17" s="73" t="s">
        <v>189</v>
      </c>
      <c r="C17" s="69">
        <v>148</v>
      </c>
      <c r="D17" s="59">
        <v>6.166666666666667</v>
      </c>
      <c r="E17" s="58">
        <v>1</v>
      </c>
      <c r="F17" s="58">
        <v>10</v>
      </c>
      <c r="G17" s="59">
        <v>2.3343683004870597</v>
      </c>
      <c r="H17" s="62">
        <v>5.4492753623188426</v>
      </c>
      <c r="I17" s="77">
        <f t="shared" si="1"/>
        <v>196100</v>
      </c>
      <c r="J17" s="63">
        <f t="shared" si="2"/>
        <v>0.10144516080778472</v>
      </c>
      <c r="O17" s="65"/>
      <c r="U17" s="39"/>
      <c r="V17" s="40"/>
      <c r="W17" s="41"/>
      <c r="AA17" s="48" t="s">
        <v>189</v>
      </c>
      <c r="AB17" s="46">
        <v>41930</v>
      </c>
      <c r="AC17" s="49">
        <v>1325</v>
      </c>
      <c r="AD17" s="46">
        <v>148</v>
      </c>
      <c r="AE17" s="49">
        <f t="shared" si="0"/>
        <v>196100</v>
      </c>
    </row>
    <row r="18" spans="2:31" ht="15" thickBot="1">
      <c r="B18" s="74" t="s">
        <v>37</v>
      </c>
      <c r="C18" s="69">
        <v>2459</v>
      </c>
      <c r="D18" s="59">
        <v>6.8305555555555557</v>
      </c>
      <c r="E18" s="58">
        <v>2</v>
      </c>
      <c r="F18" s="58">
        <v>11</v>
      </c>
      <c r="G18" s="59">
        <v>1.8649858960453713</v>
      </c>
      <c r="H18" s="62">
        <v>3.4781723924481569</v>
      </c>
      <c r="I18" s="78">
        <f>SUM(I19:I30)</f>
        <v>2238914.5833369242</v>
      </c>
      <c r="J18" s="79">
        <f>I18/$I$18</f>
        <v>1</v>
      </c>
      <c r="U18" s="39"/>
      <c r="V18" s="40"/>
      <c r="W18" s="41"/>
      <c r="AA18" s="3" t="s">
        <v>37</v>
      </c>
      <c r="AB18" s="46"/>
      <c r="AC18" s="46"/>
      <c r="AD18" s="46"/>
      <c r="AE18" s="49"/>
    </row>
    <row r="19" spans="2:31">
      <c r="B19" s="72" t="s">
        <v>1765</v>
      </c>
      <c r="C19" s="69">
        <v>352</v>
      </c>
      <c r="D19" s="59">
        <v>6.9019607843137258</v>
      </c>
      <c r="E19" s="58">
        <v>4</v>
      </c>
      <c r="F19" s="58">
        <v>10</v>
      </c>
      <c r="G19" s="59">
        <v>1.5264979785218755</v>
      </c>
      <c r="H19" s="62">
        <v>2.3301960784313724</v>
      </c>
      <c r="I19" s="77">
        <f t="shared" si="1"/>
        <v>77440</v>
      </c>
      <c r="J19" s="63">
        <f>I19/$I$18</f>
        <v>3.4588188659069714E-2</v>
      </c>
      <c r="U19" s="39"/>
      <c r="V19" s="40"/>
      <c r="W19" s="41"/>
      <c r="AA19" s="48" t="s">
        <v>1765</v>
      </c>
      <c r="AB19" s="46">
        <v>8800</v>
      </c>
      <c r="AC19" s="46">
        <v>220</v>
      </c>
      <c r="AD19" s="46">
        <v>352</v>
      </c>
      <c r="AE19" s="49">
        <f t="shared" ref="AE19:AE29" si="3">GETPIVOTDATA("[Measures].[Average of Sale_Price]",$AA$3,"[Range].[Product_Name]","[Range].[Product_Name].&amp;[" &amp; AA19 &amp; "]","[Range].[Category]","[Range].[Category].&amp;[" &amp; $AA$18 &amp; "]")*GETPIVOTDATA("[Measures].[Sum of Sale_Quantity]",$AA$3,"[Range].[Product_Name]","[Range].[Product_Name].&amp;[" &amp; AA19 &amp; "]","[Range].[Category]","[Range].[Category].&amp;[" &amp; $AA$18 &amp; "]")</f>
        <v>77440</v>
      </c>
    </row>
    <row r="20" spans="2:31">
      <c r="B20" s="75" t="s">
        <v>104</v>
      </c>
      <c r="C20" s="69">
        <v>254</v>
      </c>
      <c r="D20" s="59">
        <v>7.0555555555555554</v>
      </c>
      <c r="E20" s="58">
        <v>2</v>
      </c>
      <c r="F20" s="58">
        <v>11</v>
      </c>
      <c r="G20" s="59">
        <v>2.041630223192723</v>
      </c>
      <c r="H20" s="62">
        <v>4.1682539682539685</v>
      </c>
      <c r="I20" s="77">
        <f t="shared" si="1"/>
        <v>206727.77777777778</v>
      </c>
      <c r="J20" s="63">
        <f t="shared" ref="J20:J29" si="4">I20/$I$18</f>
        <v>9.2333927929339074E-2</v>
      </c>
      <c r="U20" s="42"/>
      <c r="V20" s="43"/>
      <c r="W20" s="44"/>
      <c r="AA20" s="48" t="s">
        <v>104</v>
      </c>
      <c r="AB20" s="46">
        <v>36100</v>
      </c>
      <c r="AC20" s="46">
        <v>813.88888888888891</v>
      </c>
      <c r="AD20" s="46">
        <v>254</v>
      </c>
      <c r="AE20" s="49">
        <f t="shared" si="3"/>
        <v>206727.77777777778</v>
      </c>
    </row>
    <row r="21" spans="2:31">
      <c r="B21" s="75" t="s">
        <v>435</v>
      </c>
      <c r="C21" s="69">
        <v>181</v>
      </c>
      <c r="D21" s="59">
        <v>6.7037037037037033</v>
      </c>
      <c r="E21" s="58">
        <v>4</v>
      </c>
      <c r="F21" s="58">
        <v>9</v>
      </c>
      <c r="G21" s="59">
        <v>1.5643827687920386</v>
      </c>
      <c r="H21" s="62">
        <v>2.4472934472934447</v>
      </c>
      <c r="I21" s="77">
        <f t="shared" si="1"/>
        <v>21720</v>
      </c>
      <c r="J21" s="63">
        <f t="shared" si="4"/>
        <v>9.7011293604725487E-3</v>
      </c>
      <c r="M21" s="49"/>
      <c r="AA21" s="48" t="s">
        <v>435</v>
      </c>
      <c r="AB21" s="46">
        <v>1810</v>
      </c>
      <c r="AC21" s="46">
        <v>120</v>
      </c>
      <c r="AD21" s="46">
        <v>181</v>
      </c>
      <c r="AE21" s="49">
        <f t="shared" si="3"/>
        <v>21720</v>
      </c>
    </row>
    <row r="22" spans="2:31">
      <c r="B22" s="75" t="s">
        <v>45</v>
      </c>
      <c r="C22" s="69">
        <v>171</v>
      </c>
      <c r="D22" s="59">
        <v>6.84</v>
      </c>
      <c r="E22" s="58">
        <v>2</v>
      </c>
      <c r="F22" s="58">
        <v>10</v>
      </c>
      <c r="G22" s="59">
        <v>2.1924111536540454</v>
      </c>
      <c r="H22" s="62">
        <v>4.8066666666666622</v>
      </c>
      <c r="I22" s="77">
        <f t="shared" si="1"/>
        <v>184098.59999999998</v>
      </c>
      <c r="J22" s="63">
        <f t="shared" si="4"/>
        <v>8.2226718861965531E-2</v>
      </c>
      <c r="AA22" s="48" t="s">
        <v>45</v>
      </c>
      <c r="AB22" s="46">
        <v>28396</v>
      </c>
      <c r="AC22" s="46">
        <v>1076.5999999999999</v>
      </c>
      <c r="AD22" s="46">
        <v>171</v>
      </c>
      <c r="AE22" s="49">
        <f t="shared" si="3"/>
        <v>184098.59999999998</v>
      </c>
    </row>
    <row r="23" spans="2:31">
      <c r="B23" s="75" t="s">
        <v>214</v>
      </c>
      <c r="C23" s="69">
        <v>145</v>
      </c>
      <c r="D23" s="59">
        <v>6.9047619047619051</v>
      </c>
      <c r="E23" s="58">
        <v>4</v>
      </c>
      <c r="F23" s="58">
        <v>10</v>
      </c>
      <c r="G23" s="59">
        <v>2.1887156486113479</v>
      </c>
      <c r="H23" s="62">
        <v>4.790476190476193</v>
      </c>
      <c r="I23" s="77">
        <f t="shared" si="1"/>
        <v>21750</v>
      </c>
      <c r="J23" s="63">
        <f t="shared" si="4"/>
        <v>9.7145287104179537E-3</v>
      </c>
      <c r="AA23" s="48" t="s">
        <v>214</v>
      </c>
      <c r="AB23" s="46">
        <v>1160</v>
      </c>
      <c r="AC23" s="46">
        <v>150</v>
      </c>
      <c r="AD23" s="46">
        <v>145</v>
      </c>
      <c r="AE23" s="49">
        <f t="shared" si="3"/>
        <v>21750</v>
      </c>
    </row>
    <row r="24" spans="2:31">
      <c r="B24" s="75" t="s">
        <v>171</v>
      </c>
      <c r="C24" s="69">
        <v>280</v>
      </c>
      <c r="D24" s="59">
        <v>7.1794871794871797</v>
      </c>
      <c r="E24" s="58">
        <v>3</v>
      </c>
      <c r="F24" s="58">
        <v>10</v>
      </c>
      <c r="G24" s="59">
        <v>1.6201331146056603</v>
      </c>
      <c r="H24" s="62">
        <v>2.6248313090418378</v>
      </c>
      <c r="I24" s="77">
        <f t="shared" si="1"/>
        <v>46882.051282051281</v>
      </c>
      <c r="J24" s="63">
        <f t="shared" si="4"/>
        <v>2.0939633709552829E-2</v>
      </c>
      <c r="AA24" s="48" t="s">
        <v>171</v>
      </c>
      <c r="AB24" s="46">
        <v>8140</v>
      </c>
      <c r="AC24" s="46">
        <v>167.43589743589743</v>
      </c>
      <c r="AD24" s="46">
        <v>280</v>
      </c>
      <c r="AE24" s="49">
        <f t="shared" si="3"/>
        <v>46882.051282051281</v>
      </c>
    </row>
    <row r="25" spans="2:31">
      <c r="B25" s="75" t="s">
        <v>58</v>
      </c>
      <c r="C25" s="69">
        <v>172</v>
      </c>
      <c r="D25" s="59">
        <v>5.931034482758621</v>
      </c>
      <c r="E25" s="58">
        <v>3</v>
      </c>
      <c r="F25" s="58">
        <v>10</v>
      </c>
      <c r="G25" s="59">
        <v>1.7714206260746648</v>
      </c>
      <c r="H25" s="62">
        <v>3.1379310344827576</v>
      </c>
      <c r="I25" s="77">
        <f t="shared" si="1"/>
        <v>12040</v>
      </c>
      <c r="J25" s="63">
        <f>I25/$I$18</f>
        <v>5.3776057780888353E-3</v>
      </c>
      <c r="AA25" s="48" t="s">
        <v>58</v>
      </c>
      <c r="AB25" s="46">
        <v>1032</v>
      </c>
      <c r="AC25" s="46">
        <v>70</v>
      </c>
      <c r="AD25" s="46">
        <v>172</v>
      </c>
      <c r="AE25" s="49">
        <f t="shared" si="3"/>
        <v>12040</v>
      </c>
    </row>
    <row r="26" spans="2:31">
      <c r="B26" s="75" t="s">
        <v>131</v>
      </c>
      <c r="C26" s="69">
        <v>263</v>
      </c>
      <c r="D26" s="59">
        <v>6.9210526315789478</v>
      </c>
      <c r="E26" s="58">
        <v>2</v>
      </c>
      <c r="F26" s="58">
        <v>11</v>
      </c>
      <c r="G26" s="59">
        <v>1.9780085391470974</v>
      </c>
      <c r="H26" s="62">
        <v>3.9125177809388347</v>
      </c>
      <c r="I26" s="77">
        <f t="shared" si="1"/>
        <v>31560</v>
      </c>
      <c r="J26" s="63">
        <f t="shared" si="4"/>
        <v>1.4096116142565085E-2</v>
      </c>
      <c r="AA26" s="48" t="s">
        <v>131</v>
      </c>
      <c r="AB26" s="46">
        <v>5260</v>
      </c>
      <c r="AC26" s="46">
        <v>120</v>
      </c>
      <c r="AD26" s="46">
        <v>263</v>
      </c>
      <c r="AE26" s="49">
        <f t="shared" si="3"/>
        <v>31560</v>
      </c>
    </row>
    <row r="27" spans="2:31">
      <c r="B27" s="75" t="s">
        <v>34</v>
      </c>
      <c r="C27" s="69">
        <v>167</v>
      </c>
      <c r="D27" s="59">
        <v>6.1851851851851851</v>
      </c>
      <c r="E27" s="58">
        <v>3</v>
      </c>
      <c r="F27" s="58">
        <v>10</v>
      </c>
      <c r="G27" s="59">
        <v>1.77670908048987</v>
      </c>
      <c r="H27" s="62">
        <v>3.1566951566951591</v>
      </c>
      <c r="I27" s="77">
        <f t="shared" si="1"/>
        <v>45090</v>
      </c>
      <c r="J27" s="63">
        <f t="shared" si="4"/>
        <v>2.0139222967942322E-2</v>
      </c>
      <c r="AA27" s="48" t="s">
        <v>34</v>
      </c>
      <c r="AB27" s="46">
        <v>8350</v>
      </c>
      <c r="AC27" s="46">
        <v>270</v>
      </c>
      <c r="AD27" s="46">
        <v>167</v>
      </c>
      <c r="AE27" s="49">
        <f t="shared" si="3"/>
        <v>45090</v>
      </c>
    </row>
    <row r="28" spans="2:31">
      <c r="B28" s="75" t="s">
        <v>217</v>
      </c>
      <c r="C28" s="69">
        <v>187</v>
      </c>
      <c r="D28" s="59">
        <v>6.9259259259259256</v>
      </c>
      <c r="E28" s="58">
        <v>4</v>
      </c>
      <c r="F28" s="58">
        <v>11</v>
      </c>
      <c r="G28" s="59">
        <v>1.7958483301969657</v>
      </c>
      <c r="H28" s="62">
        <v>3.2250712250712295</v>
      </c>
      <c r="I28" s="77">
        <f t="shared" si="1"/>
        <v>35530</v>
      </c>
      <c r="J28" s="63">
        <f t="shared" si="4"/>
        <v>1.5869296785340225E-2</v>
      </c>
      <c r="AA28" s="48" t="s">
        <v>217</v>
      </c>
      <c r="AB28" s="46">
        <v>2805</v>
      </c>
      <c r="AC28" s="46">
        <v>190</v>
      </c>
      <c r="AD28" s="46">
        <v>187</v>
      </c>
      <c r="AE28" s="49">
        <f t="shared" si="3"/>
        <v>35530</v>
      </c>
    </row>
    <row r="29" spans="2:31" ht="15" thickBot="1">
      <c r="B29" s="73" t="s">
        <v>234</v>
      </c>
      <c r="C29" s="69">
        <v>287</v>
      </c>
      <c r="D29" s="59">
        <v>7.1749999999999998</v>
      </c>
      <c r="E29" s="58">
        <v>3</v>
      </c>
      <c r="F29" s="58">
        <v>11</v>
      </c>
      <c r="G29" s="59">
        <v>2.0617082785013565</v>
      </c>
      <c r="H29" s="62">
        <v>4.2506410256410279</v>
      </c>
      <c r="I29" s="77">
        <f t="shared" si="1"/>
        <v>120540</v>
      </c>
      <c r="J29" s="63">
        <f t="shared" si="4"/>
        <v>5.3838588080633569E-2</v>
      </c>
      <c r="AA29" s="48" t="s">
        <v>234</v>
      </c>
      <c r="AB29" s="46">
        <v>14350</v>
      </c>
      <c r="AC29" s="46">
        <v>420</v>
      </c>
      <c r="AD29" s="46">
        <v>287</v>
      </c>
      <c r="AE29" s="49">
        <f t="shared" si="3"/>
        <v>120540</v>
      </c>
    </row>
    <row r="30" spans="2:31" ht="15" thickBot="1">
      <c r="B30" s="74" t="s">
        <v>42</v>
      </c>
      <c r="C30" s="69">
        <v>3099</v>
      </c>
      <c r="D30" s="59">
        <v>6.8866666666666667</v>
      </c>
      <c r="E30" s="58">
        <v>1</v>
      </c>
      <c r="F30" s="58">
        <v>22</v>
      </c>
      <c r="G30" s="59">
        <v>2.2451233962942831</v>
      </c>
      <c r="H30" s="62">
        <v>5.040579064587976</v>
      </c>
      <c r="I30" s="77">
        <f>SUM(I31:I47)</f>
        <v>1435536.1542770953</v>
      </c>
      <c r="J30" s="64">
        <f>I30/$I$30</f>
        <v>1</v>
      </c>
      <c r="AA30" s="3" t="s">
        <v>42</v>
      </c>
      <c r="AB30" s="46"/>
      <c r="AC30" s="46"/>
      <c r="AD30" s="46"/>
      <c r="AE30" s="49"/>
    </row>
    <row r="31" spans="2:31">
      <c r="B31" s="72" t="s">
        <v>1004</v>
      </c>
      <c r="C31" s="69">
        <v>50</v>
      </c>
      <c r="D31" s="59">
        <v>7.1428571428571432</v>
      </c>
      <c r="E31" s="58">
        <v>4</v>
      </c>
      <c r="F31" s="58">
        <v>10</v>
      </c>
      <c r="G31" s="59">
        <v>2.3401261667248781</v>
      </c>
      <c r="H31" s="62">
        <v>5.4761904761904718</v>
      </c>
      <c r="I31" s="77">
        <f t="shared" ref="I31:I47" si="5">AE31</f>
        <v>21714.285714285714</v>
      </c>
      <c r="J31" s="79">
        <f t="shared" ref="J31:J47" si="6">I31/$I$31</f>
        <v>1</v>
      </c>
      <c r="AA31" s="48" t="s">
        <v>1004</v>
      </c>
      <c r="AB31" s="46">
        <v>1650</v>
      </c>
      <c r="AC31" s="49">
        <v>434.28571428571428</v>
      </c>
      <c r="AD31" s="46">
        <v>50</v>
      </c>
      <c r="AE31" s="49">
        <f>GETPIVOTDATA("[Measures].[Average of Sale_Price]",$AA$3,"[Range].[Product_Name]","[Range].[Product_Name].&amp;[" &amp; AA31 &amp; "]","[Range].[Category]","[Range].[Category].&amp;[" &amp; $AA$30 &amp; "]")*GETPIVOTDATA("[Measures].[Sum of Sale_Quantity]",$AA$3,"[Range].[Product_Name]","[Range].[Product_Name].&amp;[" &amp; AA31 &amp; "]","[Range].[Category]","[Range].[Category].&amp;[" &amp; $AA$30 &amp; "]")</f>
        <v>21714.285714285714</v>
      </c>
    </row>
    <row r="32" spans="2:31">
      <c r="B32" s="75" t="s">
        <v>274</v>
      </c>
      <c r="C32" s="69">
        <v>124</v>
      </c>
      <c r="D32" s="59">
        <v>7.75</v>
      </c>
      <c r="E32" s="58">
        <v>6</v>
      </c>
      <c r="F32" s="58">
        <v>12</v>
      </c>
      <c r="G32" s="59">
        <v>1.4375905768565218</v>
      </c>
      <c r="H32" s="62">
        <v>2.0666666666666669</v>
      </c>
      <c r="I32" s="77">
        <f t="shared" si="5"/>
        <v>29837.5</v>
      </c>
      <c r="J32" s="63">
        <f t="shared" si="6"/>
        <v>1.3740953947368422</v>
      </c>
      <c r="AA32" s="48" t="s">
        <v>274</v>
      </c>
      <c r="AB32" s="46">
        <v>2225</v>
      </c>
      <c r="AC32" s="49">
        <v>240.625</v>
      </c>
      <c r="AD32" s="46">
        <v>124</v>
      </c>
      <c r="AE32" s="49">
        <f t="shared" ref="AE32:AE47" si="7">GETPIVOTDATA("[Measures].[Average of Sale_Price]",$AA$3,"[Range].[Product_Name]","[Range].[Product_Name].&amp;[" &amp; AA32 &amp; "]","[Range].[Category]","[Range].[Category].&amp;[" &amp; $AA$30 &amp; "]")*GETPIVOTDATA("[Measures].[Sum of Sale_Quantity]",$AA$3,"[Range].[Product_Name]","[Range].[Product_Name].&amp;[" &amp; AA32 &amp; "]","[Range].[Category]","[Range].[Category].&amp;[" &amp; $AA$30 &amp; "]")</f>
        <v>29837.5</v>
      </c>
    </row>
    <row r="33" spans="2:31">
      <c r="B33" s="75" t="s">
        <v>284</v>
      </c>
      <c r="C33" s="69">
        <v>111</v>
      </c>
      <c r="D33" s="59">
        <v>7.4</v>
      </c>
      <c r="E33" s="58">
        <v>4</v>
      </c>
      <c r="F33" s="58">
        <v>11</v>
      </c>
      <c r="G33" s="59">
        <v>1.8822478962286409</v>
      </c>
      <c r="H33" s="62">
        <v>3.5428571428571445</v>
      </c>
      <c r="I33" s="77">
        <f t="shared" si="5"/>
        <v>55648</v>
      </c>
      <c r="J33" s="63">
        <f t="shared" si="6"/>
        <v>2.5627368421052634</v>
      </c>
      <c r="AA33" s="48" t="s">
        <v>284</v>
      </c>
      <c r="AB33" s="46">
        <v>3195</v>
      </c>
      <c r="AC33" s="49">
        <v>501.33333333333331</v>
      </c>
      <c r="AD33" s="46">
        <v>111</v>
      </c>
      <c r="AE33" s="49">
        <f t="shared" si="7"/>
        <v>55648</v>
      </c>
    </row>
    <row r="34" spans="2:31">
      <c r="B34" s="75" t="s">
        <v>228</v>
      </c>
      <c r="C34" s="69">
        <v>100</v>
      </c>
      <c r="D34" s="59">
        <v>7.1428571428571432</v>
      </c>
      <c r="E34" s="58">
        <v>4</v>
      </c>
      <c r="F34" s="58">
        <v>9</v>
      </c>
      <c r="G34" s="59">
        <v>1.3506205330054109</v>
      </c>
      <c r="H34" s="62">
        <v>1.8241758241758204</v>
      </c>
      <c r="I34" s="77">
        <f t="shared" si="5"/>
        <v>27000</v>
      </c>
      <c r="J34" s="63">
        <f t="shared" si="6"/>
        <v>1.243421052631579</v>
      </c>
      <c r="AA34" s="48" t="s">
        <v>228</v>
      </c>
      <c r="AB34" s="46">
        <v>2200</v>
      </c>
      <c r="AC34" s="49">
        <v>270</v>
      </c>
      <c r="AD34" s="46">
        <v>100</v>
      </c>
      <c r="AE34" s="49">
        <f t="shared" si="7"/>
        <v>27000</v>
      </c>
    </row>
    <row r="35" spans="2:31">
      <c r="B35" s="75" t="s">
        <v>54</v>
      </c>
      <c r="C35" s="69">
        <v>236</v>
      </c>
      <c r="D35" s="59">
        <v>6.9411764705882355</v>
      </c>
      <c r="E35" s="58">
        <v>3</v>
      </c>
      <c r="F35" s="58">
        <v>11</v>
      </c>
      <c r="G35" s="59">
        <v>1.968558563111418</v>
      </c>
      <c r="H35" s="62">
        <v>3.8752228163992903</v>
      </c>
      <c r="I35" s="77">
        <f t="shared" si="5"/>
        <v>63720</v>
      </c>
      <c r="J35" s="63">
        <f t="shared" si="6"/>
        <v>2.9344736842105266</v>
      </c>
      <c r="AA35" s="48" t="s">
        <v>54</v>
      </c>
      <c r="AB35" s="46">
        <v>7108</v>
      </c>
      <c r="AC35" s="49">
        <v>270</v>
      </c>
      <c r="AD35" s="46">
        <v>236</v>
      </c>
      <c r="AE35" s="49">
        <f t="shared" si="7"/>
        <v>63720</v>
      </c>
    </row>
    <row r="36" spans="2:31">
      <c r="B36" s="75" t="s">
        <v>39</v>
      </c>
      <c r="C36" s="69">
        <v>364</v>
      </c>
      <c r="D36" s="59">
        <v>7</v>
      </c>
      <c r="E36" s="58">
        <v>3</v>
      </c>
      <c r="F36" s="58">
        <v>21</v>
      </c>
      <c r="G36" s="59">
        <v>3.0550504633038935</v>
      </c>
      <c r="H36" s="62">
        <v>9.3333333333333339</v>
      </c>
      <c r="I36" s="77">
        <f t="shared" si="5"/>
        <v>24149.999999999996</v>
      </c>
      <c r="J36" s="63">
        <f t="shared" si="6"/>
        <v>1.1121710526315789</v>
      </c>
      <c r="AA36" s="48" t="s">
        <v>39</v>
      </c>
      <c r="AB36" s="46">
        <v>1959</v>
      </c>
      <c r="AC36" s="49">
        <v>66.34615384615384</v>
      </c>
      <c r="AD36" s="46">
        <v>364</v>
      </c>
      <c r="AE36" s="49">
        <f t="shared" si="7"/>
        <v>24149.999999999996</v>
      </c>
    </row>
    <row r="37" spans="2:31">
      <c r="B37" s="75" t="s">
        <v>309</v>
      </c>
      <c r="C37" s="69">
        <v>104</v>
      </c>
      <c r="D37" s="59">
        <v>6.117647058823529</v>
      </c>
      <c r="E37" s="58">
        <v>4</v>
      </c>
      <c r="F37" s="58">
        <v>10</v>
      </c>
      <c r="G37" s="59">
        <v>1.9000773978043783</v>
      </c>
      <c r="H37" s="62">
        <v>3.610294117647058</v>
      </c>
      <c r="I37" s="77">
        <f t="shared" si="5"/>
        <v>3120</v>
      </c>
      <c r="J37" s="63">
        <f t="shared" si="6"/>
        <v>0.1436842105263158</v>
      </c>
      <c r="AA37" s="48" t="s">
        <v>309</v>
      </c>
      <c r="AB37" s="46">
        <v>312</v>
      </c>
      <c r="AC37" s="49">
        <v>30</v>
      </c>
      <c r="AD37" s="46">
        <v>104</v>
      </c>
      <c r="AE37" s="49">
        <f t="shared" si="7"/>
        <v>3120</v>
      </c>
    </row>
    <row r="38" spans="2:31">
      <c r="B38" s="75" t="s">
        <v>178</v>
      </c>
      <c r="C38" s="69">
        <v>215</v>
      </c>
      <c r="D38" s="59">
        <v>6.3235294117647056</v>
      </c>
      <c r="E38" s="58">
        <v>1</v>
      </c>
      <c r="F38" s="58">
        <v>10</v>
      </c>
      <c r="G38" s="59">
        <v>2.1563238672149545</v>
      </c>
      <c r="H38" s="62">
        <v>4.6497326203208571</v>
      </c>
      <c r="I38" s="77">
        <f t="shared" si="5"/>
        <v>216644.11764705883</v>
      </c>
      <c r="J38" s="64">
        <f t="shared" si="6"/>
        <v>9.9770317337461307</v>
      </c>
      <c r="AA38" s="48" t="s">
        <v>178</v>
      </c>
      <c r="AB38" s="46">
        <v>54816</v>
      </c>
      <c r="AC38" s="49">
        <v>1007.6470588235294</v>
      </c>
      <c r="AD38" s="46">
        <v>215</v>
      </c>
      <c r="AE38" s="49">
        <f t="shared" si="7"/>
        <v>216644.11764705883</v>
      </c>
    </row>
    <row r="39" spans="2:31">
      <c r="B39" s="75" t="s">
        <v>349</v>
      </c>
      <c r="C39" s="69">
        <v>108</v>
      </c>
      <c r="D39" s="59">
        <v>6.75</v>
      </c>
      <c r="E39" s="58">
        <v>4</v>
      </c>
      <c r="F39" s="58">
        <v>9</v>
      </c>
      <c r="G39" s="59">
        <v>1.5705625319186329</v>
      </c>
      <c r="H39" s="62">
        <v>2.4666666666666668</v>
      </c>
      <c r="I39" s="77">
        <f t="shared" si="5"/>
        <v>54810</v>
      </c>
      <c r="J39" s="63">
        <f t="shared" si="6"/>
        <v>2.5241447368421053</v>
      </c>
      <c r="AA39" s="48" t="s">
        <v>349</v>
      </c>
      <c r="AB39" s="46">
        <v>3106</v>
      </c>
      <c r="AC39" s="49">
        <v>507.5</v>
      </c>
      <c r="AD39" s="46">
        <v>108</v>
      </c>
      <c r="AE39" s="49">
        <f t="shared" si="7"/>
        <v>54810</v>
      </c>
    </row>
    <row r="40" spans="2:31">
      <c r="B40" s="75" t="s">
        <v>1751</v>
      </c>
      <c r="C40" s="69">
        <v>193</v>
      </c>
      <c r="D40" s="59">
        <v>7.1481481481481479</v>
      </c>
      <c r="E40" s="58">
        <v>4</v>
      </c>
      <c r="F40" s="58">
        <v>10</v>
      </c>
      <c r="G40" s="59">
        <v>1.812429387562529</v>
      </c>
      <c r="H40" s="62">
        <v>3.2849002849002842</v>
      </c>
      <c r="I40" s="77">
        <f t="shared" si="5"/>
        <v>38600</v>
      </c>
      <c r="J40" s="63">
        <f t="shared" si="6"/>
        <v>1.7776315789473685</v>
      </c>
      <c r="AA40" s="48" t="s">
        <v>1751</v>
      </c>
      <c r="AB40" s="46">
        <v>4246</v>
      </c>
      <c r="AC40" s="49">
        <v>200</v>
      </c>
      <c r="AD40" s="46">
        <v>193</v>
      </c>
      <c r="AE40" s="49">
        <f t="shared" si="7"/>
        <v>38600</v>
      </c>
    </row>
    <row r="41" spans="2:31">
      <c r="B41" s="75" t="s">
        <v>69</v>
      </c>
      <c r="C41" s="69">
        <v>174</v>
      </c>
      <c r="D41" s="59">
        <v>7.25</v>
      </c>
      <c r="E41" s="58">
        <v>5</v>
      </c>
      <c r="F41" s="58">
        <v>11</v>
      </c>
      <c r="G41" s="59">
        <v>1.6218615177038684</v>
      </c>
      <c r="H41" s="62">
        <v>2.6304347826086958</v>
      </c>
      <c r="I41" s="77">
        <f t="shared" si="5"/>
        <v>17400</v>
      </c>
      <c r="J41" s="63">
        <f t="shared" si="6"/>
        <v>0.8013157894736842</v>
      </c>
      <c r="AA41" s="48" t="s">
        <v>69</v>
      </c>
      <c r="AB41" s="46">
        <v>2088</v>
      </c>
      <c r="AC41" s="49">
        <v>100</v>
      </c>
      <c r="AD41" s="46">
        <v>174</v>
      </c>
      <c r="AE41" s="49">
        <f t="shared" si="7"/>
        <v>17400</v>
      </c>
    </row>
    <row r="42" spans="2:31">
      <c r="B42" s="75" t="s">
        <v>121</v>
      </c>
      <c r="C42" s="69">
        <v>164</v>
      </c>
      <c r="D42" s="59">
        <v>6.56</v>
      </c>
      <c r="E42" s="58">
        <v>2</v>
      </c>
      <c r="F42" s="58">
        <v>10</v>
      </c>
      <c r="G42" s="59">
        <v>2.1617893822787955</v>
      </c>
      <c r="H42" s="62">
        <v>4.6733333333333364</v>
      </c>
      <c r="I42" s="77">
        <f t="shared" si="5"/>
        <v>49396.799999999996</v>
      </c>
      <c r="J42" s="63">
        <f t="shared" si="6"/>
        <v>2.274852631578947</v>
      </c>
      <c r="AA42" s="48" t="s">
        <v>121</v>
      </c>
      <c r="AB42" s="46">
        <v>4160</v>
      </c>
      <c r="AC42" s="49">
        <v>301.2</v>
      </c>
      <c r="AD42" s="46">
        <v>164</v>
      </c>
      <c r="AE42" s="49">
        <f t="shared" si="7"/>
        <v>49396.799999999996</v>
      </c>
    </row>
    <row r="43" spans="2:31">
      <c r="B43" s="75" t="s">
        <v>65</v>
      </c>
      <c r="C43" s="69">
        <v>344</v>
      </c>
      <c r="D43" s="59">
        <v>7.0204081632653059</v>
      </c>
      <c r="E43" s="58">
        <v>1</v>
      </c>
      <c r="F43" s="58">
        <v>22</v>
      </c>
      <c r="G43" s="59">
        <v>3.0719822313828522</v>
      </c>
      <c r="H43" s="62">
        <v>9.4370748299319676</v>
      </c>
      <c r="I43" s="77">
        <f t="shared" si="5"/>
        <v>6880</v>
      </c>
      <c r="J43" s="63">
        <f t="shared" si="6"/>
        <v>0.31684210526315792</v>
      </c>
      <c r="AA43" s="48" t="s">
        <v>65</v>
      </c>
      <c r="AB43" s="46">
        <v>2408</v>
      </c>
      <c r="AC43" s="49">
        <v>20</v>
      </c>
      <c r="AD43" s="46">
        <v>344</v>
      </c>
      <c r="AE43" s="49">
        <f t="shared" si="7"/>
        <v>6880</v>
      </c>
    </row>
    <row r="44" spans="2:31">
      <c r="B44" s="75" t="s">
        <v>101</v>
      </c>
      <c r="C44" s="69">
        <v>184</v>
      </c>
      <c r="D44" s="59">
        <v>7.0769230769230766</v>
      </c>
      <c r="E44" s="58">
        <v>3</v>
      </c>
      <c r="F44" s="58">
        <v>11</v>
      </c>
      <c r="G44" s="59">
        <v>2.0183771089283966</v>
      </c>
      <c r="H44" s="62">
        <v>4.0738461538461523</v>
      </c>
      <c r="I44" s="77">
        <f t="shared" si="5"/>
        <v>239553.84615384616</v>
      </c>
      <c r="J44" s="63">
        <f t="shared" si="6"/>
        <v>11.032085020242915</v>
      </c>
      <c r="AA44" s="48" t="s">
        <v>101</v>
      </c>
      <c r="AB44" s="46">
        <v>42094</v>
      </c>
      <c r="AC44" s="49">
        <v>1301.9230769230769</v>
      </c>
      <c r="AD44" s="46">
        <v>184</v>
      </c>
      <c r="AE44" s="49">
        <f t="shared" si="7"/>
        <v>239553.84615384616</v>
      </c>
    </row>
    <row r="45" spans="2:31">
      <c r="B45" s="75" t="s">
        <v>199</v>
      </c>
      <c r="C45" s="69">
        <v>171</v>
      </c>
      <c r="D45" s="59">
        <v>6.84</v>
      </c>
      <c r="E45" s="58">
        <v>3</v>
      </c>
      <c r="F45" s="58">
        <v>11</v>
      </c>
      <c r="G45" s="59">
        <v>2.3216373532487791</v>
      </c>
      <c r="H45" s="62">
        <v>5.3899999999999961</v>
      </c>
      <c r="I45" s="77">
        <f t="shared" si="5"/>
        <v>60055.199999999997</v>
      </c>
      <c r="J45" s="63">
        <f t="shared" si="6"/>
        <v>2.7656999999999998</v>
      </c>
      <c r="AA45" s="48" t="s">
        <v>199</v>
      </c>
      <c r="AB45" s="46">
        <v>5171</v>
      </c>
      <c r="AC45" s="49">
        <v>351.2</v>
      </c>
      <c r="AD45" s="46">
        <v>171</v>
      </c>
      <c r="AE45" s="49">
        <f t="shared" si="7"/>
        <v>60055.199999999997</v>
      </c>
    </row>
    <row r="46" spans="2:31">
      <c r="B46" s="75" t="s">
        <v>168</v>
      </c>
      <c r="C46" s="69">
        <v>283</v>
      </c>
      <c r="D46" s="59">
        <v>6.7380952380952381</v>
      </c>
      <c r="E46" s="58">
        <v>1</v>
      </c>
      <c r="F46" s="58">
        <v>10</v>
      </c>
      <c r="G46" s="59">
        <v>1.9513537990956602</v>
      </c>
      <c r="H46" s="62">
        <v>3.807781649245066</v>
      </c>
      <c r="I46" s="77">
        <f t="shared" si="5"/>
        <v>333286.40476190473</v>
      </c>
      <c r="J46" s="63">
        <f t="shared" si="6"/>
        <v>15.348716008771929</v>
      </c>
      <c r="AA46" s="48" t="s">
        <v>168</v>
      </c>
      <c r="AB46" s="46">
        <v>118987</v>
      </c>
      <c r="AC46" s="49">
        <v>1177.6904761904761</v>
      </c>
      <c r="AD46" s="46">
        <v>283</v>
      </c>
      <c r="AE46" s="49">
        <f t="shared" si="7"/>
        <v>333286.40476190473</v>
      </c>
    </row>
    <row r="47" spans="2:31" ht="15" thickBot="1">
      <c r="B47" s="73" t="s">
        <v>264</v>
      </c>
      <c r="C47" s="69">
        <v>174</v>
      </c>
      <c r="D47" s="59">
        <v>6.4444444444444446</v>
      </c>
      <c r="E47" s="58">
        <v>2</v>
      </c>
      <c r="F47" s="58">
        <v>10</v>
      </c>
      <c r="G47" s="59">
        <v>2.1543039806456385</v>
      </c>
      <c r="H47" s="62">
        <v>4.6410256410256441</v>
      </c>
      <c r="I47" s="77">
        <f t="shared" si="5"/>
        <v>193720</v>
      </c>
      <c r="J47" s="63">
        <f t="shared" si="6"/>
        <v>8.9213157894736845</v>
      </c>
      <c r="AA47" s="48" t="s">
        <v>264</v>
      </c>
      <c r="AB47" s="46">
        <v>13900</v>
      </c>
      <c r="AC47" s="49">
        <v>1113.3333333333333</v>
      </c>
      <c r="AD47" s="46">
        <v>174</v>
      </c>
      <c r="AE47" s="49">
        <f t="shared" si="7"/>
        <v>193720</v>
      </c>
    </row>
    <row r="48" spans="2:31" ht="15" thickBot="1">
      <c r="B48" s="74" t="s">
        <v>20</v>
      </c>
      <c r="C48" s="69">
        <v>1842</v>
      </c>
      <c r="D48" s="59">
        <v>6.6739130434782608</v>
      </c>
      <c r="E48" s="58">
        <v>1</v>
      </c>
      <c r="F48" s="58">
        <v>12</v>
      </c>
      <c r="G48" s="59">
        <v>1.9969542025185563</v>
      </c>
      <c r="H48" s="62">
        <v>3.9878260869565234</v>
      </c>
      <c r="I48" s="78">
        <f>SUM(I49:I58)</f>
        <v>643893.24832991371</v>
      </c>
      <c r="J48" s="79">
        <f>I48/$I$48</f>
        <v>1</v>
      </c>
      <c r="AA48" s="3" t="s">
        <v>20</v>
      </c>
      <c r="AB48" s="46"/>
      <c r="AC48" s="46"/>
      <c r="AD48" s="46"/>
      <c r="AE48" s="49"/>
    </row>
    <row r="49" spans="2:31">
      <c r="B49" s="72" t="s">
        <v>71</v>
      </c>
      <c r="C49" s="69">
        <v>172</v>
      </c>
      <c r="D49" s="59">
        <v>6.3703703703703702</v>
      </c>
      <c r="E49" s="58">
        <v>4</v>
      </c>
      <c r="F49" s="58">
        <v>10</v>
      </c>
      <c r="G49" s="59">
        <v>1.596827338774468</v>
      </c>
      <c r="H49" s="62">
        <v>2.54985754985755</v>
      </c>
      <c r="I49" s="77">
        <f t="shared" ref="I49:I58" si="8">AE49</f>
        <v>66474.814814814818</v>
      </c>
      <c r="J49" s="63">
        <f>I49/$I$48</f>
        <v>0.10323887536828916</v>
      </c>
      <c r="AA49" s="48" t="s">
        <v>71</v>
      </c>
      <c r="AB49" s="46">
        <v>8003</v>
      </c>
      <c r="AC49" s="49">
        <v>386.48148148148147</v>
      </c>
      <c r="AD49" s="46">
        <v>172</v>
      </c>
      <c r="AE49" s="49">
        <f>GETPIVOTDATA("[Measures].[Average of Sale_Price]",$AA$3,"[Range].[Product_Name]","[Range].[Product_Name].&amp;[" &amp; AA49 &amp; "]","[Range].[Category]","[Range].[Category].&amp;[" &amp; $AA$48 &amp; "]")*GETPIVOTDATA("[Measures].[Sum of Sale_Quantity]",$AA$3,"[Range].[Product_Name]","[Range].[Product_Name].&amp;[" &amp; AA49 &amp; "]","[Range].[Category]","[Range].[Category].&amp;[" &amp; $AA$48 &amp; "]")</f>
        <v>66474.814814814818</v>
      </c>
    </row>
    <row r="50" spans="2:31">
      <c r="B50" s="75" t="s">
        <v>16</v>
      </c>
      <c r="C50" s="69">
        <v>185</v>
      </c>
      <c r="D50" s="59">
        <v>7.4</v>
      </c>
      <c r="E50" s="58">
        <v>2</v>
      </c>
      <c r="F50" s="58">
        <v>11</v>
      </c>
      <c r="G50" s="59">
        <v>2.3979157616563596</v>
      </c>
      <c r="H50" s="62">
        <v>5.75</v>
      </c>
      <c r="I50" s="77">
        <f t="shared" si="8"/>
        <v>40626</v>
      </c>
      <c r="J50" s="63">
        <f t="shared" ref="J50:J58" si="9">I50/$I$48</f>
        <v>6.3094309662933945E-2</v>
      </c>
      <c r="AA50" s="48" t="s">
        <v>16</v>
      </c>
      <c r="AB50" s="46">
        <v>4270</v>
      </c>
      <c r="AC50" s="49">
        <v>219.6</v>
      </c>
      <c r="AD50" s="46">
        <v>185</v>
      </c>
      <c r="AE50" s="49">
        <f t="shared" ref="AE50:AE58" si="10">GETPIVOTDATA("[Measures].[Average of Sale_Price]",$AA$3,"[Range].[Product_Name]","[Range].[Product_Name].&amp;[" &amp; AA50 &amp; "]","[Range].[Category]","[Range].[Category].&amp;[" &amp; $AA$48 &amp; "]")*GETPIVOTDATA("[Measures].[Sum of Sale_Quantity]",$AA$3,"[Range].[Product_Name]","[Range].[Product_Name].&amp;[" &amp; AA50 &amp; "]","[Range].[Category]","[Range].[Category].&amp;[" &amp; $AA$48 &amp; "]")</f>
        <v>40626</v>
      </c>
    </row>
    <row r="51" spans="2:31">
      <c r="B51" s="75" t="s">
        <v>1755</v>
      </c>
      <c r="C51" s="69">
        <v>202</v>
      </c>
      <c r="D51" s="59">
        <v>6.7333333333333334</v>
      </c>
      <c r="E51" s="58">
        <v>1</v>
      </c>
      <c r="F51" s="58">
        <v>11</v>
      </c>
      <c r="G51" s="59">
        <v>2.1323992207796376</v>
      </c>
      <c r="H51" s="62">
        <v>4.5471264367816051</v>
      </c>
      <c r="I51" s="77">
        <f t="shared" si="8"/>
        <v>46460</v>
      </c>
      <c r="J51" s="63">
        <f t="shared" si="9"/>
        <v>7.2154817775314115E-2</v>
      </c>
      <c r="AA51" s="48" t="s">
        <v>1755</v>
      </c>
      <c r="AB51" s="46">
        <v>3030</v>
      </c>
      <c r="AC51" s="49">
        <v>230</v>
      </c>
      <c r="AD51" s="46">
        <v>202</v>
      </c>
      <c r="AE51" s="49">
        <f t="shared" si="10"/>
        <v>46460</v>
      </c>
    </row>
    <row r="52" spans="2:31">
      <c r="B52" s="75" t="s">
        <v>29</v>
      </c>
      <c r="C52" s="69">
        <v>232</v>
      </c>
      <c r="D52" s="59">
        <v>6.628571428571429</v>
      </c>
      <c r="E52" s="58">
        <v>2</v>
      </c>
      <c r="F52" s="58">
        <v>11</v>
      </c>
      <c r="G52" s="59">
        <v>2.0734415023977757</v>
      </c>
      <c r="H52" s="62">
        <v>4.299159663865546</v>
      </c>
      <c r="I52" s="77">
        <f t="shared" si="8"/>
        <v>111691.42857142858</v>
      </c>
      <c r="J52" s="63">
        <f t="shared" si="9"/>
        <v>0.17346264906663669</v>
      </c>
      <c r="AA52" s="48" t="s">
        <v>29</v>
      </c>
      <c r="AB52" s="46">
        <v>8588</v>
      </c>
      <c r="AC52" s="49">
        <v>481.42857142857144</v>
      </c>
      <c r="AD52" s="46">
        <v>232</v>
      </c>
      <c r="AE52" s="49">
        <f t="shared" si="10"/>
        <v>111691.42857142858</v>
      </c>
    </row>
    <row r="53" spans="2:31">
      <c r="B53" s="75" t="s">
        <v>108</v>
      </c>
      <c r="C53" s="69">
        <v>186</v>
      </c>
      <c r="D53" s="59">
        <v>6.4137931034482758</v>
      </c>
      <c r="E53" s="58">
        <v>4</v>
      </c>
      <c r="F53" s="58">
        <v>10</v>
      </c>
      <c r="G53" s="59">
        <v>1.5927792730971488</v>
      </c>
      <c r="H53" s="62">
        <v>2.5369458128078821</v>
      </c>
      <c r="I53" s="77">
        <f t="shared" si="8"/>
        <v>31299.310344827587</v>
      </c>
      <c r="J53" s="63">
        <f t="shared" si="9"/>
        <v>4.8609471253207887E-2</v>
      </c>
      <c r="AA53" s="48" t="s">
        <v>108</v>
      </c>
      <c r="AB53" s="46">
        <v>2818</v>
      </c>
      <c r="AC53" s="49">
        <v>168.27586206896552</v>
      </c>
      <c r="AD53" s="46">
        <v>186</v>
      </c>
      <c r="AE53" s="49">
        <f t="shared" si="10"/>
        <v>31299.310344827587</v>
      </c>
    </row>
    <row r="54" spans="2:31">
      <c r="B54" s="75" t="s">
        <v>98</v>
      </c>
      <c r="C54" s="69">
        <v>190</v>
      </c>
      <c r="D54" s="59">
        <v>6.5517241379310347</v>
      </c>
      <c r="E54" s="58">
        <v>2</v>
      </c>
      <c r="F54" s="58">
        <v>10</v>
      </c>
      <c r="G54" s="59">
        <v>1.6601679539938066</v>
      </c>
      <c r="H54" s="62">
        <v>2.7561576354679818</v>
      </c>
      <c r="I54" s="77">
        <f t="shared" si="8"/>
        <v>105351.72413793103</v>
      </c>
      <c r="J54" s="63">
        <f t="shared" si="9"/>
        <v>0.16361675543451515</v>
      </c>
      <c r="AA54" s="48" t="s">
        <v>98</v>
      </c>
      <c r="AB54" s="46">
        <v>8614</v>
      </c>
      <c r="AC54" s="49">
        <v>554.48275862068965</v>
      </c>
      <c r="AD54" s="46">
        <v>190</v>
      </c>
      <c r="AE54" s="49">
        <f t="shared" si="10"/>
        <v>105351.72413793103</v>
      </c>
    </row>
    <row r="55" spans="2:31">
      <c r="B55" s="75" t="s">
        <v>1756</v>
      </c>
      <c r="C55" s="69">
        <v>139</v>
      </c>
      <c r="D55" s="59">
        <v>6.6190476190476186</v>
      </c>
      <c r="E55" s="58">
        <v>1</v>
      </c>
      <c r="F55" s="58">
        <v>10</v>
      </c>
      <c r="G55" s="59">
        <v>2.5782977034506795</v>
      </c>
      <c r="H55" s="62">
        <v>6.647619047619048</v>
      </c>
      <c r="I55" s="77">
        <f t="shared" si="8"/>
        <v>82923.428571428565</v>
      </c>
      <c r="J55" s="63">
        <f t="shared" si="9"/>
        <v>0.12878443559784122</v>
      </c>
      <c r="AA55" s="48" t="s">
        <v>1756</v>
      </c>
      <c r="AB55" s="46">
        <v>7698</v>
      </c>
      <c r="AC55" s="49">
        <v>596.57142857142856</v>
      </c>
      <c r="AD55" s="46">
        <v>139</v>
      </c>
      <c r="AE55" s="49">
        <f t="shared" si="10"/>
        <v>82923.428571428565</v>
      </c>
    </row>
    <row r="56" spans="2:31">
      <c r="B56" s="75" t="s">
        <v>185</v>
      </c>
      <c r="C56" s="69">
        <v>142</v>
      </c>
      <c r="D56" s="59">
        <v>6.4545454545454541</v>
      </c>
      <c r="E56" s="58">
        <v>2</v>
      </c>
      <c r="F56" s="58">
        <v>10</v>
      </c>
      <c r="G56" s="59">
        <v>2.1979919997963671</v>
      </c>
      <c r="H56" s="62">
        <v>4.8311688311688332</v>
      </c>
      <c r="I56" s="77">
        <f t="shared" si="8"/>
        <v>20719.090909090908</v>
      </c>
      <c r="J56" s="63">
        <f t="shared" si="9"/>
        <v>3.2177835321042222E-2</v>
      </c>
      <c r="AA56" s="48" t="s">
        <v>185</v>
      </c>
      <c r="AB56" s="46">
        <v>1352</v>
      </c>
      <c r="AC56" s="49">
        <v>145.90909090909091</v>
      </c>
      <c r="AD56" s="46">
        <v>142</v>
      </c>
      <c r="AE56" s="49">
        <f t="shared" si="10"/>
        <v>20719.090909090908</v>
      </c>
    </row>
    <row r="57" spans="2:31">
      <c r="B57" s="75" t="s">
        <v>49</v>
      </c>
      <c r="C57" s="69">
        <v>218</v>
      </c>
      <c r="D57" s="59">
        <v>6.4117647058823533</v>
      </c>
      <c r="E57" s="58">
        <v>1</v>
      </c>
      <c r="F57" s="58">
        <v>12</v>
      </c>
      <c r="G57" s="59">
        <v>2.0760925865210074</v>
      </c>
      <c r="H57" s="62">
        <v>4.310160427807487</v>
      </c>
      <c r="I57" s="77">
        <f t="shared" si="8"/>
        <v>90534.117647058825</v>
      </c>
      <c r="J57" s="63">
        <f t="shared" si="9"/>
        <v>0.14060423506828193</v>
      </c>
      <c r="AA57" s="48" t="s">
        <v>49</v>
      </c>
      <c r="AB57" s="46">
        <v>9124</v>
      </c>
      <c r="AC57" s="49">
        <v>415.29411764705884</v>
      </c>
      <c r="AD57" s="46">
        <v>218</v>
      </c>
      <c r="AE57" s="49">
        <f t="shared" si="10"/>
        <v>90534.117647058825</v>
      </c>
    </row>
    <row r="58" spans="2:31" ht="15" thickBot="1">
      <c r="B58" s="73" t="s">
        <v>128</v>
      </c>
      <c r="C58" s="69">
        <v>176</v>
      </c>
      <c r="D58" s="59">
        <v>7.333333333333333</v>
      </c>
      <c r="E58" s="58">
        <v>4</v>
      </c>
      <c r="F58" s="58">
        <v>11</v>
      </c>
      <c r="G58" s="59">
        <v>1.5788456616111668</v>
      </c>
      <c r="H58" s="62">
        <v>2.4927536231884027</v>
      </c>
      <c r="I58" s="77">
        <f t="shared" si="8"/>
        <v>47813.333333333336</v>
      </c>
      <c r="J58" s="63">
        <f t="shared" si="9"/>
        <v>7.4256615451937555E-2</v>
      </c>
      <c r="AA58" s="48" t="s">
        <v>128</v>
      </c>
      <c r="AB58" s="46">
        <v>3888</v>
      </c>
      <c r="AC58" s="49">
        <v>271.66666666666669</v>
      </c>
      <c r="AD58" s="46">
        <v>176</v>
      </c>
      <c r="AE58" s="49">
        <f t="shared" si="10"/>
        <v>47813.333333333336</v>
      </c>
    </row>
    <row r="59" spans="2:31" ht="15" thickBot="1">
      <c r="B59" s="74" t="s">
        <v>1758</v>
      </c>
      <c r="C59" s="70">
        <v>10109</v>
      </c>
      <c r="D59" s="61">
        <v>6.784563758389262</v>
      </c>
      <c r="E59" s="60">
        <v>1</v>
      </c>
      <c r="F59" s="60">
        <v>22</v>
      </c>
      <c r="G59" s="61">
        <v>2.0303018408862457</v>
      </c>
      <c r="H59" s="71">
        <v>4.122125565106078</v>
      </c>
      <c r="I59" s="80">
        <f>SUM(I4,I18,I31,I49)</f>
        <v>4260167.7988863997</v>
      </c>
      <c r="J59" s="81">
        <f>I59/$I$59</f>
        <v>1</v>
      </c>
      <c r="AA59" s="3" t="s">
        <v>1758</v>
      </c>
      <c r="AB59" s="46">
        <v>844368</v>
      </c>
      <c r="AC59" s="49">
        <v>478.77718120805372</v>
      </c>
      <c r="AD59" s="46">
        <v>10109</v>
      </c>
      <c r="AE59" s="49">
        <f>SUM(AE5:AE58)</f>
        <v>4815871.9466872122</v>
      </c>
    </row>
    <row r="60" spans="2:31">
      <c r="AE60" s="49"/>
    </row>
  </sheetData>
  <mergeCells count="4"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0378-FCDD-4AEA-8985-23DBFD505B18}">
  <dimension ref="B2:N89"/>
  <sheetViews>
    <sheetView topLeftCell="A43" workbookViewId="0">
      <selection activeCell="C31" sqref="C31"/>
    </sheetView>
  </sheetViews>
  <sheetFormatPr defaultRowHeight="14.4"/>
  <cols>
    <col min="2" max="2" width="17.21875" bestFit="1" customWidth="1"/>
    <col min="3" max="3" width="17.21875" customWidth="1"/>
    <col min="4" max="4" width="17" bestFit="1" customWidth="1"/>
    <col min="5" max="5" width="19" customWidth="1"/>
    <col min="6" max="6" width="18.21875" bestFit="1" customWidth="1"/>
    <col min="7" max="7" width="21.5546875" bestFit="1" customWidth="1"/>
    <col min="8" max="8" width="15.21875" customWidth="1"/>
    <col min="9" max="9" width="11.109375" customWidth="1"/>
    <col min="10" max="10" width="12.88671875" bestFit="1" customWidth="1"/>
    <col min="11" max="11" width="12.88671875" customWidth="1"/>
    <col min="12" max="12" width="13.77734375" customWidth="1"/>
    <col min="13" max="13" width="22.33203125" customWidth="1"/>
    <col min="14" max="14" width="18.88671875" customWidth="1"/>
    <col min="15" max="15" width="18.77734375" bestFit="1" customWidth="1"/>
    <col min="17" max="17" width="14.5546875" bestFit="1" customWidth="1"/>
  </cols>
  <sheetData>
    <row r="2" spans="2:14" ht="15" thickBot="1"/>
    <row r="3" spans="2:14" ht="15" thickBot="1">
      <c r="B3" s="95" t="s">
        <v>1</v>
      </c>
      <c r="C3" s="96" t="s">
        <v>1796</v>
      </c>
      <c r="D3" s="96" t="s">
        <v>23</v>
      </c>
      <c r="E3" s="96" t="s">
        <v>37</v>
      </c>
      <c r="F3" s="96" t="s">
        <v>42</v>
      </c>
      <c r="G3" s="97" t="s">
        <v>20</v>
      </c>
      <c r="H3" s="98" t="s">
        <v>1758</v>
      </c>
      <c r="J3" s="85" t="s">
        <v>10</v>
      </c>
      <c r="K3" s="121" t="s">
        <v>1811</v>
      </c>
      <c r="L3" s="89" t="s">
        <v>1774</v>
      </c>
      <c r="M3" s="90" t="s">
        <v>1797</v>
      </c>
      <c r="N3" s="124" t="s">
        <v>1812</v>
      </c>
    </row>
    <row r="4" spans="2:14">
      <c r="B4" s="6" t="s">
        <v>12</v>
      </c>
      <c r="C4" s="4">
        <f t="shared" ref="C4:C25" si="0">VALUE(MID(B4,2,LEN(B4)-1))</f>
        <v>1</v>
      </c>
      <c r="D4" s="4">
        <v>106</v>
      </c>
      <c r="E4" s="4">
        <v>58</v>
      </c>
      <c r="F4" s="4">
        <v>197</v>
      </c>
      <c r="G4" s="7">
        <v>59</v>
      </c>
      <c r="H4" s="92">
        <f>SUM(C4:G4)</f>
        <v>421</v>
      </c>
      <c r="J4" s="6" t="s">
        <v>20</v>
      </c>
      <c r="K4" s="4">
        <f>GETPIVOTDATA("[Measures].[Sum of Sale_Quantity]",'Descriptive_Statistics(M)'!$B$3,"[Range].[Category]","[Range].[Category].&amp;[Plant Nutrition]")</f>
        <v>1842</v>
      </c>
      <c r="L4" s="88">
        <f>'Descriptive_Statistics(M)'!I49</f>
        <v>66474.814814814818</v>
      </c>
      <c r="M4" s="7">
        <f>L4/L$8</f>
        <v>1.5603801998642216E-2</v>
      </c>
      <c r="N4" s="125">
        <f>M4</f>
        <v>1.5603801998642216E-2</v>
      </c>
    </row>
    <row r="5" spans="2:14">
      <c r="B5" s="6" t="s">
        <v>161</v>
      </c>
      <c r="C5" s="4">
        <f t="shared" si="0"/>
        <v>2</v>
      </c>
      <c r="D5" s="4">
        <v>160</v>
      </c>
      <c r="E5" s="4">
        <v>142</v>
      </c>
      <c r="F5" s="4">
        <v>187</v>
      </c>
      <c r="G5" s="7">
        <v>102</v>
      </c>
      <c r="H5" s="92">
        <f t="shared" ref="H5:H25" si="1">SUM(C5:G5)</f>
        <v>593</v>
      </c>
      <c r="J5" s="6" t="s">
        <v>37</v>
      </c>
      <c r="K5" s="4">
        <f>GETPIVOTDATA("[Measures].[Sum of Sale_Quantity]",'Descriptive_Statistics(M)'!$B$3,"[Range].[Category]","[Range].[Category].&amp;[Herbicide]")</f>
        <v>2459</v>
      </c>
      <c r="L5" s="88">
        <f>'Descriptive_Statistics(M)'!I18</f>
        <v>2238914.5833369242</v>
      </c>
      <c r="M5" s="7">
        <f>L5/L$8</f>
        <v>0.52554610264933055</v>
      </c>
      <c r="N5" s="125">
        <f>M5+N4</f>
        <v>0.54114990464797275</v>
      </c>
    </row>
    <row r="6" spans="2:14">
      <c r="B6" s="6" t="s">
        <v>296</v>
      </c>
      <c r="C6" s="4">
        <f t="shared" si="0"/>
        <v>3</v>
      </c>
      <c r="D6" s="4">
        <v>122</v>
      </c>
      <c r="E6" s="4">
        <v>125</v>
      </c>
      <c r="F6" s="4">
        <v>139</v>
      </c>
      <c r="G6" s="7">
        <v>127</v>
      </c>
      <c r="H6" s="92">
        <f t="shared" si="1"/>
        <v>516</v>
      </c>
      <c r="J6" s="6" t="s">
        <v>23</v>
      </c>
      <c r="K6" s="4">
        <f>GETPIVOTDATA("[Measures].[Sum of Sale_Quantity]",'Descriptive_Statistics(M)'!$B$3,"[Range].[Category]","[Range].[Category].&amp;[Fungicide]")</f>
        <v>2709</v>
      </c>
      <c r="L6" s="88">
        <f>'Descriptive_Statistics(M)'!I4</f>
        <v>1933064.115020375</v>
      </c>
      <c r="M6" s="7">
        <f>L6/L$8</f>
        <v>0.45375304595412286</v>
      </c>
      <c r="N6" s="125">
        <f>M6+N5</f>
        <v>0.99490295060209566</v>
      </c>
    </row>
    <row r="7" spans="2:14" ht="15" thickBot="1">
      <c r="B7" s="6" t="s">
        <v>390</v>
      </c>
      <c r="C7" s="4">
        <f t="shared" si="0"/>
        <v>4</v>
      </c>
      <c r="D7" s="4">
        <v>96</v>
      </c>
      <c r="E7" s="4">
        <v>113</v>
      </c>
      <c r="F7" s="4">
        <v>102</v>
      </c>
      <c r="G7" s="7">
        <v>66</v>
      </c>
      <c r="H7" s="92">
        <f t="shared" si="1"/>
        <v>381</v>
      </c>
      <c r="J7" s="6" t="s">
        <v>42</v>
      </c>
      <c r="K7" s="4">
        <f>GETPIVOTDATA("[Measures].[Sum of Sale_Quantity]",'Descriptive_Statistics(M)'!$B$3,"[Range].[Category]","[Range].[Category].&amp;[Insecticide]")</f>
        <v>3099</v>
      </c>
      <c r="L7" s="88">
        <f>'Descriptive_Statistics(M)'!I31</f>
        <v>21714.285714285714</v>
      </c>
      <c r="M7" s="7">
        <f>L7/L$8</f>
        <v>5.0970493979044179E-3</v>
      </c>
      <c r="N7" s="126">
        <f>M7+N6</f>
        <v>1</v>
      </c>
    </row>
    <row r="8" spans="2:14" ht="15" thickBot="1">
      <c r="B8" s="6" t="s">
        <v>487</v>
      </c>
      <c r="C8" s="4">
        <f t="shared" si="0"/>
        <v>5</v>
      </c>
      <c r="D8" s="4">
        <v>80</v>
      </c>
      <c r="E8" s="4">
        <v>59</v>
      </c>
      <c r="F8" s="4">
        <v>91</v>
      </c>
      <c r="G8" s="7">
        <v>67</v>
      </c>
      <c r="H8" s="92">
        <f t="shared" si="1"/>
        <v>302</v>
      </c>
      <c r="J8" s="91" t="s">
        <v>1758</v>
      </c>
      <c r="K8" s="89">
        <f>SUM(K$4:K$7)</f>
        <v>10109</v>
      </c>
      <c r="L8" s="94">
        <f>SUM(L4:L7)</f>
        <v>4260167.7988863997</v>
      </c>
      <c r="M8" s="86">
        <f t="shared" ref="M8" si="2">L8/L$8</f>
        <v>1</v>
      </c>
    </row>
    <row r="9" spans="2:14">
      <c r="B9" s="6" t="s">
        <v>554</v>
      </c>
      <c r="C9" s="4">
        <f t="shared" si="0"/>
        <v>6</v>
      </c>
      <c r="D9" s="4">
        <v>153</v>
      </c>
      <c r="E9" s="4">
        <v>95</v>
      </c>
      <c r="F9" s="4">
        <v>123</v>
      </c>
      <c r="G9" s="7">
        <v>110</v>
      </c>
      <c r="H9" s="92">
        <f t="shared" si="1"/>
        <v>487</v>
      </c>
    </row>
    <row r="10" spans="2:14">
      <c r="B10" s="6" t="s">
        <v>631</v>
      </c>
      <c r="C10" s="4">
        <f t="shared" si="0"/>
        <v>7</v>
      </c>
      <c r="D10" s="4">
        <v>119</v>
      </c>
      <c r="E10" s="4">
        <v>93</v>
      </c>
      <c r="F10" s="4">
        <v>99</v>
      </c>
      <c r="G10" s="7">
        <v>94</v>
      </c>
      <c r="H10" s="92">
        <f t="shared" si="1"/>
        <v>412</v>
      </c>
    </row>
    <row r="11" spans="2:14">
      <c r="B11" s="6" t="s">
        <v>681</v>
      </c>
      <c r="C11" s="4">
        <f t="shared" si="0"/>
        <v>8</v>
      </c>
      <c r="D11" s="4">
        <v>240</v>
      </c>
      <c r="E11" s="4">
        <v>167</v>
      </c>
      <c r="F11" s="4">
        <v>166</v>
      </c>
      <c r="G11" s="7">
        <v>132</v>
      </c>
      <c r="H11" s="92">
        <f t="shared" si="1"/>
        <v>713</v>
      </c>
    </row>
    <row r="12" spans="2:14">
      <c r="B12" s="6" t="s">
        <v>777</v>
      </c>
      <c r="C12" s="4">
        <f t="shared" si="0"/>
        <v>9</v>
      </c>
      <c r="D12" s="4">
        <v>98</v>
      </c>
      <c r="E12" s="4">
        <v>135</v>
      </c>
      <c r="F12" s="4">
        <v>75</v>
      </c>
      <c r="G12" s="7">
        <v>64</v>
      </c>
      <c r="H12" s="92">
        <f t="shared" si="1"/>
        <v>381</v>
      </c>
    </row>
    <row r="13" spans="2:14">
      <c r="B13" s="6" t="s">
        <v>847</v>
      </c>
      <c r="C13" s="4">
        <f t="shared" si="0"/>
        <v>10</v>
      </c>
      <c r="D13" s="4">
        <v>104</v>
      </c>
      <c r="E13" s="4">
        <v>76</v>
      </c>
      <c r="F13" s="4">
        <v>124</v>
      </c>
      <c r="G13" s="7">
        <v>56</v>
      </c>
      <c r="H13" s="92">
        <f t="shared" si="1"/>
        <v>370</v>
      </c>
    </row>
    <row r="14" spans="2:14">
      <c r="B14" s="6" t="s">
        <v>929</v>
      </c>
      <c r="C14" s="4">
        <f t="shared" si="0"/>
        <v>11</v>
      </c>
      <c r="D14" s="4">
        <v>178</v>
      </c>
      <c r="E14" s="4">
        <v>109</v>
      </c>
      <c r="F14" s="4">
        <v>241</v>
      </c>
      <c r="G14" s="7">
        <v>119</v>
      </c>
      <c r="H14" s="92">
        <f t="shared" si="1"/>
        <v>658</v>
      </c>
    </row>
    <row r="15" spans="2:14">
      <c r="B15" s="6" t="s">
        <v>1022</v>
      </c>
      <c r="C15" s="4">
        <f t="shared" si="0"/>
        <v>12</v>
      </c>
      <c r="D15" s="4">
        <v>126</v>
      </c>
      <c r="E15" s="4">
        <v>208</v>
      </c>
      <c r="F15" s="4">
        <v>183</v>
      </c>
      <c r="G15" s="7">
        <v>88</v>
      </c>
      <c r="H15" s="92">
        <f t="shared" si="1"/>
        <v>617</v>
      </c>
    </row>
    <row r="16" spans="2:14">
      <c r="B16" s="6" t="s">
        <v>1092</v>
      </c>
      <c r="C16" s="4">
        <f t="shared" si="0"/>
        <v>13</v>
      </c>
      <c r="D16" s="4">
        <v>146</v>
      </c>
      <c r="E16" s="4">
        <v>168</v>
      </c>
      <c r="F16" s="4">
        <v>178</v>
      </c>
      <c r="G16" s="7">
        <v>79</v>
      </c>
      <c r="H16" s="92">
        <f t="shared" si="1"/>
        <v>584</v>
      </c>
    </row>
    <row r="17" spans="2:11">
      <c r="B17" s="6" t="s">
        <v>1165</v>
      </c>
      <c r="C17" s="4">
        <f t="shared" si="0"/>
        <v>14</v>
      </c>
      <c r="D17" s="4">
        <v>119</v>
      </c>
      <c r="E17" s="4">
        <v>80</v>
      </c>
      <c r="F17" s="4">
        <v>102</v>
      </c>
      <c r="G17" s="7">
        <v>92</v>
      </c>
      <c r="H17" s="92">
        <f t="shared" si="1"/>
        <v>407</v>
      </c>
    </row>
    <row r="18" spans="2:11">
      <c r="B18" s="6" t="s">
        <v>1241</v>
      </c>
      <c r="C18" s="4">
        <f t="shared" si="0"/>
        <v>15</v>
      </c>
      <c r="D18" s="4">
        <v>168</v>
      </c>
      <c r="E18" s="4">
        <v>94</v>
      </c>
      <c r="F18" s="4">
        <v>103</v>
      </c>
      <c r="G18" s="7">
        <v>89</v>
      </c>
      <c r="H18" s="92">
        <f t="shared" si="1"/>
        <v>469</v>
      </c>
    </row>
    <row r="19" spans="2:11">
      <c r="B19" s="6" t="s">
        <v>1324</v>
      </c>
      <c r="C19" s="4">
        <f t="shared" si="0"/>
        <v>16</v>
      </c>
      <c r="D19" s="4">
        <v>121</v>
      </c>
      <c r="E19" s="4">
        <v>105</v>
      </c>
      <c r="F19" s="4">
        <v>198</v>
      </c>
      <c r="G19" s="7">
        <v>91</v>
      </c>
      <c r="H19" s="92">
        <f t="shared" si="1"/>
        <v>531</v>
      </c>
    </row>
    <row r="20" spans="2:11">
      <c r="B20" s="6" t="s">
        <v>1391</v>
      </c>
      <c r="C20" s="4">
        <f t="shared" si="0"/>
        <v>17</v>
      </c>
      <c r="D20" s="4">
        <v>214</v>
      </c>
      <c r="E20" s="4">
        <v>143</v>
      </c>
      <c r="F20" s="4">
        <v>194</v>
      </c>
      <c r="G20" s="7">
        <v>137</v>
      </c>
      <c r="H20" s="92">
        <f t="shared" si="1"/>
        <v>705</v>
      </c>
    </row>
    <row r="21" spans="2:11">
      <c r="B21" s="6" t="s">
        <v>1470</v>
      </c>
      <c r="C21" s="4">
        <f t="shared" si="0"/>
        <v>18</v>
      </c>
      <c r="D21" s="4">
        <v>126</v>
      </c>
      <c r="E21" s="4">
        <v>194</v>
      </c>
      <c r="F21" s="4">
        <v>205</v>
      </c>
      <c r="G21" s="7">
        <v>107</v>
      </c>
      <c r="H21" s="92">
        <f t="shared" si="1"/>
        <v>650</v>
      </c>
    </row>
    <row r="22" spans="2:11">
      <c r="B22" s="6" t="s">
        <v>1551</v>
      </c>
      <c r="C22" s="4">
        <f t="shared" si="0"/>
        <v>19</v>
      </c>
      <c r="D22" s="4">
        <v>54</v>
      </c>
      <c r="E22" s="4">
        <v>59</v>
      </c>
      <c r="F22" s="4">
        <v>107</v>
      </c>
      <c r="G22" s="7">
        <v>48</v>
      </c>
      <c r="H22" s="92">
        <f t="shared" si="1"/>
        <v>287</v>
      </c>
    </row>
    <row r="23" spans="2:11">
      <c r="B23" s="6" t="s">
        <v>1600</v>
      </c>
      <c r="C23" s="4">
        <f t="shared" si="0"/>
        <v>20</v>
      </c>
      <c r="D23" s="4">
        <v>69</v>
      </c>
      <c r="E23" s="4">
        <v>73</v>
      </c>
      <c r="F23" s="4">
        <v>88</v>
      </c>
      <c r="G23" s="7">
        <v>46</v>
      </c>
      <c r="H23" s="92">
        <f t="shared" si="1"/>
        <v>296</v>
      </c>
    </row>
    <row r="24" spans="2:11">
      <c r="B24" s="6" t="s">
        <v>1655</v>
      </c>
      <c r="C24" s="4">
        <f t="shared" si="0"/>
        <v>21</v>
      </c>
      <c r="D24" s="4">
        <v>58</v>
      </c>
      <c r="E24" s="4">
        <v>98</v>
      </c>
      <c r="F24" s="4">
        <v>124</v>
      </c>
      <c r="G24" s="7">
        <v>41</v>
      </c>
      <c r="H24" s="92">
        <f t="shared" si="1"/>
        <v>342</v>
      </c>
    </row>
    <row r="25" spans="2:11" ht="15" thickBot="1">
      <c r="B25" s="8" t="s">
        <v>1707</v>
      </c>
      <c r="C25" s="9">
        <f t="shared" si="0"/>
        <v>22</v>
      </c>
      <c r="D25" s="9">
        <v>37</v>
      </c>
      <c r="E25" s="9">
        <v>80</v>
      </c>
      <c r="F25" s="9">
        <v>73</v>
      </c>
      <c r="G25" s="10">
        <v>28</v>
      </c>
      <c r="H25" s="92">
        <f t="shared" si="1"/>
        <v>240</v>
      </c>
    </row>
    <row r="26" spans="2:11" ht="15" thickBot="1">
      <c r="B26" s="91" t="s">
        <v>1758</v>
      </c>
      <c r="C26" s="89"/>
      <c r="D26" s="89">
        <f t="shared" ref="D26:G26" si="3">SUM(D4:D25)</f>
        <v>2694</v>
      </c>
      <c r="E26" s="89">
        <f t="shared" si="3"/>
        <v>2474</v>
      </c>
      <c r="F26" s="89">
        <f t="shared" si="3"/>
        <v>3099</v>
      </c>
      <c r="G26" s="90">
        <f t="shared" si="3"/>
        <v>1842</v>
      </c>
      <c r="H26" s="93"/>
    </row>
    <row r="27" spans="2:11">
      <c r="B27" s="33"/>
      <c r="C27" s="33"/>
      <c r="D27" s="33"/>
      <c r="E27" s="33"/>
      <c r="F27" s="33"/>
      <c r="G27" s="33"/>
      <c r="H27" s="4"/>
    </row>
    <row r="28" spans="2:11" ht="15" thickBot="1"/>
    <row r="29" spans="2:11" ht="15" thickBot="1">
      <c r="B29" s="178" t="s">
        <v>1799</v>
      </c>
      <c r="C29" s="179"/>
    </row>
    <row r="30" spans="2:11" ht="19.2" customHeight="1" thickBot="1">
      <c r="B30" s="99" t="s">
        <v>5</v>
      </c>
      <c r="C30" s="86" t="s">
        <v>1774</v>
      </c>
    </row>
    <row r="31" spans="2:11">
      <c r="B31" s="100" t="str">
        <f>_xlfn.XLOOKUP(LARGE('Descriptive_Statistics(M)'!$I$5:$I$17, 1), 'Descriptive_Statistics(M)'!$I$5:$I$17, 'Descriptive_Statistics(M)'!$B$5:$B$17, "Not Found", 0)</f>
        <v>Ridomil Gold</v>
      </c>
      <c r="C31" s="101">
        <f>VLOOKUP(B31,'Descriptive_Statistics(M)'!$B$5:$I$59,8,FALSE)</f>
        <v>466900</v>
      </c>
      <c r="D31" s="49"/>
      <c r="G31" s="49"/>
      <c r="J31" s="49"/>
      <c r="K31" s="49"/>
    </row>
    <row r="32" spans="2:11">
      <c r="B32" s="102" t="str">
        <f>_xlfn.XLOOKUP(LARGE('Descriptive_Statistics(M)'!$I$5:$I$17, 2), 'Descriptive_Statistics(M)'!$I$5:$I$17, 'Descriptive_Statistics(M)'!$B$5:$B$17, "Not Found", 0)</f>
        <v>Systiva</v>
      </c>
      <c r="C32" s="103">
        <f>VLOOKUP(B32,'Descriptive_Statistics(M)'!$B$5:$I$59,8,FALSE)</f>
        <v>227850</v>
      </c>
      <c r="D32" s="49"/>
      <c r="G32" s="49"/>
      <c r="J32" s="49"/>
      <c r="K32" s="49"/>
    </row>
    <row r="33" spans="2:13">
      <c r="B33" s="102" t="str">
        <f>_xlfn.XLOOKUP(LARGE('Descriptive_Statistics(M)'!$I$5:$I$17, 3), 'Descriptive_Statistics(M)'!$I$5:$I$17, 'Descriptive_Statistics(M)'!$B$5:$B$17, "Not Found", 0)</f>
        <v>Xelora</v>
      </c>
      <c r="C33" s="103">
        <f>VLOOKUP(B33,'Descriptive_Statistics(M)'!$B$5:$I$59,8,FALSE)</f>
        <v>196100</v>
      </c>
      <c r="D33" s="49"/>
      <c r="G33" s="49"/>
      <c r="J33" s="49"/>
      <c r="K33" s="49"/>
    </row>
    <row r="34" spans="2:13">
      <c r="B34" s="102" t="str">
        <f>_xlfn.XLOOKUP(LARGE('Descriptive_Statistics(M)'!$I$5:$I$17, 4), 'Descriptive_Statistics(M)'!$I$5:$I$17, 'Descriptive_Statistics(M)'!$B$5:$B$17, "Not Found", 0)</f>
        <v>Curzate</v>
      </c>
      <c r="C34" s="103">
        <f>VLOOKUP(B34,'Descriptive_Statistics(M)'!$B$5:$I$59,8,FALSE)</f>
        <v>195974.39999999999</v>
      </c>
      <c r="D34" s="49"/>
      <c r="G34" s="49"/>
      <c r="J34" s="49"/>
      <c r="K34" s="49"/>
    </row>
    <row r="35" spans="2:13" ht="15" thickBot="1">
      <c r="B35" s="104" t="str">
        <f>_xlfn.XLOOKUP(LARGE('Descriptive_Statistics(M)'!$I$5:$I$17, 5), 'Descriptive_Statistics(M)'!$I$5:$I$17, 'Descriptive_Statistics(M)'!$B$5:$B$17, "Not Found", 0)</f>
        <v>Amister Top</v>
      </c>
      <c r="C35" s="105">
        <f>VLOOKUP(B35,'Descriptive_Statistics(M)'!$B$5:$I$59,8,FALSE)</f>
        <v>174460</v>
      </c>
      <c r="D35" s="49"/>
      <c r="G35" s="49"/>
      <c r="J35" s="49"/>
      <c r="K35" s="49"/>
    </row>
    <row r="36" spans="2:13" ht="15" thickBot="1"/>
    <row r="37" spans="2:13" ht="15" thickBot="1">
      <c r="B37" s="178" t="s">
        <v>1800</v>
      </c>
      <c r="C37" s="179"/>
      <c r="E37" s="83" t="s">
        <v>1802</v>
      </c>
      <c r="F37" s="87" t="s">
        <v>1774</v>
      </c>
      <c r="G37" s="84" t="s">
        <v>1795</v>
      </c>
      <c r="J37" s="85" t="s">
        <v>10</v>
      </c>
      <c r="K37" s="121" t="s">
        <v>5</v>
      </c>
      <c r="L37" s="121" t="s">
        <v>1809</v>
      </c>
      <c r="M37" s="86" t="s">
        <v>1810</v>
      </c>
    </row>
    <row r="38" spans="2:13" ht="15" thickBot="1">
      <c r="B38" s="99" t="s">
        <v>5</v>
      </c>
      <c r="C38" s="86" t="s">
        <v>1774</v>
      </c>
      <c r="E38" s="100" t="s">
        <v>1803</v>
      </c>
      <c r="F38" s="112">
        <f>VLOOKUP(E38,$B$31:$C$59,2)</f>
        <v>466900</v>
      </c>
      <c r="G38" s="84">
        <f>F38/SUM($F$38:$F$42)</f>
        <v>0.31457296090785258</v>
      </c>
      <c r="J38" s="6" t="str">
        <f>'Descriptive_Statistics(M)'!$B$4</f>
        <v>Fungicide</v>
      </c>
      <c r="K38" s="4" t="str">
        <f>'Descriptive_Statistics(M)'!B5</f>
        <v>Amister Top</v>
      </c>
      <c r="L38" s="58">
        <v>4</v>
      </c>
      <c r="M38" s="122">
        <v>12</v>
      </c>
    </row>
    <row r="39" spans="2:13">
      <c r="B39" s="100" t="str">
        <f>_xlfn.XLOOKUP(LARGE('Descriptive_Statistics(M)'!$I$19:$I$29, 1), 'Descriptive_Statistics(M)'!$I$19:$I$29, 'Descriptive_Statistics(M)'!$B$19:$B$29, "Not Found", 0)</f>
        <v>Agil</v>
      </c>
      <c r="C39" s="101">
        <f>VLOOKUP(B39,'Descriptive_Statistics(M)'!$B$5:$I$59,8,FALSE)</f>
        <v>206727.77777777778</v>
      </c>
      <c r="E39" s="102" t="s">
        <v>1804</v>
      </c>
      <c r="F39" s="88">
        <v>333286.40476190473</v>
      </c>
      <c r="G39" s="7">
        <f t="shared" ref="G39:G57" si="4">F39/SUM($F$38:$F$42)</f>
        <v>0.2245510627035455</v>
      </c>
      <c r="J39" s="6" t="str">
        <f>'Descriptive_Statistics(M)'!$B$4</f>
        <v>Fungicide</v>
      </c>
      <c r="K39" s="4" t="str">
        <f>'Descriptive_Statistics(M)'!B6</f>
        <v>Baan</v>
      </c>
      <c r="L39" s="58">
        <v>4</v>
      </c>
      <c r="M39" s="122">
        <v>10</v>
      </c>
    </row>
    <row r="40" spans="2:13">
      <c r="B40" s="102" t="str">
        <f>_xlfn.XLOOKUP(LARGE('Descriptive_Statistics(M)'!$I$19:$I$29, 2), 'Descriptive_Statistics(M)'!$I$19:$I$29, 'Descriptive_Statistics(M)'!$B$19:$B$29, "Not Found", 0)</f>
        <v>Iris</v>
      </c>
      <c r="C40" s="103">
        <f>VLOOKUP(B40,'Descriptive_Statistics(M)'!$B$5:$I$59,8,FALSE)</f>
        <v>184098.59999999998</v>
      </c>
      <c r="E40" s="102" t="s">
        <v>1805</v>
      </c>
      <c r="F40" s="88">
        <v>239553.84615384616</v>
      </c>
      <c r="G40" s="7">
        <f t="shared" si="4"/>
        <v>0.16139893485003123</v>
      </c>
      <c r="J40" s="6" t="str">
        <f>'Descriptive_Statistics(M)'!$B$4</f>
        <v>Fungicide</v>
      </c>
      <c r="K40" s="4" t="str">
        <f>'Descriptive_Statistics(M)'!B7</f>
        <v>Contaf Plus</v>
      </c>
      <c r="L40" s="58">
        <v>3</v>
      </c>
      <c r="M40" s="122">
        <v>11</v>
      </c>
    </row>
    <row r="41" spans="2:13">
      <c r="B41" s="102" t="str">
        <f>_xlfn.XLOOKUP(LARGE('Descriptive_Statistics(M)'!$I$19:$I$29, 3), 'Descriptive_Statistics(M)'!$I$19:$I$30, 'Descriptive_Statistics(M)'!$B$19:$B$30, "Not Found", 0)</f>
        <v>Tag Gun</v>
      </c>
      <c r="C41" s="103">
        <f>VLOOKUP(B41,'Descriptive_Statistics(M)'!$B$5:$I$59,8,FALSE)</f>
        <v>120540</v>
      </c>
      <c r="E41" s="102" t="s">
        <v>1806</v>
      </c>
      <c r="F41" s="88">
        <v>227850</v>
      </c>
      <c r="G41" s="7">
        <f t="shared" si="4"/>
        <v>0.15351349141755025</v>
      </c>
      <c r="J41" s="6" t="str">
        <f>'Descriptive_Statistics(M)'!$B$4</f>
        <v>Fungicide</v>
      </c>
      <c r="K41" s="4" t="str">
        <f>'Descriptive_Statistics(M)'!B8</f>
        <v>Curzate</v>
      </c>
      <c r="L41" s="58">
        <v>3</v>
      </c>
      <c r="M41" s="122">
        <v>11</v>
      </c>
    </row>
    <row r="42" spans="2:13">
      <c r="B42" s="102" t="str">
        <f>_xlfn.XLOOKUP(LARGE('Descriptive_Statistics(M)'!$I$19:$I$29, 4), 'Descriptive_Statistics(M)'!$I$19:$I$29, 'Descriptive_Statistics(M)'!$B$19:$B$29, "Not Found", 0)</f>
        <v>2,4-D</v>
      </c>
      <c r="C42" s="103">
        <f>VLOOKUP(B42,'Descriptive_Statistics(M)'!$B$5:$I$59,8,FALSE)</f>
        <v>77440</v>
      </c>
      <c r="E42" s="102" t="s">
        <v>1807</v>
      </c>
      <c r="F42" s="88">
        <v>216644.11764705883</v>
      </c>
      <c r="G42" s="7">
        <f t="shared" si="4"/>
        <v>0.14596355012102047</v>
      </c>
      <c r="J42" s="6" t="str">
        <f>'Descriptive_Statistics(M)'!$B$4</f>
        <v>Fungicide</v>
      </c>
      <c r="K42" s="4" t="str">
        <f>'Descriptive_Statistics(M)'!B9</f>
        <v>Indofil M45</v>
      </c>
      <c r="L42" s="58">
        <v>4</v>
      </c>
      <c r="M42" s="122">
        <v>9</v>
      </c>
    </row>
    <row r="43" spans="2:13" ht="15" thickBot="1">
      <c r="B43" s="104" t="str">
        <f>_xlfn.XLOOKUP(LARGE('Descriptive_Statistics(M)'!$I$19:$I$29, 5), 'Descriptive_Statistics(M)'!$I$19:$I$29, 'Descriptive_Statistics(M)'!$B$19:$B$29, "Not Found", 0)</f>
        <v>Pogo</v>
      </c>
      <c r="C43" s="105">
        <f>VLOOKUP(B43,'Descriptive_Statistics(M)'!$B$5:$I$59,8,FALSE)</f>
        <v>46882.051282051281</v>
      </c>
      <c r="E43" s="136" t="s">
        <v>104</v>
      </c>
      <c r="F43" s="137">
        <v>206727.77777777778</v>
      </c>
      <c r="G43" s="138">
        <f t="shared" si="4"/>
        <v>0.13928243554820333</v>
      </c>
      <c r="J43" s="6" t="str">
        <f>'Descriptive_Statistics(M)'!$B$4</f>
        <v>Fungicide</v>
      </c>
      <c r="K43" s="4" t="str">
        <f>'Descriptive_Statistics(M)'!B10</f>
        <v>Nativo</v>
      </c>
      <c r="L43" s="58">
        <v>2</v>
      </c>
      <c r="M43" s="122">
        <v>10</v>
      </c>
    </row>
    <row r="44" spans="2:13" ht="15" thickBot="1">
      <c r="E44" s="106" t="s">
        <v>189</v>
      </c>
      <c r="F44" s="88">
        <v>196100</v>
      </c>
      <c r="G44" s="107">
        <f t="shared" si="4"/>
        <v>0.13212199107738251</v>
      </c>
      <c r="J44" s="6" t="str">
        <f>'Descriptive_Statistics(M)'!$B$4</f>
        <v>Fungicide</v>
      </c>
      <c r="K44" s="4" t="str">
        <f>'Descriptive_Statistics(M)'!B11</f>
        <v>Ridomil Gold</v>
      </c>
      <c r="L44" s="58">
        <v>4</v>
      </c>
      <c r="M44" s="122">
        <v>11</v>
      </c>
    </row>
    <row r="45" spans="2:13" ht="15" thickBot="1">
      <c r="B45" s="178" t="s">
        <v>1798</v>
      </c>
      <c r="C45" s="179"/>
      <c r="E45" s="106" t="s">
        <v>369</v>
      </c>
      <c r="F45" s="88">
        <v>195974.39999999999</v>
      </c>
      <c r="G45" s="107">
        <f t="shared" si="4"/>
        <v>0.13203736832328092</v>
      </c>
      <c r="J45" s="6" t="str">
        <f>'Descriptive_Statistics(M)'!$B$4</f>
        <v>Fungicide</v>
      </c>
      <c r="K45" s="4" t="str">
        <f>'Descriptive_Statistics(M)'!B12</f>
        <v>Saaf</v>
      </c>
      <c r="L45" s="58">
        <v>3</v>
      </c>
      <c r="M45" s="122">
        <v>10</v>
      </c>
    </row>
    <row r="46" spans="2:13" ht="15" thickBot="1">
      <c r="B46" s="99" t="s">
        <v>5</v>
      </c>
      <c r="C46" s="86" t="s">
        <v>1774</v>
      </c>
      <c r="E46" s="106" t="s">
        <v>264</v>
      </c>
      <c r="F46" s="88">
        <v>193720</v>
      </c>
      <c r="G46" s="107">
        <f t="shared" si="4"/>
        <v>0.13051847073692269</v>
      </c>
      <c r="J46" s="6" t="str">
        <f>'Descriptive_Statistics(M)'!$B$4</f>
        <v>Fungicide</v>
      </c>
      <c r="K46" s="4" t="str">
        <f>'Descriptive_Statistics(M)'!B13</f>
        <v>Sprint</v>
      </c>
      <c r="L46" s="58">
        <v>2</v>
      </c>
      <c r="M46" s="122">
        <v>11</v>
      </c>
    </row>
    <row r="47" spans="2:13">
      <c r="B47" s="100" t="str">
        <f>_xlfn.XLOOKUP(LARGE('Descriptive_Statistics(M)'!$I$31:$I$48, 1), 'Descriptive_Statistics(M)'!$I$31:$I$48, 'Descriptive_Statistics(M)'!$B$31:$B$48, "Not Found", 0)</f>
        <v>Plant Nutrition</v>
      </c>
      <c r="C47" s="101">
        <f>VLOOKUP(B47,'Descriptive_Statistics(M)'!$B$5:$I$59,8,FALSE)</f>
        <v>643893.24832991371</v>
      </c>
      <c r="E47" s="106" t="s">
        <v>45</v>
      </c>
      <c r="F47" s="88">
        <v>184098.59999999998</v>
      </c>
      <c r="G47" s="107">
        <f t="shared" si="4"/>
        <v>0.12403607132360331</v>
      </c>
      <c r="J47" s="6" t="str">
        <f>'Descriptive_Statistics(M)'!$B$4</f>
        <v>Fungicide</v>
      </c>
      <c r="K47" s="4" t="str">
        <f>'Descriptive_Statistics(M)'!B14</f>
        <v>Systiva</v>
      </c>
      <c r="L47" s="58">
        <v>3</v>
      </c>
      <c r="M47" s="122">
        <v>11</v>
      </c>
    </row>
    <row r="48" spans="2:13">
      <c r="B48" s="102" t="str">
        <f>_xlfn.XLOOKUP(LARGE('Descriptive_Statistics(M)'!$I$31:$I$48, 2), 'Descriptive_Statistics(M)'!$I$31:$I$48, 'Descriptive_Statistics(M)'!$B$31:$B$48, "Not Found", 0)</f>
        <v>Sumiprint</v>
      </c>
      <c r="C48" s="103">
        <f>VLOOKUP(B48,'Descriptive_Statistics(M)'!$B$5:$I$59,8,FALSE)</f>
        <v>333286.40476190473</v>
      </c>
      <c r="E48" s="106" t="s">
        <v>202</v>
      </c>
      <c r="F48" s="88">
        <v>174460</v>
      </c>
      <c r="G48" s="107">
        <f t="shared" si="4"/>
        <v>0.11754208344395795</v>
      </c>
      <c r="J48" s="6" t="str">
        <f>'Descriptive_Statistics(M)'!$B$4</f>
        <v>Fungicide</v>
      </c>
      <c r="K48" s="4" t="str">
        <f>'Descriptive_Statistics(M)'!B15</f>
        <v>Tagron</v>
      </c>
      <c r="L48" s="58">
        <v>3</v>
      </c>
      <c r="M48" s="122">
        <v>10</v>
      </c>
    </row>
    <row r="49" spans="2:13">
      <c r="B49" s="102" t="str">
        <f>_xlfn.XLOOKUP(LARGE('Descriptive_Statistics(M)'!$I$31:$I$48, 3), 'Descriptive_Statistics(M)'!$I$31:$I$48, 'Descriptive_Statistics(M)'!$B$31:$B$48, "Not Found", 0)</f>
        <v>Simodis</v>
      </c>
      <c r="C49" s="103">
        <f>VLOOKUP(B49,'Descriptive_Statistics(M)'!$B$5:$I$59,8,FALSE)</f>
        <v>239553.84615384616</v>
      </c>
      <c r="E49" s="106" t="s">
        <v>234</v>
      </c>
      <c r="F49" s="88">
        <v>120540</v>
      </c>
      <c r="G49" s="107">
        <f t="shared" si="4"/>
        <v>8.121358900799433E-2</v>
      </c>
      <c r="J49" s="6" t="str">
        <f>'Descriptive_Statistics(M)'!$B$4</f>
        <v>Fungicide</v>
      </c>
      <c r="K49" s="4" t="str">
        <f>'Descriptive_Statistics(M)'!B16</f>
        <v>V3</v>
      </c>
      <c r="L49" s="58">
        <v>2</v>
      </c>
      <c r="M49" s="122">
        <v>13</v>
      </c>
    </row>
    <row r="50" spans="2:13">
      <c r="B50" s="102" t="str">
        <f>_xlfn.XLOOKUP(LARGE('Descriptive_Statistics(M)'!$I$32:$I$48, 4), 'Descriptive_Statistics(M)'!$I$32:$I$48, 'Descriptive_Statistics(M)'!$B$32:$B$48, "Not Found", 0)</f>
        <v>Exponus</v>
      </c>
      <c r="C50" s="103">
        <f>VLOOKUP(B50,'Descriptive_Statistics(M)'!$B$5:$I$59,8,FALSE)</f>
        <v>216644.11764705883</v>
      </c>
      <c r="E50" s="106" t="s">
        <v>29</v>
      </c>
      <c r="F50" s="88">
        <v>111691.42857142858</v>
      </c>
      <c r="G50" s="107">
        <f t="shared" si="4"/>
        <v>7.5251881331638917E-2</v>
      </c>
      <c r="J50" s="6" t="str">
        <f>'Descriptive_Statistics(M)'!$B$4</f>
        <v>Fungicide</v>
      </c>
      <c r="K50" s="4" t="str">
        <f>'Descriptive_Statistics(M)'!B17</f>
        <v>Xelora</v>
      </c>
      <c r="L50" s="58">
        <v>1</v>
      </c>
      <c r="M50" s="122">
        <v>10</v>
      </c>
    </row>
    <row r="51" spans="2:13" ht="15" thickBot="1">
      <c r="B51" s="104" t="str">
        <f>_xlfn.XLOOKUP(LARGE('Descriptive_Statistics(M)'!$I$32:$I$48, 5), 'Descriptive_Statistics(M)'!$I$32:$I$48, 'Descriptive_Statistics(M)'!$B$32:$B$48, "Not Found", 0)</f>
        <v>Ultimare</v>
      </c>
      <c r="C51" s="105">
        <f>VLOOKUP(B51,'Descriptive_Statistics(M)'!$B$5:$I$59,8,FALSE)</f>
        <v>193720</v>
      </c>
      <c r="E51" s="106" t="s">
        <v>98</v>
      </c>
      <c r="F51" s="88">
        <v>105351.72413793103</v>
      </c>
      <c r="G51" s="107">
        <f t="shared" si="4"/>
        <v>7.0980517881379837E-2</v>
      </c>
      <c r="J51" s="6" t="str">
        <f>'Descriptive_Statistics(M)'!$B$18</f>
        <v>Herbicide</v>
      </c>
      <c r="K51" s="4" t="str">
        <f>'Descriptive_Statistics(M)'!B19</f>
        <v>2,4-D</v>
      </c>
      <c r="L51" s="58">
        <v>4</v>
      </c>
      <c r="M51" s="122">
        <v>10</v>
      </c>
    </row>
    <row r="52" spans="2:13" ht="15" thickBot="1">
      <c r="E52" s="106" t="s">
        <v>49</v>
      </c>
      <c r="F52" s="88">
        <v>90534.117647058825</v>
      </c>
      <c r="G52" s="107">
        <f t="shared" si="4"/>
        <v>6.0997184517916393E-2</v>
      </c>
      <c r="J52" s="6" t="str">
        <f>'Descriptive_Statistics(M)'!$B$18</f>
        <v>Herbicide</v>
      </c>
      <c r="K52" s="4" t="str">
        <f>'Descriptive_Statistics(M)'!B20</f>
        <v>Agil</v>
      </c>
      <c r="L52" s="58">
        <v>2</v>
      </c>
      <c r="M52" s="122">
        <v>11</v>
      </c>
    </row>
    <row r="53" spans="2:13" ht="15" thickBot="1">
      <c r="B53" s="180" t="s">
        <v>1801</v>
      </c>
      <c r="C53" s="181"/>
      <c r="E53" s="111" t="s">
        <v>1756</v>
      </c>
      <c r="F53" s="88">
        <v>82923.428571428565</v>
      </c>
      <c r="G53" s="107">
        <f t="shared" si="4"/>
        <v>5.5869497653341413E-2</v>
      </c>
      <c r="J53" s="6" t="str">
        <f>'Descriptive_Statistics(M)'!$B$18</f>
        <v>Herbicide</v>
      </c>
      <c r="K53" s="4" t="str">
        <f>'Descriptive_Statistics(M)'!B21</f>
        <v>Dezire</v>
      </c>
      <c r="L53" s="58">
        <v>4</v>
      </c>
      <c r="M53" s="122">
        <v>9</v>
      </c>
    </row>
    <row r="54" spans="2:13">
      <c r="B54" s="145" t="s">
        <v>5</v>
      </c>
      <c r="C54" s="84" t="s">
        <v>1774</v>
      </c>
      <c r="E54" s="106" t="s">
        <v>1765</v>
      </c>
      <c r="F54" s="88">
        <v>77440</v>
      </c>
      <c r="G54" s="107">
        <f t="shared" si="4"/>
        <v>5.2175048388742998E-2</v>
      </c>
      <c r="J54" s="6" t="str">
        <f>'Descriptive_Statistics(M)'!$B$18</f>
        <v>Herbicide</v>
      </c>
      <c r="K54" s="4" t="str">
        <f>'Descriptive_Statistics(M)'!B22</f>
        <v>Iris</v>
      </c>
      <c r="L54" s="58">
        <v>2</v>
      </c>
      <c r="M54" s="122">
        <v>10</v>
      </c>
    </row>
    <row r="55" spans="2:13">
      <c r="B55" s="102" t="str">
        <f>_xlfn.XLOOKUP(LARGE('Descriptive_Statistics(M)'!$I$49:$I$58, 1), 'Descriptive_Statistics(M)'!$I$49:$I$58, 'Descriptive_Statistics(M)'!$B$49:$B$58, "Not Found", 0)</f>
        <v>Double</v>
      </c>
      <c r="C55" s="103">
        <f>VLOOKUP(B55,'Descriptive_Statistics(M)'!$B$5:$I$59,8,FALSE)</f>
        <v>111691.42857142858</v>
      </c>
      <c r="E55" s="111" t="s">
        <v>71</v>
      </c>
      <c r="F55" s="88">
        <v>66474.814814814818</v>
      </c>
      <c r="G55" s="107">
        <f t="shared" si="4"/>
        <v>4.4787276337754298E-2</v>
      </c>
      <c r="J55" s="6" t="str">
        <f>'Descriptive_Statistics(M)'!$B$18</f>
        <v>Herbicide</v>
      </c>
      <c r="K55" s="4" t="str">
        <f>'Descriptive_Statistics(M)'!B23</f>
        <v>Krizin</v>
      </c>
      <c r="L55" s="58">
        <v>4</v>
      </c>
      <c r="M55" s="122">
        <v>10</v>
      </c>
    </row>
    <row r="56" spans="2:13">
      <c r="B56" s="102" t="str">
        <f>_xlfn.XLOOKUP(LARGE('Descriptive_Statistics(M)'!$I$49:$I$58, 2), 'Descriptive_Statistics(M)'!$I$49:$I$58, 'Descriptive_Statistics(M)'!$B$49:$B$58, "Not Found", 0)</f>
        <v>Isabion</v>
      </c>
      <c r="C56" s="103">
        <f>VLOOKUP(B56,'Descriptive_Statistics(M)'!$B$5:$I$59,8,FALSE)</f>
        <v>105351.72413793103</v>
      </c>
      <c r="E56" s="106" t="s">
        <v>54</v>
      </c>
      <c r="F56" s="88">
        <v>63720</v>
      </c>
      <c r="G56" s="107">
        <f t="shared" si="4"/>
        <v>4.2931225249621688E-2</v>
      </c>
      <c r="J56" s="6" t="str">
        <f>'Descriptive_Statistics(M)'!$B$18</f>
        <v>Herbicide</v>
      </c>
      <c r="K56" s="4" t="str">
        <f>'Descriptive_Statistics(M)'!B24</f>
        <v>Pogo</v>
      </c>
      <c r="L56" s="58">
        <v>3</v>
      </c>
      <c r="M56" s="122">
        <v>10</v>
      </c>
    </row>
    <row r="57" spans="2:13">
      <c r="B57" s="102" t="str">
        <f>_xlfn.XLOOKUP(LARGE('Descriptive_Statistics(M)'!$I$49:$I$58, 3), 'Descriptive_Statistics(M)'!$I$49:$I$58, 'Descriptive_Statistics(M)'!$B$49:$B$58, "Not Found", 0)</f>
        <v>Poushak</v>
      </c>
      <c r="C57" s="103">
        <f>VLOOKUP(B57,'Descriptive_Statistics(M)'!$B$5:$I$59,8,FALSE)</f>
        <v>90534.117647058825</v>
      </c>
      <c r="E57" s="108" t="s">
        <v>171</v>
      </c>
      <c r="F57" s="109">
        <v>46882.051282051281</v>
      </c>
      <c r="G57" s="110">
        <f t="shared" si="4"/>
        <v>3.1586690266071235E-2</v>
      </c>
      <c r="J57" s="6" t="str">
        <f>'Descriptive_Statistics(M)'!$B$18</f>
        <v>Herbicide</v>
      </c>
      <c r="K57" s="4" t="str">
        <f>'Descriptive_Statistics(M)'!B25</f>
        <v>Safal 71</v>
      </c>
      <c r="L57" s="58">
        <v>3</v>
      </c>
      <c r="M57" s="122">
        <v>10</v>
      </c>
    </row>
    <row r="58" spans="2:13">
      <c r="B58" s="102" t="str">
        <f>_xlfn.XLOOKUP(LARGE('Descriptive_Statistics(M)'!$I$49:$I$58, 4), 'Descriptive_Statistics(M)'!$I$49:$I$58, 'Descriptive_Statistics(M)'!$B$49:$B$58, "Not Found", 0)</f>
        <v>Lihocin</v>
      </c>
      <c r="C58" s="103">
        <f>VLOOKUP(B58,'Descriptive_Statistics(M)'!$B$5:$I$59,8,FALSE)</f>
        <v>82923.428571428565</v>
      </c>
      <c r="J58" s="6" t="str">
        <f>'Descriptive_Statistics(M)'!$B$18</f>
        <v>Herbicide</v>
      </c>
      <c r="K58" s="4" t="str">
        <f>'Descriptive_Statistics(M)'!B26</f>
        <v>Sumi Max</v>
      </c>
      <c r="L58" s="58">
        <v>2</v>
      </c>
      <c r="M58" s="122">
        <v>11</v>
      </c>
    </row>
    <row r="59" spans="2:13" ht="15" thickBot="1">
      <c r="B59" s="104" t="str">
        <f>_xlfn.XLOOKUP(LARGE('Descriptive_Statistics(M)'!$I$49:$I$58, 5), 'Descriptive_Statistics(M)'!$I$49:$I$58, 'Descriptive_Statistics(M)'!$B$49:$B$58, "Not Found", 0)</f>
        <v>Agromin Gold</v>
      </c>
      <c r="C59" s="105">
        <f>VLOOKUP(B59,'Descriptive_Statistics(M)'!$B$5:$I$59,8,FALSE)</f>
        <v>66474.814814814818</v>
      </c>
      <c r="J59" s="6" t="str">
        <f>'Descriptive_Statistics(M)'!$B$18</f>
        <v>Herbicide</v>
      </c>
      <c r="K59" s="4" t="str">
        <f>'Descriptive_Statistics(M)'!B27</f>
        <v>Suspend</v>
      </c>
      <c r="L59" s="58">
        <v>3</v>
      </c>
      <c r="M59" s="122">
        <v>10</v>
      </c>
    </row>
    <row r="60" spans="2:13" ht="15" thickBot="1">
      <c r="J60" s="6" t="str">
        <f>'Descriptive_Statistics(M)'!$B$18</f>
        <v>Herbicide</v>
      </c>
      <c r="K60" s="4" t="str">
        <f>'Descriptive_Statistics(M)'!B28</f>
        <v>Tag Dabang</v>
      </c>
      <c r="L60" s="58">
        <v>4</v>
      </c>
      <c r="M60" s="122">
        <v>11</v>
      </c>
    </row>
    <row r="61" spans="2:13" ht="15" thickBot="1">
      <c r="E61" s="85" t="s">
        <v>5</v>
      </c>
      <c r="F61" s="121" t="s">
        <v>7</v>
      </c>
      <c r="G61" s="86" t="s">
        <v>1813</v>
      </c>
      <c r="J61" s="6" t="str">
        <f>'Descriptive_Statistics(M)'!$B$18</f>
        <v>Herbicide</v>
      </c>
      <c r="K61" s="4" t="str">
        <f>'Descriptive_Statistics(M)'!B29</f>
        <v>Tag Gun</v>
      </c>
      <c r="L61" s="58">
        <v>3</v>
      </c>
      <c r="M61" s="122">
        <v>11</v>
      </c>
    </row>
    <row r="62" spans="2:13">
      <c r="E62" s="6" t="str">
        <f>_xlfn.XLOOKUP(LARGE('Descriptive_Statistics(M)'!$AB$5:$AB$59, 1), 'Descriptive_Statistics(M)'!$AB$5:$AB$59, 'Descriptive_Statistics(M)'!$AA$5:$AA$59, "Not Found", 0)</f>
        <v>Grand Total</v>
      </c>
      <c r="F62" s="4">
        <f>VLOOKUP(E62,'Descriptive_Statistics(M)'!$AA$5:$AB$59,2,FALSE)</f>
        <v>844368</v>
      </c>
      <c r="G62" s="7"/>
      <c r="J62" s="6" t="str">
        <f>'Descriptive_Statistics(M)'!$B$18</f>
        <v>Herbicide</v>
      </c>
      <c r="K62" s="4" t="str">
        <f>'Descriptive_Statistics(M)'!B30</f>
        <v>Insecticide</v>
      </c>
      <c r="L62" s="58">
        <v>7</v>
      </c>
      <c r="M62" s="122">
        <v>8</v>
      </c>
    </row>
    <row r="63" spans="2:13">
      <c r="E63" s="6" t="str">
        <f>_xlfn.XLOOKUP(LARGE('Descriptive_Statistics(M)'!$AB$5:$AB$59, 2), 'Descriptive_Statistics(M)'!$AB$5:$AB$59, 'Descriptive_Statistics(M)'!$AA$5:$AA$59, "Not Found", 0)</f>
        <v>Ridomil Gold</v>
      </c>
      <c r="F63" s="4">
        <f>VLOOKUP(E63,'Descriptive_Statistics(M)'!$AA$5:$AB$59,2,FALSE)</f>
        <v>205030</v>
      </c>
      <c r="G63" s="7"/>
      <c r="J63" s="6" t="str">
        <f>'Descriptive_Statistics(M)'!$B$31</f>
        <v>Boxer</v>
      </c>
      <c r="K63" s="4" t="str">
        <f>'Descriptive_Statistics(M)'!B32</f>
        <v>Carbine</v>
      </c>
      <c r="L63" s="58">
        <v>4</v>
      </c>
      <c r="M63" s="122">
        <v>10</v>
      </c>
    </row>
    <row r="64" spans="2:13">
      <c r="E64" s="6" t="str">
        <f>_xlfn.XLOOKUP(LARGE('Descriptive_Statistics(M)'!$AB$5:$AB$59, 3), 'Descriptive_Statistics(M)'!$AB$5:$AB$59, 'Descriptive_Statistics(M)'!$AA$5:$AA$59, "Not Found", 0)</f>
        <v>Sumiprint</v>
      </c>
      <c r="F64" s="4">
        <f>VLOOKUP(E64,'Descriptive_Statistics(M)'!$AA$5:$AB$59,2,FALSE)</f>
        <v>118987</v>
      </c>
      <c r="G64" s="7"/>
      <c r="J64" s="6" t="str">
        <f>'Descriptive_Statistics(M)'!$B$31</f>
        <v>Boxer</v>
      </c>
      <c r="K64" s="4" t="str">
        <f>'Descriptive_Statistics(M)'!B33</f>
        <v>Coragen</v>
      </c>
      <c r="L64" s="58">
        <v>6</v>
      </c>
      <c r="M64" s="122">
        <v>12</v>
      </c>
    </row>
    <row r="65" spans="5:13">
      <c r="E65" s="6" t="str">
        <f>_xlfn.XLOOKUP(LARGE('Descriptive_Statistics(M)'!$AB$5:$AB$59, 4), 'Descriptive_Statistics(M)'!$AB$5:$AB$59, 'Descriptive_Statistics(M)'!$AA$5:$AA$59, "Not Found", 0)</f>
        <v>Exponus</v>
      </c>
      <c r="F65" s="4">
        <f>VLOOKUP(E65,'Descriptive_Statistics(M)'!$AA$5:$AB$59,2,FALSE)</f>
        <v>54816</v>
      </c>
      <c r="G65" s="7"/>
      <c r="J65" s="6" t="str">
        <f>'Descriptive_Statistics(M)'!$B$31</f>
        <v>Boxer</v>
      </c>
      <c r="K65" s="4" t="str">
        <f>'Descriptive_Statistics(M)'!B34</f>
        <v>Deligate</v>
      </c>
      <c r="L65" s="58">
        <v>4</v>
      </c>
      <c r="M65" s="122">
        <v>11</v>
      </c>
    </row>
    <row r="66" spans="5:13" ht="15" thickBot="1">
      <c r="E66" s="8" t="str">
        <f>_xlfn.XLOOKUP(LARGE('Descriptive_Statistics(M)'!$AB$5:$AB$59, 5), 'Descriptive_Statistics(M)'!$AB$5:$AB$59, 'Descriptive_Statistics(M)'!$AA$5:$AA$59, "Not Found", 0)</f>
        <v>Curzate</v>
      </c>
      <c r="F66" s="9">
        <f>VLOOKUP(E66,'Descriptive_Statistics(M)'!$AA$5:$AB$59,2,FALSE)</f>
        <v>48270</v>
      </c>
      <c r="G66" s="10"/>
      <c r="J66" s="6" t="str">
        <f>'Descriptive_Statistics(M)'!$B$31</f>
        <v>Boxer</v>
      </c>
      <c r="K66" s="4" t="str">
        <f>'Descriptive_Statistics(M)'!B35</f>
        <v>Dursban</v>
      </c>
      <c r="L66" s="58">
        <v>4</v>
      </c>
      <c r="M66" s="122">
        <v>9</v>
      </c>
    </row>
    <row r="67" spans="5:13">
      <c r="J67" s="6" t="str">
        <f>'Descriptive_Statistics(M)'!$B$31</f>
        <v>Boxer</v>
      </c>
      <c r="K67" s="4" t="str">
        <f>'Descriptive_Statistics(M)'!B36</f>
        <v>Ekka</v>
      </c>
      <c r="L67" s="58">
        <v>3</v>
      </c>
      <c r="M67" s="122">
        <v>11</v>
      </c>
    </row>
    <row r="68" spans="5:13">
      <c r="J68" s="6" t="str">
        <f>'Descriptive_Statistics(M)'!$B$31</f>
        <v>Boxer</v>
      </c>
      <c r="K68" s="4" t="str">
        <f>'Descriptive_Statistics(M)'!B37</f>
        <v>E-Mate</v>
      </c>
      <c r="L68" s="58">
        <v>3</v>
      </c>
      <c r="M68" s="122">
        <v>21</v>
      </c>
    </row>
    <row r="69" spans="5:13">
      <c r="J69" s="6" t="str">
        <f>'Descriptive_Statistics(M)'!$B$31</f>
        <v>Boxer</v>
      </c>
      <c r="K69" s="4" t="str">
        <f>'Descriptive_Statistics(M)'!B38</f>
        <v>Exponus</v>
      </c>
      <c r="L69" s="58">
        <v>4</v>
      </c>
      <c r="M69" s="122">
        <v>10</v>
      </c>
    </row>
    <row r="70" spans="5:13">
      <c r="J70" s="6" t="str">
        <f>'Descriptive_Statistics(M)'!$B$31</f>
        <v>Boxer</v>
      </c>
      <c r="K70" s="4" t="str">
        <f>'Descriptive_Statistics(M)'!B39</f>
        <v>Hamla 550</v>
      </c>
      <c r="L70" s="58">
        <v>1</v>
      </c>
      <c r="M70" s="122">
        <v>10</v>
      </c>
    </row>
    <row r="71" spans="5:13">
      <c r="J71" s="6" t="str">
        <f>'Descriptive_Statistics(M)'!$B$31</f>
        <v>Boxer</v>
      </c>
      <c r="K71" s="4" t="str">
        <f>'Descriptive_Statistics(M)'!B40</f>
        <v>Nasa</v>
      </c>
      <c r="L71" s="58">
        <v>4</v>
      </c>
      <c r="M71" s="122">
        <v>9</v>
      </c>
    </row>
    <row r="72" spans="5:13">
      <c r="J72" s="6" t="str">
        <f>'Descriptive_Statistics(M)'!$B$31</f>
        <v>Boxer</v>
      </c>
      <c r="K72" s="4" t="str">
        <f>'Descriptive_Statistics(M)'!B41</f>
        <v>Pegasus</v>
      </c>
      <c r="L72" s="58">
        <v>4</v>
      </c>
      <c r="M72" s="122">
        <v>10</v>
      </c>
    </row>
    <row r="73" spans="5:13">
      <c r="J73" s="6" t="str">
        <f>'Descriptive_Statistics(M)'!$B$31</f>
        <v>Boxer</v>
      </c>
      <c r="K73" s="4" t="str">
        <f>'Descriptive_Statistics(M)'!B42</f>
        <v>Profex Super</v>
      </c>
      <c r="L73" s="58">
        <v>5</v>
      </c>
      <c r="M73" s="122">
        <v>11</v>
      </c>
    </row>
    <row r="74" spans="5:13">
      <c r="J74" s="6" t="str">
        <f>'Descriptive_Statistics(M)'!$B$31</f>
        <v>Boxer</v>
      </c>
      <c r="K74" s="4" t="str">
        <f>'Descriptive_Statistics(M)'!B43</f>
        <v>Samrat 70</v>
      </c>
      <c r="L74" s="58">
        <v>2</v>
      </c>
      <c r="M74" s="122">
        <v>10</v>
      </c>
    </row>
    <row r="75" spans="5:13">
      <c r="J75" s="6" t="str">
        <f>'Descriptive_Statistics(M)'!$B$31</f>
        <v>Boxer</v>
      </c>
      <c r="K75" s="4" t="str">
        <f>'Descriptive_Statistics(M)'!B44</f>
        <v>Simodis</v>
      </c>
      <c r="L75" s="58">
        <v>1</v>
      </c>
      <c r="M75" s="122">
        <v>22</v>
      </c>
    </row>
    <row r="76" spans="5:13">
      <c r="J76" s="6" t="str">
        <f>'Descriptive_Statistics(M)'!$B$31</f>
        <v>Boxer</v>
      </c>
      <c r="K76" s="4" t="str">
        <f>'Descriptive_Statistics(M)'!B45</f>
        <v>Starthine</v>
      </c>
      <c r="L76" s="58">
        <v>3</v>
      </c>
      <c r="M76" s="122">
        <v>11</v>
      </c>
    </row>
    <row r="77" spans="5:13">
      <c r="J77" s="6" t="str">
        <f>'Descriptive_Statistics(M)'!$B$31</f>
        <v>Boxer</v>
      </c>
      <c r="K77" s="4" t="str">
        <f>'Descriptive_Statistics(M)'!B46</f>
        <v>Sumiprint</v>
      </c>
      <c r="L77" s="58">
        <v>3</v>
      </c>
      <c r="M77" s="122">
        <v>11</v>
      </c>
    </row>
    <row r="78" spans="5:13">
      <c r="J78" s="6" t="str">
        <f>'Descriptive_Statistics(M)'!$B$31</f>
        <v>Boxer</v>
      </c>
      <c r="K78" s="4" t="str">
        <f>'Descriptive_Statistics(M)'!B47</f>
        <v>Ultimare</v>
      </c>
      <c r="L78" s="58">
        <v>1</v>
      </c>
      <c r="M78" s="122">
        <v>10</v>
      </c>
    </row>
    <row r="79" spans="5:13">
      <c r="J79" s="6" t="str">
        <f>'Descriptive_Statistics(M)'!$B$31</f>
        <v>Boxer</v>
      </c>
      <c r="K79" s="4" t="str">
        <f>'Descriptive_Statistics(M)'!B48</f>
        <v>Plant Nutrition</v>
      </c>
      <c r="L79" s="58">
        <v>2</v>
      </c>
      <c r="M79" s="122">
        <v>10</v>
      </c>
    </row>
    <row r="80" spans="5:13">
      <c r="J80" s="6" t="str">
        <f>'Descriptive_Statistics(M)'!$B$49</f>
        <v>Agromin Gold</v>
      </c>
      <c r="K80" s="4" t="str">
        <f>'Descriptive_Statistics(M)'!B50</f>
        <v>Biozyme Vegetable</v>
      </c>
      <c r="L80" s="58">
        <v>4</v>
      </c>
      <c r="M80" s="122">
        <v>10</v>
      </c>
    </row>
    <row r="81" spans="10:13">
      <c r="J81" s="6" t="str">
        <f>'Descriptive_Statistics(M)'!$B$49</f>
        <v>Agromin Gold</v>
      </c>
      <c r="K81" s="4" t="str">
        <f>'Descriptive_Statistics(M)'!B51</f>
        <v>Cultar</v>
      </c>
      <c r="L81" s="58">
        <v>2</v>
      </c>
      <c r="M81" s="122">
        <v>11</v>
      </c>
    </row>
    <row r="82" spans="10:13">
      <c r="J82" s="6" t="str">
        <f>'Descriptive_Statistics(M)'!$B$49</f>
        <v>Agromin Gold</v>
      </c>
      <c r="K82" s="4" t="str">
        <f>'Descriptive_Statistics(M)'!B52</f>
        <v>Double</v>
      </c>
      <c r="L82" s="58">
        <v>1</v>
      </c>
      <c r="M82" s="122">
        <v>11</v>
      </c>
    </row>
    <row r="83" spans="10:13">
      <c r="J83" s="6" t="str">
        <f>'Descriptive_Statistics(M)'!$B$49</f>
        <v>Agromin Gold</v>
      </c>
      <c r="K83" s="4" t="str">
        <f>'Descriptive_Statistics(M)'!B53</f>
        <v>El++</v>
      </c>
      <c r="L83" s="58">
        <v>2</v>
      </c>
      <c r="M83" s="122">
        <v>11</v>
      </c>
    </row>
    <row r="84" spans="10:13">
      <c r="J84" s="6" t="str">
        <f>'Descriptive_Statistics(M)'!$B$49</f>
        <v>Agromin Gold</v>
      </c>
      <c r="K84" s="4" t="str">
        <f>'Descriptive_Statistics(M)'!B54</f>
        <v>Isabion</v>
      </c>
      <c r="L84" s="58">
        <v>4</v>
      </c>
      <c r="M84" s="122">
        <v>10</v>
      </c>
    </row>
    <row r="85" spans="10:13">
      <c r="J85" s="6" t="str">
        <f>'Descriptive_Statistics(M)'!$B$49</f>
        <v>Agromin Gold</v>
      </c>
      <c r="K85" s="4" t="str">
        <f>'Descriptive_Statistics(M)'!B55</f>
        <v>Lihocin</v>
      </c>
      <c r="L85" s="58">
        <v>2</v>
      </c>
      <c r="M85" s="122">
        <v>10</v>
      </c>
    </row>
    <row r="86" spans="10:13">
      <c r="J86" s="6" t="str">
        <f>'Descriptive_Statistics(M)'!$B$49</f>
        <v>Agromin Gold</v>
      </c>
      <c r="K86" s="4" t="str">
        <f>'Descriptive_Statistics(M)'!B56</f>
        <v>Miraculan</v>
      </c>
      <c r="L86" s="58">
        <v>1</v>
      </c>
      <c r="M86" s="122">
        <v>10</v>
      </c>
    </row>
    <row r="87" spans="10:13">
      <c r="J87" s="6" t="str">
        <f>'Descriptive_Statistics(M)'!$B$49</f>
        <v>Agromin Gold</v>
      </c>
      <c r="K87" s="4" t="str">
        <f>'Descriptive_Statistics(M)'!B57</f>
        <v>Poushak</v>
      </c>
      <c r="L87" s="58">
        <v>2</v>
      </c>
      <c r="M87" s="122">
        <v>10</v>
      </c>
    </row>
    <row r="88" spans="10:13">
      <c r="J88" s="6" t="str">
        <f>'Descriptive_Statistics(M)'!$B$49</f>
        <v>Agromin Gold</v>
      </c>
      <c r="K88" s="4" t="str">
        <f>'Descriptive_Statistics(M)'!B58</f>
        <v>Tropicona</v>
      </c>
      <c r="L88" s="58">
        <v>1</v>
      </c>
      <c r="M88" s="122">
        <v>12</v>
      </c>
    </row>
    <row r="89" spans="10:13" ht="15" thickBot="1">
      <c r="J89" s="8" t="str">
        <f>'Descriptive_Statistics(M)'!$B$49</f>
        <v>Agromin Gold</v>
      </c>
      <c r="K89" s="9" t="str">
        <f>'Descriptive_Statistics(M)'!B59</f>
        <v>Grand Total</v>
      </c>
      <c r="L89" s="60">
        <v>4</v>
      </c>
      <c r="M89" s="123">
        <v>11</v>
      </c>
    </row>
  </sheetData>
  <sortState xmlns:xlrd2="http://schemas.microsoft.com/office/spreadsheetml/2017/richdata2" ref="J4:N7">
    <sortCondition ref="K4:K7"/>
  </sortState>
  <mergeCells count="4">
    <mergeCell ref="B29:C29"/>
    <mergeCell ref="B37:C37"/>
    <mergeCell ref="B45:C45"/>
    <mergeCell ref="B53:C53"/>
  </mergeCells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FA39-F8F8-4D02-9A00-D466F3F4CBDD}">
  <dimension ref="A3:E27"/>
  <sheetViews>
    <sheetView showGridLines="0" topLeftCell="E1" workbookViewId="0">
      <selection activeCell="T11" sqref="T11"/>
    </sheetView>
  </sheetViews>
  <sheetFormatPr defaultRowHeight="14.4"/>
  <cols>
    <col min="1" max="1" width="16.109375" bestFit="1" customWidth="1"/>
    <col min="2" max="2" width="19.6640625" bestFit="1" customWidth="1"/>
    <col min="3" max="3" width="16.88671875" bestFit="1" customWidth="1"/>
    <col min="4" max="4" width="18.77734375" bestFit="1" customWidth="1"/>
    <col min="5" max="5" width="18.77734375" customWidth="1"/>
  </cols>
  <sheetData>
    <row r="3" spans="1:5">
      <c r="A3" s="45" t="s">
        <v>1771</v>
      </c>
      <c r="B3" t="s">
        <v>1861</v>
      </c>
      <c r="C3" t="s">
        <v>1859</v>
      </c>
      <c r="D3" t="s">
        <v>1862</v>
      </c>
    </row>
    <row r="4" spans="1:5">
      <c r="A4" s="3" t="s">
        <v>23</v>
      </c>
      <c r="B4" s="46"/>
      <c r="C4" s="46"/>
      <c r="D4" s="49"/>
      <c r="E4" s="49"/>
    </row>
    <row r="5" spans="1:5">
      <c r="A5" s="48" t="s">
        <v>202</v>
      </c>
      <c r="B5" s="49">
        <v>174460</v>
      </c>
      <c r="C5" s="46">
        <v>24300</v>
      </c>
      <c r="D5" s="157">
        <v>0.13928694256563109</v>
      </c>
      <c r="E5" s="157"/>
    </row>
    <row r="6" spans="1:5">
      <c r="A6" s="48" t="s">
        <v>369</v>
      </c>
      <c r="B6" s="49">
        <v>195974.39999999999</v>
      </c>
      <c r="C6" s="46">
        <v>48270</v>
      </c>
      <c r="D6" s="157">
        <v>0.24630768100323308</v>
      </c>
      <c r="E6" s="157"/>
    </row>
    <row r="7" spans="1:5">
      <c r="A7" s="48" t="s">
        <v>76</v>
      </c>
      <c r="B7" s="49">
        <v>466900</v>
      </c>
      <c r="C7" s="46">
        <v>205030</v>
      </c>
      <c r="D7" s="157">
        <v>0.43913043478260871</v>
      </c>
      <c r="E7" s="157"/>
    </row>
    <row r="8" spans="1:5">
      <c r="A8" s="48" t="s">
        <v>341</v>
      </c>
      <c r="B8" s="49">
        <v>227850</v>
      </c>
      <c r="C8" s="46">
        <v>36890</v>
      </c>
      <c r="D8" s="157">
        <v>0.16190476190476191</v>
      </c>
      <c r="E8" s="157"/>
    </row>
    <row r="9" spans="1:5">
      <c r="A9" s="48" t="s">
        <v>189</v>
      </c>
      <c r="B9" s="49">
        <v>196100</v>
      </c>
      <c r="C9" s="46">
        <v>41930</v>
      </c>
      <c r="D9" s="157">
        <v>0.21381947985721569</v>
      </c>
      <c r="E9" s="157"/>
    </row>
    <row r="10" spans="1:5">
      <c r="A10" s="3" t="s">
        <v>37</v>
      </c>
      <c r="B10" s="49"/>
      <c r="C10" s="46"/>
      <c r="D10" s="157"/>
      <c r="E10" s="157"/>
    </row>
    <row r="11" spans="1:5">
      <c r="A11" s="48" t="s">
        <v>54</v>
      </c>
      <c r="B11" s="49">
        <v>63720</v>
      </c>
      <c r="C11" s="46">
        <v>7108</v>
      </c>
      <c r="D11" s="157">
        <v>0.11155053358443189</v>
      </c>
      <c r="E11" s="157"/>
    </row>
    <row r="12" spans="1:5">
      <c r="A12" s="48" t="s">
        <v>178</v>
      </c>
      <c r="B12" s="49">
        <v>216644.11764705883</v>
      </c>
      <c r="C12" s="46">
        <v>54816</v>
      </c>
      <c r="D12" s="157">
        <v>0.25302325581395346</v>
      </c>
      <c r="E12" s="157"/>
    </row>
    <row r="13" spans="1:5">
      <c r="A13" s="48" t="s">
        <v>101</v>
      </c>
      <c r="B13" s="49">
        <v>239553.84615384616</v>
      </c>
      <c r="C13" s="46">
        <v>42094</v>
      </c>
      <c r="D13" s="157">
        <v>0.17571832252263825</v>
      </c>
      <c r="E13" s="157"/>
    </row>
    <row r="14" spans="1:5">
      <c r="A14" s="48" t="s">
        <v>168</v>
      </c>
      <c r="B14" s="49">
        <v>333286.40476190473</v>
      </c>
      <c r="C14" s="46">
        <v>118987</v>
      </c>
      <c r="D14" s="157">
        <v>0.35701126208554079</v>
      </c>
      <c r="E14" s="157"/>
    </row>
    <row r="15" spans="1:5">
      <c r="A15" s="48" t="s">
        <v>264</v>
      </c>
      <c r="B15" s="49">
        <v>193720</v>
      </c>
      <c r="C15" s="46">
        <v>13900</v>
      </c>
      <c r="D15" s="157">
        <v>7.1753045632872187E-2</v>
      </c>
      <c r="E15" s="157"/>
    </row>
    <row r="16" spans="1:5">
      <c r="A16" s="3" t="s">
        <v>42</v>
      </c>
      <c r="B16" s="49"/>
      <c r="C16" s="46"/>
      <c r="D16" s="157"/>
      <c r="E16" s="157"/>
    </row>
    <row r="17" spans="1:5">
      <c r="A17" s="48" t="s">
        <v>1765</v>
      </c>
      <c r="B17" s="49">
        <v>77440</v>
      </c>
      <c r="C17" s="46">
        <v>8800</v>
      </c>
      <c r="D17" s="157">
        <v>0.11363636363636363</v>
      </c>
      <c r="E17" s="157"/>
    </row>
    <row r="18" spans="1:5">
      <c r="A18" s="48" t="s">
        <v>104</v>
      </c>
      <c r="B18" s="49">
        <v>206727.77777777778</v>
      </c>
      <c r="C18" s="46">
        <v>36100</v>
      </c>
      <c r="D18" s="157">
        <v>0.17462578269866438</v>
      </c>
      <c r="E18" s="157"/>
    </row>
    <row r="19" spans="1:5">
      <c r="A19" s="48" t="s">
        <v>45</v>
      </c>
      <c r="B19" s="49">
        <v>184098.59999999998</v>
      </c>
      <c r="C19" s="46">
        <v>28396</v>
      </c>
      <c r="D19" s="157">
        <v>0.15424343259535925</v>
      </c>
      <c r="E19" s="157"/>
    </row>
    <row r="20" spans="1:5">
      <c r="A20" s="48" t="s">
        <v>171</v>
      </c>
      <c r="B20" s="49">
        <v>46882.051282051281</v>
      </c>
      <c r="C20" s="46">
        <v>8140</v>
      </c>
      <c r="D20" s="157">
        <v>0.17362721505141107</v>
      </c>
      <c r="E20" s="157"/>
    </row>
    <row r="21" spans="1:5">
      <c r="A21" s="48" t="s">
        <v>234</v>
      </c>
      <c r="B21" s="49">
        <v>120540</v>
      </c>
      <c r="C21" s="46">
        <v>14350</v>
      </c>
      <c r="D21" s="157">
        <v>0.11904761904761904</v>
      </c>
      <c r="E21" s="157"/>
    </row>
    <row r="22" spans="1:5">
      <c r="A22" s="3" t="s">
        <v>20</v>
      </c>
      <c r="B22" s="49"/>
      <c r="C22" s="46"/>
      <c r="D22" s="157"/>
      <c r="E22" s="157"/>
    </row>
    <row r="23" spans="1:5">
      <c r="A23" s="48" t="s">
        <v>71</v>
      </c>
      <c r="B23" s="49">
        <v>66474.814814814818</v>
      </c>
      <c r="C23" s="46">
        <v>8003</v>
      </c>
      <c r="D23" s="157">
        <v>0.1203914598678419</v>
      </c>
      <c r="E23" s="157"/>
    </row>
    <row r="24" spans="1:5">
      <c r="A24" s="48" t="s">
        <v>29</v>
      </c>
      <c r="B24" s="49">
        <v>111691.42857142858</v>
      </c>
      <c r="C24" s="46">
        <v>8588</v>
      </c>
      <c r="D24" s="157">
        <v>7.6890412360585275E-2</v>
      </c>
      <c r="E24" s="157"/>
    </row>
    <row r="25" spans="1:5">
      <c r="A25" s="48" t="s">
        <v>98</v>
      </c>
      <c r="B25" s="49">
        <v>105351.72413793103</v>
      </c>
      <c r="C25" s="46">
        <v>8614</v>
      </c>
      <c r="D25" s="157">
        <v>8.1764205289342765E-2</v>
      </c>
      <c r="E25" s="157"/>
    </row>
    <row r="26" spans="1:5">
      <c r="A26" s="48" t="s">
        <v>1756</v>
      </c>
      <c r="B26" s="49">
        <v>82923.428571428565</v>
      </c>
      <c r="C26" s="46">
        <v>7698</v>
      </c>
      <c r="D26" s="157">
        <v>9.2832630447366254E-2</v>
      </c>
      <c r="E26" s="157"/>
    </row>
    <row r="27" spans="1:5">
      <c r="A27" s="48" t="s">
        <v>49</v>
      </c>
      <c r="B27" s="49">
        <v>90534.117647058825</v>
      </c>
      <c r="C27" s="46">
        <v>9124</v>
      </c>
      <c r="D27" s="157">
        <v>0.10077968656600046</v>
      </c>
      <c r="E27" s="157"/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75F7-EC10-44D0-BBEC-1EC270F9E12A}">
  <dimension ref="B1:AN54"/>
  <sheetViews>
    <sheetView showGridLines="0" topLeftCell="K10" workbookViewId="0">
      <selection activeCell="T2" activeCellId="1" sqref="N2:O25 T2:T25"/>
    </sheetView>
  </sheetViews>
  <sheetFormatPr defaultRowHeight="14.4"/>
  <cols>
    <col min="2" max="2" width="12.5546875" bestFit="1" customWidth="1"/>
    <col min="3" max="3" width="11.88671875" bestFit="1" customWidth="1"/>
    <col min="4" max="4" width="15.109375" bestFit="1" customWidth="1"/>
    <col min="5" max="5" width="14.88671875" bestFit="1" customWidth="1"/>
    <col min="6" max="6" width="19.44140625" bestFit="1" customWidth="1"/>
    <col min="7" max="7" width="15.5546875" bestFit="1" customWidth="1"/>
    <col min="8" max="8" width="8.88671875" bestFit="1" customWidth="1"/>
    <col min="9" max="9" width="9.88671875" bestFit="1" customWidth="1"/>
    <col min="10" max="10" width="13.44140625" bestFit="1" customWidth="1"/>
    <col min="11" max="11" width="10.77734375" bestFit="1" customWidth="1"/>
    <col min="12" max="12" width="10.77734375" customWidth="1"/>
    <col min="15" max="15" width="27.88671875" bestFit="1" customWidth="1"/>
    <col min="16" max="16" width="12.88671875" bestFit="1" customWidth="1"/>
    <col min="17" max="17" width="18.77734375" bestFit="1" customWidth="1"/>
    <col min="18" max="18" width="14.44140625" customWidth="1"/>
    <col min="19" max="19" width="14.6640625" customWidth="1"/>
    <col min="20" max="22" width="12.44140625" customWidth="1"/>
    <col min="23" max="23" width="19.88671875" customWidth="1"/>
  </cols>
  <sheetData>
    <row r="1" spans="2:40" ht="15" thickBot="1">
      <c r="R1" s="132"/>
      <c r="S1" s="132"/>
    </row>
    <row r="2" spans="2:40" ht="15" thickBot="1">
      <c r="N2" s="98" t="s">
        <v>1830</v>
      </c>
      <c r="O2" s="98" t="s">
        <v>1836</v>
      </c>
      <c r="P2" s="98" t="s">
        <v>10</v>
      </c>
      <c r="Q2" s="98" t="s">
        <v>1832</v>
      </c>
      <c r="R2" s="147" t="s">
        <v>5</v>
      </c>
      <c r="S2" s="147" t="s">
        <v>5</v>
      </c>
      <c r="T2" s="98" t="s">
        <v>1828</v>
      </c>
      <c r="U2" s="133" t="s">
        <v>1834</v>
      </c>
      <c r="V2" s="133" t="s">
        <v>1835</v>
      </c>
      <c r="W2" s="133" t="s">
        <v>1829</v>
      </c>
    </row>
    <row r="3" spans="2:40">
      <c r="N3" s="6" t="str" cm="1">
        <f t="array" ref="N3">_xlfn.IFS(V3&gt;0.95,"C",V3&gt;=0.8,"B",V3&lt;0.8,"A")</f>
        <v>A</v>
      </c>
      <c r="O3" s="4" t="str">
        <f>Q3 &amp; " (" &amp; P3 &amp; ")"</f>
        <v>Ridomil Gold (Fungicide)</v>
      </c>
      <c r="P3" s="4" t="str">
        <f>VLOOKUP(Q3,Sales_Data!$H$7:$O$1497,8,FALSE)</f>
        <v>Fungicide</v>
      </c>
      <c r="Q3" s="4" t="str">
        <f>R3</f>
        <v>Ridomil Gold</v>
      </c>
      <c r="R3" s="4" t="str">
        <f>'Descriptive_Statistics(M)'!B11</f>
        <v>Ridomil Gold</v>
      </c>
      <c r="S3" s="88">
        <f>'Descriptive_Statistics(M)'!I11</f>
        <v>466900</v>
      </c>
      <c r="T3" s="148">
        <f>S3/$S$54</f>
        <v>9.6950252242727408E-2</v>
      </c>
      <c r="U3" s="148">
        <f>S3/SUM($S$3:$S$25)</f>
        <v>0.11931224431471017</v>
      </c>
      <c r="V3" s="148">
        <f>U3</f>
        <v>0.11931224431471017</v>
      </c>
      <c r="W3" s="134">
        <f>T3</f>
        <v>9.6950252242727408E-2</v>
      </c>
    </row>
    <row r="4" spans="2:40">
      <c r="B4" s="45" t="s">
        <v>1771</v>
      </c>
      <c r="C4" t="s">
        <v>1838</v>
      </c>
      <c r="D4" t="s">
        <v>1837</v>
      </c>
      <c r="N4" s="6" t="str" cm="1">
        <f t="array" ref="N4">_xlfn.IFS(V4&gt;0.95,"C",V4&gt;=0.8,"B",V4&lt;0.8,"A")</f>
        <v>A</v>
      </c>
      <c r="O4" s="4" t="str">
        <f t="shared" ref="O4:O24" si="0">Q4 &amp; " (" &amp; P4 &amp; ")"</f>
        <v>Sumiprint (Insecticide)</v>
      </c>
      <c r="P4" s="4" t="str">
        <f>VLOOKUP(Q4,Sales_Data!$H$7:$O$1497,8,FALSE)</f>
        <v>Insecticide</v>
      </c>
      <c r="Q4" s="4" t="str">
        <f t="shared" ref="Q4:Q24" si="1">R4</f>
        <v>Sumiprint</v>
      </c>
      <c r="R4" s="4" t="str">
        <f>'Descriptive_Statistics(M)'!B46</f>
        <v>Sumiprint</v>
      </c>
      <c r="S4" s="88">
        <f>'Descriptive_Statistics(M)'!I46</f>
        <v>333286.40476190473</v>
      </c>
      <c r="T4" s="148">
        <f t="shared" ref="T4:T53" si="2">S4/$S$54</f>
        <v>6.9205827823384899E-2</v>
      </c>
      <c r="U4" s="148">
        <f t="shared" ref="U4:U25" si="3">S4/SUM($S$3:$S$25)</f>
        <v>8.5168449243357813E-2</v>
      </c>
      <c r="V4" s="148">
        <f>V3+U4</f>
        <v>0.20448069355806797</v>
      </c>
      <c r="W4" s="134">
        <f>$W3+$T4</f>
        <v>0.16615608006611232</v>
      </c>
      <c r="AN4" s="11"/>
    </row>
    <row r="5" spans="2:40">
      <c r="B5" s="3" t="s">
        <v>1818</v>
      </c>
      <c r="C5" s="46">
        <v>420</v>
      </c>
      <c r="D5" s="46">
        <v>124560</v>
      </c>
      <c r="N5" s="6" t="str" cm="1">
        <f t="array" ref="N5">_xlfn.IFS(V5&gt;0.95,"C",V5&gt;=0.8,"B",V5&lt;0.8,"A")</f>
        <v>A</v>
      </c>
      <c r="O5" s="4" t="str">
        <f t="shared" si="0"/>
        <v>Simodis (Insecticide)</v>
      </c>
      <c r="P5" s="4" t="str">
        <f>VLOOKUP(Q5,Sales_Data!$H$7:$O$1497,8,FALSE)</f>
        <v>Insecticide</v>
      </c>
      <c r="Q5" s="4" t="str">
        <f t="shared" si="1"/>
        <v>Simodis</v>
      </c>
      <c r="R5" s="4" t="str">
        <f>'Descriptive_Statistics(M)'!B44</f>
        <v>Simodis</v>
      </c>
      <c r="S5" s="88">
        <f>'Descriptive_Statistics(M)'!I44</f>
        <v>239553.84615384616</v>
      </c>
      <c r="T5" s="148">
        <f t="shared" si="2"/>
        <v>4.974256973726901E-2</v>
      </c>
      <c r="U5" s="148">
        <f t="shared" si="3"/>
        <v>6.121590708681985E-2</v>
      </c>
      <c r="V5" s="148">
        <f t="shared" ref="V5:V25" si="4">V4+U5</f>
        <v>0.26569660064488781</v>
      </c>
      <c r="W5" s="134">
        <f t="shared" ref="W5:W32" si="5">$W4+$T5</f>
        <v>0.21589864980338133</v>
      </c>
      <c r="AN5" s="128"/>
    </row>
    <row r="6" spans="2:40">
      <c r="B6" s="3" t="s">
        <v>1819</v>
      </c>
      <c r="C6" s="46">
        <v>591</v>
      </c>
      <c r="D6" s="46">
        <v>277936</v>
      </c>
      <c r="L6" s="46"/>
      <c r="N6" s="6" t="str" cm="1">
        <f t="array" ref="N6">_xlfn.IFS(V6&gt;0.95,"C",V6&gt;=0.8,"B",V6&lt;0.8,"A")</f>
        <v>A</v>
      </c>
      <c r="O6" s="4" t="str">
        <f t="shared" si="0"/>
        <v>Systiva (Fungicide)</v>
      </c>
      <c r="P6" s="4" t="str">
        <f>VLOOKUP(Q6,Sales_Data!$H$7:$O$1497,8,FALSE)</f>
        <v>Fungicide</v>
      </c>
      <c r="Q6" s="4" t="str">
        <f t="shared" si="1"/>
        <v>Systiva</v>
      </c>
      <c r="R6" s="4" t="str">
        <f>'Descriptive_Statistics(M)'!B14</f>
        <v>Systiva</v>
      </c>
      <c r="S6" s="88">
        <f>'Descriptive_Statistics(M)'!I14</f>
        <v>227850</v>
      </c>
      <c r="T6" s="148">
        <f t="shared" si="2"/>
        <v>4.7312304505259029E-2</v>
      </c>
      <c r="U6" s="148">
        <f t="shared" si="3"/>
        <v>5.8225090741286602E-2</v>
      </c>
      <c r="V6" s="148">
        <f t="shared" si="4"/>
        <v>0.32392169138617444</v>
      </c>
      <c r="W6" s="134">
        <f t="shared" si="5"/>
        <v>0.26321095430864039</v>
      </c>
      <c r="AN6" s="128"/>
    </row>
    <row r="7" spans="2:40">
      <c r="B7" s="3" t="s">
        <v>1820</v>
      </c>
      <c r="C7" s="46">
        <v>513</v>
      </c>
      <c r="D7" s="46">
        <v>255463</v>
      </c>
      <c r="L7" s="46"/>
      <c r="N7" s="6" t="str" cm="1">
        <f t="array" ref="N7">_xlfn.IFS(V7&gt;0.95,"C",V7&gt;=0.8,"B",V7&lt;0.8,"A")</f>
        <v>A</v>
      </c>
      <c r="O7" s="4" t="str">
        <f t="shared" si="0"/>
        <v>Exponus (Insecticide)</v>
      </c>
      <c r="P7" s="4" t="str">
        <f>VLOOKUP(Q7,Sales_Data!$H$7:$O$1497,8,FALSE)</f>
        <v>Insecticide</v>
      </c>
      <c r="Q7" s="4" t="str">
        <f t="shared" si="1"/>
        <v>Exponus</v>
      </c>
      <c r="R7" s="4" t="str">
        <f>'Descriptive_Statistics(M)'!B38</f>
        <v>Exponus</v>
      </c>
      <c r="S7" s="88">
        <f>'Descriptive_Statistics(M)'!I38</f>
        <v>216644.11764705883</v>
      </c>
      <c r="T7" s="148">
        <f t="shared" si="2"/>
        <v>4.4985439821772256E-2</v>
      </c>
      <c r="U7" s="148">
        <f t="shared" si="3"/>
        <v>5.5361524724889047E-2</v>
      </c>
      <c r="V7" s="148">
        <f t="shared" si="4"/>
        <v>0.37928321611106347</v>
      </c>
      <c r="W7" s="134">
        <f t="shared" si="5"/>
        <v>0.30819639413041267</v>
      </c>
      <c r="AN7" s="128"/>
    </row>
    <row r="8" spans="2:40">
      <c r="B8" s="3" t="s">
        <v>1821</v>
      </c>
      <c r="C8" s="46">
        <v>377</v>
      </c>
      <c r="D8" s="46">
        <v>168150</v>
      </c>
      <c r="L8" s="46"/>
      <c r="N8" s="6" t="str" cm="1">
        <f t="array" ref="N8">_xlfn.IFS(V8&gt;0.95,"C",V8&gt;=0.8,"B",V8&lt;0.8,"A")</f>
        <v>A</v>
      </c>
      <c r="O8" s="4" t="str">
        <f t="shared" si="0"/>
        <v>Agil (Herbicide)</v>
      </c>
      <c r="P8" s="4" t="str">
        <f>VLOOKUP(Q8,Sales_Data!$H$7:$O$1497,8,FALSE)</f>
        <v>Herbicide</v>
      </c>
      <c r="Q8" s="4" t="str">
        <f t="shared" si="1"/>
        <v>Agil</v>
      </c>
      <c r="R8" s="4" t="str">
        <f>'Descriptive_Statistics(M)'!B20</f>
        <v>Agil</v>
      </c>
      <c r="S8" s="88">
        <f>'Descriptive_Statistics(M)'!I20</f>
        <v>206727.77777777778</v>
      </c>
      <c r="T8" s="148">
        <f t="shared" si="2"/>
        <v>4.2926344401657858E-2</v>
      </c>
      <c r="U8" s="148">
        <f t="shared" si="3"/>
        <v>5.2827490102504468E-2</v>
      </c>
      <c r="V8" s="148">
        <f t="shared" si="4"/>
        <v>0.43211070621356795</v>
      </c>
      <c r="W8" s="134">
        <f t="shared" si="5"/>
        <v>0.35112273853207054</v>
      </c>
      <c r="AN8" s="128"/>
    </row>
    <row r="9" spans="2:40">
      <c r="B9" s="3" t="s">
        <v>1822</v>
      </c>
      <c r="C9" s="46">
        <v>297</v>
      </c>
      <c r="D9" s="46">
        <v>136590</v>
      </c>
      <c r="L9" s="46"/>
      <c r="N9" s="6" t="str" cm="1">
        <f t="array" ref="N9">_xlfn.IFS(V9&gt;0.95,"C",V9&gt;=0.8,"B",V9&lt;0.8,"A")</f>
        <v>A</v>
      </c>
      <c r="O9" s="4" t="str">
        <f t="shared" si="0"/>
        <v>Xelora (Fungicide)</v>
      </c>
      <c r="P9" s="4" t="str">
        <f>VLOOKUP(Q9,Sales_Data!$H$7:$O$1497,8,FALSE)</f>
        <v>Fungicide</v>
      </c>
      <c r="Q9" s="4" t="str">
        <f t="shared" si="1"/>
        <v>Xelora</v>
      </c>
      <c r="R9" s="4" t="str">
        <f>'Descriptive_Statistics(M)'!B17</f>
        <v>Xelora</v>
      </c>
      <c r="S9" s="88">
        <f>'Descriptive_Statistics(M)'!I17</f>
        <v>196100</v>
      </c>
      <c r="T9" s="148">
        <f t="shared" si="2"/>
        <v>4.0719521235379835E-2</v>
      </c>
      <c r="U9" s="148">
        <f t="shared" si="3"/>
        <v>5.0111653694826869E-2</v>
      </c>
      <c r="V9" s="148">
        <f t="shared" si="4"/>
        <v>0.48222235990839479</v>
      </c>
      <c r="W9" s="134">
        <f t="shared" si="5"/>
        <v>0.39184225976745035</v>
      </c>
      <c r="AN9" s="128"/>
    </row>
    <row r="10" spans="2:40">
      <c r="B10" s="3" t="s">
        <v>1823</v>
      </c>
      <c r="C10" s="46">
        <v>481</v>
      </c>
      <c r="D10" s="46">
        <v>253055</v>
      </c>
      <c r="L10" s="46"/>
      <c r="N10" s="6" t="str" cm="1">
        <f t="array" ref="N10">_xlfn.IFS(V10&gt;0.95,"C",V10&gt;=0.8,"B",V10&lt;0.8,"A")</f>
        <v>A</v>
      </c>
      <c r="O10" s="4" t="str">
        <f t="shared" si="0"/>
        <v>Curzate (Fungicide)</v>
      </c>
      <c r="P10" s="4" t="str">
        <f>VLOOKUP(Q10,Sales_Data!$H$7:$O$1497,8,FALSE)</f>
        <v>Fungicide</v>
      </c>
      <c r="Q10" s="4" t="str">
        <f t="shared" si="1"/>
        <v>Curzate</v>
      </c>
      <c r="R10" s="4" t="str">
        <f>'Descriptive_Statistics(M)'!B8</f>
        <v>Curzate</v>
      </c>
      <c r="S10" s="88">
        <f>'Descriptive_Statistics(M)'!I8</f>
        <v>195974.39999999999</v>
      </c>
      <c r="T10" s="148">
        <f t="shared" si="2"/>
        <v>4.0693440807704345E-2</v>
      </c>
      <c r="U10" s="148">
        <f t="shared" si="3"/>
        <v>5.0079557704495049E-2</v>
      </c>
      <c r="V10" s="148">
        <f t="shared" si="4"/>
        <v>0.53230191761288981</v>
      </c>
      <c r="W10" s="134">
        <f t="shared" si="5"/>
        <v>0.43253570057515467</v>
      </c>
      <c r="AN10" s="128"/>
    </row>
    <row r="11" spans="2:40">
      <c r="B11" s="3" t="s">
        <v>1824</v>
      </c>
      <c r="C11" s="46">
        <v>405</v>
      </c>
      <c r="D11" s="46">
        <v>246900</v>
      </c>
      <c r="L11" s="46"/>
      <c r="N11" s="6" t="str" cm="1">
        <f t="array" ref="N11">_xlfn.IFS(V11&gt;0.95,"C",V11&gt;=0.8,"B",V11&lt;0.8,"A")</f>
        <v>A</v>
      </c>
      <c r="O11" s="4" t="str">
        <f t="shared" si="0"/>
        <v>Ultimare (Insecticide)</v>
      </c>
      <c r="P11" s="4" t="str">
        <f>VLOOKUP(Q11,Sales_Data!$H$7:$O$1497,8,FALSE)</f>
        <v>Insecticide</v>
      </c>
      <c r="Q11" s="4" t="str">
        <f t="shared" si="1"/>
        <v>Ultimare</v>
      </c>
      <c r="R11" s="4" t="str">
        <f>'Descriptive_Statistics(M)'!B47</f>
        <v>Ultimare</v>
      </c>
      <c r="S11" s="88">
        <f>'Descriptive_Statistics(M)'!I47</f>
        <v>193720</v>
      </c>
      <c r="T11" s="148">
        <f t="shared" si="2"/>
        <v>4.022532204853535E-2</v>
      </c>
      <c r="U11" s="148">
        <f t="shared" si="3"/>
        <v>4.9503465342997766E-2</v>
      </c>
      <c r="V11" s="148">
        <f t="shared" si="4"/>
        <v>0.58180538295588757</v>
      </c>
      <c r="W11" s="134">
        <f t="shared" si="5"/>
        <v>0.47276102262369002</v>
      </c>
      <c r="AN11" s="128"/>
    </row>
    <row r="12" spans="2:40">
      <c r="B12" s="3" t="s">
        <v>1825</v>
      </c>
      <c r="C12" s="46">
        <v>705</v>
      </c>
      <c r="D12" s="46">
        <v>362015</v>
      </c>
      <c r="L12" s="46"/>
      <c r="N12" s="6" t="str" cm="1">
        <f t="array" ref="N12">_xlfn.IFS(V12&gt;0.95,"C",V12&gt;=0.8,"B",V12&lt;0.8,"A")</f>
        <v>A</v>
      </c>
      <c r="O12" s="4" t="str">
        <f t="shared" si="0"/>
        <v>Iris (Herbicide)</v>
      </c>
      <c r="P12" s="4" t="str">
        <f>VLOOKUP(Q12,Sales_Data!$H$7:$O$1497,8,FALSE)</f>
        <v>Herbicide</v>
      </c>
      <c r="Q12" s="4" t="str">
        <f t="shared" si="1"/>
        <v>Iris</v>
      </c>
      <c r="R12" s="4" t="str">
        <f>'Descriptive_Statistics(M)'!B22</f>
        <v>Iris</v>
      </c>
      <c r="S12" s="88">
        <f>'Descriptive_Statistics(M)'!I22</f>
        <v>184098.59999999998</v>
      </c>
      <c r="T12" s="148">
        <f t="shared" si="2"/>
        <v>3.8227469924037208E-2</v>
      </c>
      <c r="U12" s="148">
        <f t="shared" si="3"/>
        <v>4.7044800045397517E-2</v>
      </c>
      <c r="V12" s="148">
        <f t="shared" si="4"/>
        <v>0.62885018300128515</v>
      </c>
      <c r="W12" s="134">
        <f t="shared" si="5"/>
        <v>0.51098849254772727</v>
      </c>
      <c r="AN12" s="128"/>
    </row>
    <row r="13" spans="2:40">
      <c r="B13" s="3" t="s">
        <v>1826</v>
      </c>
      <c r="C13" s="46">
        <v>372</v>
      </c>
      <c r="D13" s="46">
        <v>128810</v>
      </c>
      <c r="L13" s="46"/>
      <c r="N13" s="6" t="str" cm="1">
        <f t="array" ref="N13">_xlfn.IFS(V13&gt;0.95,"C",V13&gt;=0.8,"B",V13&lt;0.8,"A")</f>
        <v>A</v>
      </c>
      <c r="O13" s="4" t="str">
        <f t="shared" si="0"/>
        <v>Amister Top (Fungicide)</v>
      </c>
      <c r="P13" s="4" t="str">
        <f>VLOOKUP(Q13,Sales_Data!$H$7:$O$1497,8,FALSE)</f>
        <v>Fungicide</v>
      </c>
      <c r="Q13" s="4" t="str">
        <f t="shared" si="1"/>
        <v>Amister Top</v>
      </c>
      <c r="R13" s="4" t="str">
        <f>'Descriptive_Statistics(M)'!B5</f>
        <v>Amister Top</v>
      </c>
      <c r="S13" s="88">
        <f>'Descriptive_Statistics(M)'!I5</f>
        <v>174460</v>
      </c>
      <c r="T13" s="148">
        <f t="shared" si="2"/>
        <v>3.6226046276003905E-2</v>
      </c>
      <c r="U13" s="148">
        <f t="shared" si="3"/>
        <v>4.4581739437019353E-2</v>
      </c>
      <c r="V13" s="148">
        <f t="shared" si="4"/>
        <v>0.67343192243830452</v>
      </c>
      <c r="W13" s="134">
        <f t="shared" si="5"/>
        <v>0.54721453882373117</v>
      </c>
      <c r="AN13" s="128"/>
    </row>
    <row r="14" spans="2:40">
      <c r="B14" s="3" t="s">
        <v>847</v>
      </c>
      <c r="C14" s="46">
        <v>360</v>
      </c>
      <c r="D14" s="46">
        <v>168985</v>
      </c>
      <c r="L14" s="46"/>
      <c r="N14" s="6" t="str" cm="1">
        <f t="array" ref="N14">_xlfn.IFS(V14&gt;0.95,"C",V14&gt;=0.8,"B",V14&lt;0.8,"A")</f>
        <v>A</v>
      </c>
      <c r="O14" s="4" t="str">
        <f t="shared" si="0"/>
        <v>Saaf (Fungicide)</v>
      </c>
      <c r="P14" s="4" t="str">
        <f>VLOOKUP(Q14,Sales_Data!$H$7:$O$1497,8,FALSE)</f>
        <v>Fungicide</v>
      </c>
      <c r="Q14" s="4" t="str">
        <f t="shared" si="1"/>
        <v>Saaf</v>
      </c>
      <c r="R14" s="4" t="str">
        <f>'Descriptive_Statistics(M)'!B12</f>
        <v>Saaf</v>
      </c>
      <c r="S14" s="88">
        <f>'Descriptive_Statistics(M)'!I12</f>
        <v>167596</v>
      </c>
      <c r="T14" s="148">
        <f t="shared" si="2"/>
        <v>3.4800759209407034E-2</v>
      </c>
      <c r="U14" s="148">
        <f t="shared" si="3"/>
        <v>4.282770378703827E-2</v>
      </c>
      <c r="V14" s="148">
        <f t="shared" si="4"/>
        <v>0.71625962622534278</v>
      </c>
      <c r="W14" s="134">
        <f t="shared" si="5"/>
        <v>0.58201529803313823</v>
      </c>
      <c r="AN14" s="128"/>
    </row>
    <row r="15" spans="2:40">
      <c r="B15" s="3" t="s">
        <v>929</v>
      </c>
      <c r="C15" s="46">
        <v>647</v>
      </c>
      <c r="D15" s="46">
        <v>319936</v>
      </c>
      <c r="L15" s="46"/>
      <c r="N15" s="6" t="str" cm="1">
        <f t="array" ref="N15">_xlfn.IFS(V15&gt;0.95,"C",V15&gt;=0.8,"B",V15&lt;0.8,"A")</f>
        <v>A</v>
      </c>
      <c r="O15" s="4" t="str">
        <f t="shared" si="0"/>
        <v>Nativo (Fungicide)</v>
      </c>
      <c r="P15" s="4" t="str">
        <f>VLOOKUP(Q15,Sales_Data!$H$7:$O$1497,8,FALSE)</f>
        <v>Fungicide</v>
      </c>
      <c r="Q15" s="4" t="str">
        <f t="shared" si="1"/>
        <v>Nativo</v>
      </c>
      <c r="R15" s="4" t="str">
        <f>'Descriptive_Statistics(M)'!B10</f>
        <v>Nativo</v>
      </c>
      <c r="S15" s="88">
        <f>'Descriptive_Statistics(M)'!I10</f>
        <v>160300</v>
      </c>
      <c r="T15" s="148">
        <f t="shared" si="2"/>
        <v>3.3285768760996363E-2</v>
      </c>
      <c r="U15" s="148">
        <f t="shared" si="3"/>
        <v>4.0963274284960466E-2</v>
      </c>
      <c r="V15" s="148">
        <f t="shared" si="4"/>
        <v>0.75722290051030328</v>
      </c>
      <c r="W15" s="134">
        <f t="shared" si="5"/>
        <v>0.61530106679413454</v>
      </c>
      <c r="AN15" s="128"/>
    </row>
    <row r="16" spans="2:40">
      <c r="B16" s="3" t="s">
        <v>1022</v>
      </c>
      <c r="C16" s="46">
        <v>605</v>
      </c>
      <c r="D16" s="46">
        <v>257720</v>
      </c>
      <c r="L16" s="46"/>
      <c r="N16" s="6" t="str" cm="1">
        <f t="array" ref="N16">_xlfn.IFS(V16&gt;0.95,"C",V16&gt;=0.8,"B",V16&lt;0.8,"A")</f>
        <v>A</v>
      </c>
      <c r="O16" s="4" t="str">
        <f t="shared" si="0"/>
        <v>Sprint (Fungicide)</v>
      </c>
      <c r="P16" s="4" t="str">
        <f>VLOOKUP(Q16,Sales_Data!$H$7:$O$1497,8,FALSE)</f>
        <v>Fungicide</v>
      </c>
      <c r="Q16" s="4" t="str">
        <f t="shared" si="1"/>
        <v>Sprint</v>
      </c>
      <c r="R16" s="4" t="str">
        <f>'Descriptive_Statistics(M)'!B13</f>
        <v>Sprint</v>
      </c>
      <c r="S16" s="88">
        <f>'Descriptive_Statistics(M)'!I13</f>
        <v>156361.57894736843</v>
      </c>
      <c r="T16" s="148">
        <f t="shared" si="2"/>
        <v>3.2467968558617485E-2</v>
      </c>
      <c r="U16" s="148">
        <f t="shared" si="3"/>
        <v>3.9956844953528088E-2</v>
      </c>
      <c r="V16" s="148">
        <f t="shared" si="4"/>
        <v>0.79717974546383141</v>
      </c>
      <c r="W16" s="134">
        <f t="shared" si="5"/>
        <v>0.64776903535275199</v>
      </c>
      <c r="AN16" s="128"/>
    </row>
    <row r="17" spans="2:40">
      <c r="B17" s="3" t="s">
        <v>1092</v>
      </c>
      <c r="C17" s="46">
        <v>571</v>
      </c>
      <c r="D17" s="46">
        <v>378875</v>
      </c>
      <c r="L17" s="46"/>
      <c r="N17" s="6" t="str" cm="1">
        <f t="array" ref="N17">_xlfn.IFS(V17&gt;0.95,"C",V17&gt;=0.8,"B",V17&lt;0.8,"A")</f>
        <v>B</v>
      </c>
      <c r="O17" s="4" t="str">
        <f t="shared" si="0"/>
        <v>Tag Gun (Herbicide)</v>
      </c>
      <c r="P17" s="4" t="str">
        <f>VLOOKUP(Q17,Sales_Data!$H$7:$O$1497,8,FALSE)</f>
        <v>Herbicide</v>
      </c>
      <c r="Q17" s="4" t="str">
        <f t="shared" si="1"/>
        <v>Tag Gun</v>
      </c>
      <c r="R17" s="4" t="str">
        <f>'Descriptive_Statistics(M)'!B29</f>
        <v>Tag Gun</v>
      </c>
      <c r="S17" s="88">
        <f>'Descriptive_Statistics(M)'!I29</f>
        <v>120540</v>
      </c>
      <c r="T17" s="148">
        <f t="shared" si="2"/>
        <v>2.5029735286653164E-2</v>
      </c>
      <c r="U17" s="148">
        <f t="shared" si="3"/>
        <v>3.08029512308742E-2</v>
      </c>
      <c r="V17" s="148">
        <f t="shared" si="4"/>
        <v>0.82798269669470559</v>
      </c>
      <c r="W17" s="134">
        <f t="shared" si="5"/>
        <v>0.67279877063940519</v>
      </c>
      <c r="AN17" s="128"/>
    </row>
    <row r="18" spans="2:40">
      <c r="B18" s="3" t="s">
        <v>1165</v>
      </c>
      <c r="C18" s="46">
        <v>393</v>
      </c>
      <c r="D18" s="46">
        <v>193025</v>
      </c>
      <c r="L18" s="46"/>
      <c r="N18" s="6" t="str" cm="1">
        <f t="array" ref="N18">_xlfn.IFS(V18&gt;0.95,"C",V18&gt;=0.8,"B",V18&lt;0.8,"A")</f>
        <v>B</v>
      </c>
      <c r="O18" s="4" t="str">
        <f t="shared" si="0"/>
        <v>Double (Plant Nutrition)</v>
      </c>
      <c r="P18" s="4" t="str">
        <f>VLOOKUP(Q18,Sales_Data!$H$7:$O$1497,8,FALSE)</f>
        <v>Plant Nutrition</v>
      </c>
      <c r="Q18" s="4" t="str">
        <f t="shared" si="1"/>
        <v>Double</v>
      </c>
      <c r="R18" s="4" t="str">
        <f>'Descriptive_Statistics(M)'!B52</f>
        <v>Double</v>
      </c>
      <c r="S18" s="88">
        <f>'Descriptive_Statistics(M)'!I52</f>
        <v>111691.42857142858</v>
      </c>
      <c r="T18" s="148">
        <f t="shared" si="2"/>
        <v>2.3192358477940826E-2</v>
      </c>
      <c r="U18" s="148">
        <f t="shared" si="3"/>
        <v>2.854177556987211E-2</v>
      </c>
      <c r="V18" s="148">
        <f t="shared" si="4"/>
        <v>0.85652447226457773</v>
      </c>
      <c r="W18" s="134">
        <f t="shared" si="5"/>
        <v>0.69599112911734606</v>
      </c>
      <c r="AN18" s="128"/>
    </row>
    <row r="19" spans="2:40">
      <c r="B19" s="3" t="s">
        <v>1241</v>
      </c>
      <c r="C19" s="46">
        <v>454</v>
      </c>
      <c r="D19" s="46">
        <v>237150</v>
      </c>
      <c r="L19" s="46"/>
      <c r="N19" s="6" t="str" cm="1">
        <f t="array" ref="N19">_xlfn.IFS(V19&gt;0.95,"C",V19&gt;=0.8,"B",V19&lt;0.8,"A")</f>
        <v>B</v>
      </c>
      <c r="O19" s="4" t="str">
        <f t="shared" si="0"/>
        <v>Isabion (Plant Nutrition)</v>
      </c>
      <c r="P19" s="4" t="str">
        <f>VLOOKUP(Q19,Sales_Data!$H$7:$O$1497,8,FALSE)</f>
        <v>Plant Nutrition</v>
      </c>
      <c r="Q19" s="4" t="str">
        <f t="shared" si="1"/>
        <v>Isabion</v>
      </c>
      <c r="R19" s="4" t="str">
        <f>'Descriptive_Statistics(M)'!B54</f>
        <v>Isabion</v>
      </c>
      <c r="S19" s="88">
        <f>'Descriptive_Statistics(M)'!I54</f>
        <v>105351.72413793103</v>
      </c>
      <c r="T19" s="148">
        <f t="shared" si="2"/>
        <v>2.187593966455054E-2</v>
      </c>
      <c r="U19" s="148">
        <f t="shared" si="3"/>
        <v>2.6921719103278594E-2</v>
      </c>
      <c r="V19" s="148">
        <f t="shared" si="4"/>
        <v>0.88344619136785629</v>
      </c>
      <c r="W19" s="134">
        <f t="shared" si="5"/>
        <v>0.71786706878189666</v>
      </c>
    </row>
    <row r="20" spans="2:40">
      <c r="B20" s="3" t="s">
        <v>1324</v>
      </c>
      <c r="C20" s="46">
        <v>515</v>
      </c>
      <c r="D20" s="46">
        <v>181865</v>
      </c>
      <c r="L20" s="46"/>
      <c r="N20" s="6" t="str" cm="1">
        <f t="array" ref="N20">_xlfn.IFS(V20&gt;0.95,"C",V20&gt;=0.8,"B",V20&lt;0.8,"A")</f>
        <v>B</v>
      </c>
      <c r="O20" s="4" t="str">
        <f t="shared" si="0"/>
        <v>Poushak (Plant Nutrition)</v>
      </c>
      <c r="P20" s="4" t="str">
        <f>VLOOKUP(Q20,Sales_Data!$H$7:$O$1497,8,FALSE)</f>
        <v>Plant Nutrition</v>
      </c>
      <c r="Q20" s="4" t="str">
        <f t="shared" si="1"/>
        <v>Poushak</v>
      </c>
      <c r="R20" s="4" t="str">
        <f>'Descriptive_Statistics(M)'!B57</f>
        <v>Poushak</v>
      </c>
      <c r="S20" s="88">
        <f>'Descriptive_Statistics(M)'!I57</f>
        <v>90534.117647058825</v>
      </c>
      <c r="T20" s="148">
        <f t="shared" si="2"/>
        <v>1.8799112320529263E-2</v>
      </c>
      <c r="U20" s="148">
        <f t="shared" si="3"/>
        <v>2.3135208317675297E-2</v>
      </c>
      <c r="V20" s="148">
        <f t="shared" si="4"/>
        <v>0.90658139968553164</v>
      </c>
      <c r="W20" s="134">
        <f t="shared" si="5"/>
        <v>0.73666618110242588</v>
      </c>
    </row>
    <row r="21" spans="2:40">
      <c r="B21" s="3" t="s">
        <v>1391</v>
      </c>
      <c r="C21" s="46">
        <v>688</v>
      </c>
      <c r="D21" s="46">
        <v>347084</v>
      </c>
      <c r="L21" s="46"/>
      <c r="N21" s="6" t="str" cm="1">
        <f t="array" ref="N21">_xlfn.IFS(V21&gt;0.95,"C",V21&gt;=0.8,"B",V21&lt;0.8,"A")</f>
        <v>B</v>
      </c>
      <c r="O21" s="4" t="str">
        <f t="shared" si="0"/>
        <v>Lihocin (Plant Nutrition)</v>
      </c>
      <c r="P21" s="4" t="str">
        <f>VLOOKUP(Q21,Sales_Data!$H$7:$O$1497,8,FALSE)</f>
        <v>Plant Nutrition</v>
      </c>
      <c r="Q21" s="4" t="str">
        <f t="shared" si="1"/>
        <v>Lihocin</v>
      </c>
      <c r="R21" s="4" t="str">
        <f>'Descriptive_Statistics(M)'!B55</f>
        <v>Lihocin</v>
      </c>
      <c r="S21" s="88">
        <f>'Descriptive_Statistics(M)'!I55</f>
        <v>82923.428571428565</v>
      </c>
      <c r="T21" s="148">
        <f t="shared" si="2"/>
        <v>1.7218777718637369E-2</v>
      </c>
      <c r="U21" s="148">
        <f>S21/SUM($S$3:$S$25)</f>
        <v>2.1190362752468845E-2</v>
      </c>
      <c r="V21" s="148">
        <f t="shared" si="4"/>
        <v>0.92777176243800052</v>
      </c>
      <c r="W21" s="134">
        <f t="shared" si="5"/>
        <v>0.75388495882106321</v>
      </c>
    </row>
    <row r="22" spans="2:40">
      <c r="B22" s="3" t="s">
        <v>1470</v>
      </c>
      <c r="C22" s="46">
        <v>632</v>
      </c>
      <c r="D22" s="46">
        <v>268906</v>
      </c>
      <c r="L22" s="46"/>
      <c r="N22" s="6" t="str" cm="1">
        <f t="array" ref="N22">_xlfn.IFS(V22&gt;0.95,"C",V22&gt;=0.8,"B",V22&lt;0.8,"A")</f>
        <v>B</v>
      </c>
      <c r="O22" s="4" t="str">
        <f>Q22 &amp; " (" &amp; P22 &amp; ")"</f>
        <v>2,4-D (Herbicide)</v>
      </c>
      <c r="P22" s="4" t="str">
        <f>VLOOKUP(Q22,Sales_Data!$H$7:$O$1497,8,FALSE)</f>
        <v>Herbicide</v>
      </c>
      <c r="Q22" s="4" t="str">
        <f t="shared" si="1"/>
        <v>2,4-D</v>
      </c>
      <c r="R22" s="4" t="str">
        <f>'Descriptive_Statistics(M)'!B19</f>
        <v>2,4-D</v>
      </c>
      <c r="S22" s="88">
        <f>'Descriptive_Statistics(M)'!I19</f>
        <v>77440</v>
      </c>
      <c r="T22" s="148">
        <f t="shared" si="2"/>
        <v>1.6080161776990384E-2</v>
      </c>
      <c r="U22" s="148">
        <f t="shared" si="3"/>
        <v>1.9789120153632805E-2</v>
      </c>
      <c r="V22" s="148">
        <f t="shared" si="4"/>
        <v>0.94756088259163329</v>
      </c>
      <c r="W22" s="134">
        <f t="shared" si="5"/>
        <v>0.76996512059805355</v>
      </c>
    </row>
    <row r="23" spans="2:40">
      <c r="B23" s="3" t="s">
        <v>1551</v>
      </c>
      <c r="C23" s="46">
        <v>268</v>
      </c>
      <c r="D23" s="46">
        <v>108048</v>
      </c>
      <c r="L23" s="46"/>
      <c r="N23" s="6" t="str" cm="1">
        <f t="array" ref="N23">_xlfn.IFS(V23&gt;0.95,"C",V23&gt;=0.8,"B",V23&lt;0.8,"A")</f>
        <v>C</v>
      </c>
      <c r="O23" s="4" t="str">
        <f t="shared" si="0"/>
        <v>Indofil M45 (Fungicide)</v>
      </c>
      <c r="P23" s="4" t="str">
        <f>VLOOKUP(Q23,Sales_Data!$H$7:$O$1497,8,FALSE)</f>
        <v>Fungicide</v>
      </c>
      <c r="Q23" s="4" t="str">
        <f t="shared" si="1"/>
        <v>Indofil M45</v>
      </c>
      <c r="R23" s="4" t="str">
        <f>'Descriptive_Statistics(M)'!B9</f>
        <v>Indofil M45</v>
      </c>
      <c r="S23" s="88">
        <f>'Descriptive_Statistics(M)'!I9</f>
        <v>75013.159090909088</v>
      </c>
      <c r="T23" s="148">
        <f t="shared" si="2"/>
        <v>1.5576236229144306E-2</v>
      </c>
      <c r="U23" s="148">
        <f t="shared" si="3"/>
        <v>1.9168962013863287E-2</v>
      </c>
      <c r="V23" s="148">
        <f t="shared" si="4"/>
        <v>0.9667298446054966</v>
      </c>
      <c r="W23" s="134">
        <f t="shared" si="5"/>
        <v>0.78554135682719783</v>
      </c>
    </row>
    <row r="24" spans="2:40">
      <c r="B24" s="3" t="s">
        <v>1600</v>
      </c>
      <c r="C24" s="46">
        <v>276</v>
      </c>
      <c r="D24" s="46">
        <v>139465</v>
      </c>
      <c r="L24" s="46"/>
      <c r="N24" s="6" t="str" cm="1">
        <f t="array" ref="N24">_xlfn.IFS(V24&gt;0.95,"C",V24&gt;=0.8,"B",V24&lt;0.8,"A")</f>
        <v>C</v>
      </c>
      <c r="O24" s="4" t="str">
        <f t="shared" si="0"/>
        <v>Agromin Gold (Plant Nutrition)</v>
      </c>
      <c r="P24" s="4" t="str">
        <f>VLOOKUP(Q24,Sales_Data!$H$7:$O$1497,8,FALSE)</f>
        <v>Plant Nutrition</v>
      </c>
      <c r="Q24" s="4" t="str">
        <f t="shared" si="1"/>
        <v>Agromin Gold</v>
      </c>
      <c r="R24" s="4" t="str">
        <f>'Descriptive_Statistics(M)'!B49</f>
        <v>Agromin Gold</v>
      </c>
      <c r="S24" s="88">
        <f>'Descriptive_Statistics(M)'!I49</f>
        <v>66474.814814814818</v>
      </c>
      <c r="T24" s="148">
        <f t="shared" si="2"/>
        <v>1.3803277070218226E-2</v>
      </c>
      <c r="U24" s="148">
        <f t="shared" si="3"/>
        <v>1.6987062210238383E-2</v>
      </c>
      <c r="V24" s="148">
        <f t="shared" si="4"/>
        <v>0.98371690681573498</v>
      </c>
      <c r="W24" s="134">
        <f t="shared" si="5"/>
        <v>0.79934463389741606</v>
      </c>
    </row>
    <row r="25" spans="2:40">
      <c r="B25" s="3" t="s">
        <v>1655</v>
      </c>
      <c r="C25" s="46">
        <v>321</v>
      </c>
      <c r="D25" s="46">
        <v>147745</v>
      </c>
      <c r="L25" s="46"/>
      <c r="N25" s="6" t="str" cm="1">
        <f t="array" ref="N25">_xlfn.IFS(V25&gt;0.95,"C",V25&gt;=0.8,"B",V25&lt;0.8,"A")</f>
        <v>C</v>
      </c>
      <c r="O25" s="33" t="str">
        <f>P25</f>
        <v>Others</v>
      </c>
      <c r="P25" s="4" t="s">
        <v>1833</v>
      </c>
      <c r="Q25" s="4" t="s">
        <v>1833</v>
      </c>
      <c r="R25" s="4" t="str">
        <f>'Descriptive_Statistics(M)'!B35</f>
        <v>Dursban</v>
      </c>
      <c r="S25" s="88">
        <f>'Descriptive_Statistics(M)'!I35</f>
        <v>63720</v>
      </c>
      <c r="T25" s="148">
        <f t="shared" si="2"/>
        <v>1.3231248817533927E-2</v>
      </c>
      <c r="U25" s="148">
        <f t="shared" si="3"/>
        <v>1.6283093184265008E-2</v>
      </c>
      <c r="V25" s="148">
        <f t="shared" si="4"/>
        <v>1</v>
      </c>
      <c r="W25" s="134">
        <f t="shared" si="5"/>
        <v>0.81257588271494996</v>
      </c>
    </row>
    <row r="26" spans="2:40">
      <c r="B26" s="3" t="s">
        <v>1707</v>
      </c>
      <c r="C26" s="46">
        <v>218</v>
      </c>
      <c r="D26" s="46">
        <v>112357</v>
      </c>
      <c r="L26" s="46"/>
      <c r="N26" s="6" t="str" cm="1">
        <f t="array" ref="N26">_xlfn.IFS(V26&gt;0.95,"C",V26&gt;=0.8,"B",V26&lt;0.8,"A")</f>
        <v>C</v>
      </c>
      <c r="O26" s="4"/>
      <c r="P26" s="4" t="e">
        <f>VLOOKUP(Q26,Sales_Data!$H$7:$O$1497,8,FALSE)</f>
        <v>#N/A</v>
      </c>
      <c r="Q26" s="4"/>
      <c r="R26" s="4" t="str">
        <f>'Descriptive_Statistics(M)'!B45</f>
        <v>Starthine</v>
      </c>
      <c r="S26" s="88">
        <f>'Descriptive_Statistics(M)'!I45</f>
        <v>60055.199999999997</v>
      </c>
      <c r="T26" s="150">
        <f t="shared" si="2"/>
        <v>1.247026512848028E-2</v>
      </c>
      <c r="U26" s="148"/>
      <c r="V26" s="148" t="s">
        <v>1768</v>
      </c>
      <c r="W26" s="134">
        <f t="shared" si="5"/>
        <v>0.82504614784343022</v>
      </c>
    </row>
    <row r="27" spans="2:40">
      <c r="B27" s="3" t="s">
        <v>1758</v>
      </c>
      <c r="C27" s="46">
        <v>10109</v>
      </c>
      <c r="D27" s="46">
        <v>4814640</v>
      </c>
      <c r="L27" s="46"/>
      <c r="N27" s="6" t="str" cm="1">
        <f t="array" ref="N27">_xlfn.IFS(V27&gt;0.95,"C",V27&gt;=0.8,"B",V27&lt;0.8,"A")</f>
        <v>C</v>
      </c>
      <c r="O27" s="4"/>
      <c r="P27" s="4" t="e">
        <f>VLOOKUP(Q27,Sales_Data!$H$7:$O$1497,8,FALSE)</f>
        <v>#N/A</v>
      </c>
      <c r="Q27" s="4"/>
      <c r="R27" s="4" t="str">
        <f>'Descriptive_Statistics(M)'!B33</f>
        <v>Coragen</v>
      </c>
      <c r="S27" s="88">
        <f>'Descriptive_Statistics(M)'!I33</f>
        <v>55648</v>
      </c>
      <c r="T27" s="150">
        <f t="shared" si="2"/>
        <v>1.15551245166059E-2</v>
      </c>
      <c r="U27" s="148"/>
      <c r="V27" s="148" t="s">
        <v>1768</v>
      </c>
      <c r="W27" s="134">
        <f>$W26+$T27</f>
        <v>0.83660127236003612</v>
      </c>
    </row>
    <row r="28" spans="2:40">
      <c r="L28" s="46"/>
      <c r="N28" s="6" t="str" cm="1">
        <f t="array" ref="N28">_xlfn.IFS(V28&gt;0.95,"C",V28&gt;=0.8,"B",V28&lt;0.8,"A")</f>
        <v>C</v>
      </c>
      <c r="O28" s="4"/>
      <c r="P28" s="4" t="e">
        <f>VLOOKUP(Q28,Sales_Data!$H$7:$O$1497,8,FALSE)</f>
        <v>#N/A</v>
      </c>
      <c r="Q28" s="4"/>
      <c r="R28" s="4" t="str">
        <f>'Descriptive_Statistics(M)'!B39</f>
        <v>Hamla 550</v>
      </c>
      <c r="S28" s="88">
        <f>'Descriptive_Statistics(M)'!I39</f>
        <v>54810</v>
      </c>
      <c r="T28" s="150">
        <f t="shared" si="2"/>
        <v>1.1381116567624522E-2</v>
      </c>
      <c r="U28" s="148"/>
      <c r="V28" s="148" t="s">
        <v>1768</v>
      </c>
      <c r="W28" s="134">
        <f>$W27+$T28</f>
        <v>0.84798238892766065</v>
      </c>
    </row>
    <row r="29" spans="2:40">
      <c r="B29" s="152" t="s">
        <v>1827</v>
      </c>
      <c r="C29" s="153">
        <f>CORREL(C5:C26,D5:D26)</f>
        <v>0.89178733413474576</v>
      </c>
      <c r="N29" s="6" t="str" cm="1">
        <f t="array" ref="N29">_xlfn.IFS(V29&gt;0.95,"C",V29&gt;=0.8,"B",V29&lt;0.8,"A")</f>
        <v>C</v>
      </c>
      <c r="O29" s="4"/>
      <c r="P29" s="4" t="e">
        <f>VLOOKUP(Q29,Sales_Data!$H$7:$O$1497,8,FALSE)</f>
        <v>#N/A</v>
      </c>
      <c r="Q29" s="4"/>
      <c r="R29" s="4" t="str">
        <f>'Descriptive_Statistics(M)'!B42</f>
        <v>Profex Super</v>
      </c>
      <c r="S29" s="88">
        <f>'Descriptive_Statistics(M)'!I42</f>
        <v>49396.799999999996</v>
      </c>
      <c r="T29" s="150">
        <f t="shared" si="2"/>
        <v>1.0257083358285622E-2</v>
      </c>
      <c r="U29" s="148"/>
      <c r="V29" s="148" t="s">
        <v>1768</v>
      </c>
      <c r="W29" s="134">
        <f t="shared" si="5"/>
        <v>0.85823947228594621</v>
      </c>
    </row>
    <row r="30" spans="2:40">
      <c r="N30" s="6" t="str" cm="1">
        <f t="array" ref="N30">_xlfn.IFS(V30&gt;0.95,"C",V30&gt;=0.8,"B",V30&lt;0.8,"A")</f>
        <v>C</v>
      </c>
      <c r="O30" s="4"/>
      <c r="P30" s="4" t="e">
        <f>VLOOKUP(Q30,Sales_Data!$H$7:$O$1497,8,FALSE)</f>
        <v>#N/A</v>
      </c>
      <c r="Q30" s="4"/>
      <c r="R30" s="4" t="str">
        <f>'Descriptive_Statistics(M)'!B58</f>
        <v>Tropicona</v>
      </c>
      <c r="S30" s="88">
        <f>'Descriptive_Statistics(M)'!I58</f>
        <v>47813.333333333336</v>
      </c>
      <c r="T30" s="150">
        <f t="shared" si="2"/>
        <v>9.928281703217549E-3</v>
      </c>
      <c r="U30" s="148"/>
      <c r="V30" s="148" t="s">
        <v>1768</v>
      </c>
      <c r="W30" s="134">
        <f t="shared" si="5"/>
        <v>0.86816775398916379</v>
      </c>
    </row>
    <row r="31" spans="2:40">
      <c r="N31" s="6" t="str" cm="1">
        <f t="array" ref="N31">_xlfn.IFS(V31&gt;0.95,"C",V31&gt;=0.8,"B",V31&lt;0.8,"A")</f>
        <v>C</v>
      </c>
      <c r="O31" s="4"/>
      <c r="P31" s="4" t="e">
        <f>VLOOKUP(Q31,Sales_Data!$H$7:$O$1497,8,FALSE)</f>
        <v>#N/A</v>
      </c>
      <c r="Q31" s="4"/>
      <c r="R31" s="4" t="str">
        <f>'Descriptive_Statistics(M)'!B24</f>
        <v>Pogo</v>
      </c>
      <c r="S31" s="88">
        <f>'Descriptive_Statistics(M)'!I24</f>
        <v>46882.051282051281</v>
      </c>
      <c r="T31" s="150">
        <f t="shared" si="2"/>
        <v>9.7349040425173568E-3</v>
      </c>
      <c r="U31" s="148"/>
      <c r="V31" s="148" t="s">
        <v>1768</v>
      </c>
      <c r="W31" s="134">
        <f t="shared" si="5"/>
        <v>0.8779026580316811</v>
      </c>
    </row>
    <row r="32" spans="2:40" ht="15" thickBot="1">
      <c r="B32" s="175" t="s">
        <v>1856</v>
      </c>
      <c r="C32" s="175"/>
      <c r="D32" s="175"/>
      <c r="E32" s="175"/>
      <c r="N32" s="6" t="str" cm="1">
        <f t="array" ref="N32">_xlfn.IFS(V32&gt;0.95,"C",V32&gt;=0.8,"B",V32&lt;0.8,"A")</f>
        <v>C</v>
      </c>
      <c r="O32" s="4"/>
      <c r="P32" s="4" t="e">
        <f>VLOOKUP(Q32,Sales_Data!$H$7:$O$1497,8,FALSE)</f>
        <v>#N/A</v>
      </c>
      <c r="Q32" s="4"/>
      <c r="R32" s="4" t="str">
        <f>'Descriptive_Statistics(M)'!B51</f>
        <v>Cultar</v>
      </c>
      <c r="S32" s="88">
        <f>'Descriptive_Statistics(M)'!I51</f>
        <v>46460</v>
      </c>
      <c r="T32" s="150">
        <f t="shared" si="2"/>
        <v>9.6472664793255843E-3</v>
      </c>
      <c r="U32" s="148"/>
      <c r="V32" s="148" t="s">
        <v>1768</v>
      </c>
      <c r="W32" s="134">
        <f t="shared" si="5"/>
        <v>0.88754992451100667</v>
      </c>
    </row>
    <row r="33" spans="2:23" ht="15" thickBot="1">
      <c r="B33" s="85" t="s">
        <v>10</v>
      </c>
      <c r="C33" s="121" t="s">
        <v>1857</v>
      </c>
      <c r="D33" s="121" t="s">
        <v>1860</v>
      </c>
      <c r="E33" s="90" t="s">
        <v>1858</v>
      </c>
      <c r="N33" s="6" t="str" cm="1">
        <f t="array" ref="N33">_xlfn.IFS(V33&gt;0.95,"C",V33&gt;=0.8,"B",V33&lt;0.8,"A")</f>
        <v>C</v>
      </c>
      <c r="O33" s="4"/>
      <c r="P33" s="4" t="e">
        <f>VLOOKUP(Q33,Sales_Data!$H$7:$O$1497,8,FALSE)</f>
        <v>#N/A</v>
      </c>
      <c r="Q33" s="4"/>
      <c r="R33" s="4" t="str">
        <f>'Descriptive_Statistics(M)'!B27</f>
        <v>Suspend</v>
      </c>
      <c r="S33" s="88">
        <f>'Descriptive_Statistics(M)'!I27</f>
        <v>45090</v>
      </c>
      <c r="T33" s="150">
        <f t="shared" si="2"/>
        <v>9.3627904768142627E-3</v>
      </c>
      <c r="U33" s="148"/>
      <c r="V33" s="148" t="s">
        <v>1768</v>
      </c>
      <c r="W33" s="134">
        <f t="shared" ref="W33:W53" si="6">$W32+$T33</f>
        <v>0.89691271498782088</v>
      </c>
    </row>
    <row r="34" spans="2:23">
      <c r="B34" s="6" t="s">
        <v>23</v>
      </c>
      <c r="C34" s="88" t="str">
        <f>_xlfn.XLOOKUP(LARGE('Descriptive_Statistics(M)'!$AE$5:$AE$17, 1), 'Descriptive_Statistics(M)'!$AE$5:$AE$17, 'Descriptive_Statistics(M)'!$AA$5:$AA$17, "Not Found", 0)</f>
        <v>Ridomil Gold</v>
      </c>
      <c r="D34" s="88">
        <f>VLOOKUP(C34,'Descriptive_Statistics(M)'!$AA$4:$AE$58,5,FALSE)</f>
        <v>466900</v>
      </c>
      <c r="E34" s="7">
        <f>VLOOKUP(C34,'Descriptive_Statistics(M)'!$AA$4:$AE$58,2,FALSE)</f>
        <v>205030</v>
      </c>
      <c r="N34" s="6" t="str" cm="1">
        <f t="array" ref="N34">_xlfn.IFS(V34&gt;0.95,"C",V34&gt;=0.8,"B",V34&lt;0.8,"A")</f>
        <v>C</v>
      </c>
      <c r="O34" s="4"/>
      <c r="P34" s="4" t="e">
        <f>VLOOKUP(Q34,Sales_Data!$H$7:$O$1497,8,FALSE)</f>
        <v>#N/A</v>
      </c>
      <c r="Q34" s="4"/>
      <c r="R34" s="4" t="str">
        <f>'Descriptive_Statistics(M)'!B50</f>
        <v>Biozyme Vegetable</v>
      </c>
      <c r="S34" s="88">
        <f>'Descriptive_Statistics(M)'!I50</f>
        <v>40626</v>
      </c>
      <c r="T34" s="150">
        <f t="shared" si="2"/>
        <v>8.4358555314051047E-3</v>
      </c>
      <c r="U34" s="148"/>
      <c r="V34" s="148" t="s">
        <v>1768</v>
      </c>
      <c r="W34" s="134">
        <f t="shared" si="6"/>
        <v>0.90534857051922601</v>
      </c>
    </row>
    <row r="35" spans="2:23">
      <c r="B35" s="6" t="s">
        <v>23</v>
      </c>
      <c r="C35" s="88" t="str">
        <f>_xlfn.XLOOKUP(LARGE('Descriptive_Statistics(M)'!$AE$5:$AE$17, 2), 'Descriptive_Statistics(M)'!$AE$5:$AE$17, 'Descriptive_Statistics(M)'!$AA$5:$AA$17, "Not Found", 0)</f>
        <v>Systiva</v>
      </c>
      <c r="D35" s="88">
        <f>VLOOKUP(C35,'Descriptive_Statistics(M)'!$AA$4:$AE$58,5,FALSE)</f>
        <v>227850</v>
      </c>
      <c r="E35" s="7">
        <f>VLOOKUP(C35,'Descriptive_Statistics(M)'!$AA$4:$AE$58,2,FALSE)</f>
        <v>36890</v>
      </c>
      <c r="N35" s="6" t="str" cm="1">
        <f t="array" ref="N35">_xlfn.IFS(V35&gt;0.95,"C",V35&gt;=0.8,"B",V35&lt;0.8,"A")</f>
        <v>C</v>
      </c>
      <c r="O35" s="4"/>
      <c r="P35" s="4" t="e">
        <f>VLOOKUP(Q35,Sales_Data!$H$7:$O$1497,8,FALSE)</f>
        <v>#N/A</v>
      </c>
      <c r="Q35" s="4"/>
      <c r="R35" s="4" t="str">
        <f>'Descriptive_Statistics(M)'!B16</f>
        <v>V3</v>
      </c>
      <c r="S35" s="88">
        <f>'Descriptive_Statistics(M)'!I16</f>
        <v>39019.565217391304</v>
      </c>
      <c r="T35" s="150">
        <f t="shared" si="2"/>
        <v>8.1022846224622826E-3</v>
      </c>
      <c r="U35" s="148"/>
      <c r="V35" s="148" t="s">
        <v>1768</v>
      </c>
      <c r="W35" s="134">
        <f t="shared" si="6"/>
        <v>0.91345085514168833</v>
      </c>
    </row>
    <row r="36" spans="2:23">
      <c r="B36" s="6" t="s">
        <v>23</v>
      </c>
      <c r="C36" s="88" t="str">
        <f>_xlfn.XLOOKUP(LARGE('Descriptive_Statistics(M)'!$AE$5:$AE$17, 3), 'Descriptive_Statistics(M)'!$AE$5:$AE$17, 'Descriptive_Statistics(M)'!$AA$5:$AA$17, "Not Found", 0)</f>
        <v>Xelora</v>
      </c>
      <c r="D36" s="88">
        <f>VLOOKUP(C36,'Descriptive_Statistics(M)'!$AA$4:$AE$58,5,FALSE)</f>
        <v>196100</v>
      </c>
      <c r="E36" s="7">
        <f>VLOOKUP(C36,'Descriptive_Statistics(M)'!$AA$4:$AE$58,2,FALSE)</f>
        <v>41930</v>
      </c>
      <c r="N36" s="6" t="str" cm="1">
        <f t="array" ref="N36">_xlfn.IFS(V36&gt;0.95,"C",V36&gt;=0.8,"B",V36&lt;0.8,"A")</f>
        <v>C</v>
      </c>
      <c r="O36" s="4"/>
      <c r="P36" s="4" t="e">
        <f>VLOOKUP(Q36,Sales_Data!$H$7:$O$1497,8,FALSE)</f>
        <v>#N/A</v>
      </c>
      <c r="Q36" s="4"/>
      <c r="R36" s="4" t="str">
        <f>'Descriptive_Statistics(M)'!B40</f>
        <v>Nasa</v>
      </c>
      <c r="S36" s="88">
        <f>'Descriptive_Statistics(M)'!I40</f>
        <v>38600</v>
      </c>
      <c r="T36" s="150">
        <f t="shared" si="2"/>
        <v>8.0151632824358061E-3</v>
      </c>
      <c r="U36" s="148"/>
      <c r="V36" s="148" t="s">
        <v>1768</v>
      </c>
      <c r="W36" s="134">
        <f t="shared" si="6"/>
        <v>0.92146601842412412</v>
      </c>
    </row>
    <row r="37" spans="2:23">
      <c r="B37" s="6" t="s">
        <v>23</v>
      </c>
      <c r="C37" s="88" t="str">
        <f>_xlfn.XLOOKUP(LARGE('Descriptive_Statistics(M)'!$AE$5:$AE$17, 4), 'Descriptive_Statistics(M)'!$AE$5:$AE$17, 'Descriptive_Statistics(M)'!$AA$5:$AA$17, "Not Found", 0)</f>
        <v>Curzate</v>
      </c>
      <c r="D37" s="88">
        <f>VLOOKUP(C37,'Descriptive_Statistics(M)'!$AA$4:$AE$58,5,FALSE)</f>
        <v>195974.39999999999</v>
      </c>
      <c r="E37" s="7">
        <f>VLOOKUP(C37,'Descriptive_Statistics(M)'!$AA$4:$AE$58,2,FALSE)</f>
        <v>48270</v>
      </c>
      <c r="N37" s="6" t="str" cm="1">
        <f t="array" ref="N37">_xlfn.IFS(V37&gt;0.95,"C",V37&gt;=0.8,"B",V37&lt;0.8,"A")</f>
        <v>C</v>
      </c>
      <c r="O37" s="4"/>
      <c r="P37" s="4" t="e">
        <f>VLOOKUP(Q37,Sales_Data!$H$7:$O$1497,8,FALSE)</f>
        <v>#N/A</v>
      </c>
      <c r="Q37" s="4"/>
      <c r="R37" s="4" t="str">
        <f>'Descriptive_Statistics(M)'!B28</f>
        <v>Tag Dabang</v>
      </c>
      <c r="S37" s="88">
        <f>'Descriptive_Statistics(M)'!I28</f>
        <v>35530</v>
      </c>
      <c r="T37" s="150">
        <f t="shared" si="2"/>
        <v>7.3776878607498498E-3</v>
      </c>
      <c r="U37" s="148"/>
      <c r="V37" s="148" t="s">
        <v>1768</v>
      </c>
      <c r="W37" s="134">
        <f t="shared" si="6"/>
        <v>0.928843706284874</v>
      </c>
    </row>
    <row r="38" spans="2:23">
      <c r="B38" s="6" t="s">
        <v>23</v>
      </c>
      <c r="C38" s="88" t="str">
        <f>_xlfn.XLOOKUP(LARGE('Descriptive_Statistics(M)'!$AE$5:$AE$17, 5), 'Descriptive_Statistics(M)'!$AE$5:$AE$17, 'Descriptive_Statistics(M)'!$AA$5:$AA$17, "Not Found", 0)</f>
        <v>Amister Top</v>
      </c>
      <c r="D38" s="88">
        <f>VLOOKUP(C38,'Descriptive_Statistics(M)'!$AA$4:$AE$58,5,FALSE)</f>
        <v>174460</v>
      </c>
      <c r="E38" s="7">
        <f>VLOOKUP(C38,'Descriptive_Statistics(M)'!$AA$4:$AE$58,2,FALSE)</f>
        <v>24300</v>
      </c>
      <c r="N38" s="6" t="str" cm="1">
        <f t="array" ref="N38">_xlfn.IFS(V38&gt;0.95,"C",V38&gt;=0.8,"B",V38&lt;0.8,"A")</f>
        <v>C</v>
      </c>
      <c r="O38" s="4"/>
      <c r="P38" s="4" t="e">
        <f>VLOOKUP(Q38,Sales_Data!$H$7:$O$1497,8,FALSE)</f>
        <v>#N/A</v>
      </c>
      <c r="Q38" s="4"/>
      <c r="R38" s="4" t="str">
        <f>'Descriptive_Statistics(M)'!B7</f>
        <v>Contaf Plus</v>
      </c>
      <c r="S38" s="88">
        <f>'Descriptive_Statistics(M)'!I7</f>
        <v>33929.411764705881</v>
      </c>
      <c r="T38" s="150">
        <f t="shared" si="2"/>
        <v>7.0453309681636281E-3</v>
      </c>
      <c r="U38" s="148"/>
      <c r="V38" s="148" t="s">
        <v>1768</v>
      </c>
      <c r="W38" s="134">
        <f t="shared" si="6"/>
        <v>0.93588903725303763</v>
      </c>
    </row>
    <row r="39" spans="2:23">
      <c r="B39" s="6" t="s">
        <v>42</v>
      </c>
      <c r="C39" s="88" t="str">
        <f>_xlfn.XLOOKUP(LARGE('Descriptive_Statistics(M)'!$AE$19:$AE$29, 1), 'Descriptive_Statistics(M)'!$AE$19:$AE$29, 'Descriptive_Statistics(M)'!$AA$19:$AA$29, "Not Found", 0)</f>
        <v>Agil</v>
      </c>
      <c r="D39" s="88">
        <f>VLOOKUP(C39,'Descriptive_Statistics(M)'!$AA$4:$AE$58,5,FALSE)</f>
        <v>206727.77777777778</v>
      </c>
      <c r="E39" s="7">
        <f>VLOOKUP(C39,'Descriptive_Statistics(M)'!$AA$4:$AE$58,2,FALSE)</f>
        <v>36100</v>
      </c>
      <c r="N39" s="6" t="str" cm="1">
        <f t="array" ref="N39">_xlfn.IFS(V39&gt;0.95,"C",V39&gt;=0.8,"B",V39&lt;0.8,"A")</f>
        <v>C</v>
      </c>
      <c r="O39" s="4"/>
      <c r="P39" s="4" t="e">
        <f>VLOOKUP(Q39,Sales_Data!$H$7:$O$1497,8,FALSE)</f>
        <v>#N/A</v>
      </c>
      <c r="Q39" s="4"/>
      <c r="R39" s="4" t="str">
        <f>'Descriptive_Statistics(M)'!B6</f>
        <v>Baan</v>
      </c>
      <c r="S39" s="88">
        <f>'Descriptive_Statistics(M)'!I6</f>
        <v>33350</v>
      </c>
      <c r="T39" s="150">
        <f t="shared" si="2"/>
        <v>6.9250180173376719E-3</v>
      </c>
      <c r="U39" s="148"/>
      <c r="V39" s="148" t="s">
        <v>1768</v>
      </c>
      <c r="W39" s="134">
        <f t="shared" si="6"/>
        <v>0.94281405527037532</v>
      </c>
    </row>
    <row r="40" spans="2:23">
      <c r="B40" s="6" t="s">
        <v>42</v>
      </c>
      <c r="C40" s="88" t="str">
        <f>_xlfn.XLOOKUP(LARGE('Descriptive_Statistics(M)'!$AE$19:$AE$29, 2), 'Descriptive_Statistics(M)'!$AE$19:$AE$29, 'Descriptive_Statistics(M)'!$AA$19:$AA$29, "Not Found", 0)</f>
        <v>Iris</v>
      </c>
      <c r="D40" s="88">
        <f>VLOOKUP(C40,'Descriptive_Statistics(M)'!$AA$4:$AE$58,5,FALSE)</f>
        <v>184098.59999999998</v>
      </c>
      <c r="E40" s="7">
        <f>VLOOKUP(C40,'Descriptive_Statistics(M)'!$AA$4:$AE$58,2,FALSE)</f>
        <v>28396</v>
      </c>
      <c r="N40" s="6" t="str" cm="1">
        <f t="array" ref="N40">_xlfn.IFS(V40&gt;0.95,"C",V40&gt;=0.8,"B",V40&lt;0.8,"A")</f>
        <v>C</v>
      </c>
      <c r="O40" s="4"/>
      <c r="P40" s="4" t="e">
        <f>VLOOKUP(Q40,Sales_Data!$H$7:$O$1497,8,FALSE)</f>
        <v>#N/A</v>
      </c>
      <c r="Q40" s="4"/>
      <c r="R40" s="4" t="str">
        <f>'Descriptive_Statistics(M)'!B26</f>
        <v>Sumi Max</v>
      </c>
      <c r="S40" s="88">
        <f>'Descriptive_Statistics(M)'!I26</f>
        <v>31560</v>
      </c>
      <c r="T40" s="150">
        <f t="shared" si="2"/>
        <v>6.5533303936184985E-3</v>
      </c>
      <c r="U40" s="148"/>
      <c r="V40" s="148" t="s">
        <v>1768</v>
      </c>
      <c r="W40" s="134">
        <f t="shared" si="6"/>
        <v>0.94936738566399381</v>
      </c>
    </row>
    <row r="41" spans="2:23">
      <c r="B41" s="6" t="s">
        <v>42</v>
      </c>
      <c r="C41" s="88" t="str">
        <f>_xlfn.XLOOKUP(LARGE('Descriptive_Statistics(M)'!$AE$19:$AE$29, 3), 'Descriptive_Statistics(M)'!$AE$19:$AE$29, 'Descriptive_Statistics(M)'!$AA$19:$AA$29, "Not Found", 0)</f>
        <v>Tag Gun</v>
      </c>
      <c r="D41" s="88">
        <f>VLOOKUP(C41,'Descriptive_Statistics(M)'!$AA$4:$AE$58,5,FALSE)</f>
        <v>120540</v>
      </c>
      <c r="E41" s="7">
        <f>VLOOKUP(C41,'Descriptive_Statistics(M)'!$AA$4:$AE$58,2,FALSE)</f>
        <v>14350</v>
      </c>
      <c r="N41" s="6" t="str" cm="1">
        <f t="array" ref="N41">_xlfn.IFS(V41&gt;0.95,"C",V41&gt;=0.8,"B",V41&lt;0.8,"A")</f>
        <v>C</v>
      </c>
      <c r="O41" s="4"/>
      <c r="P41" s="4" t="e">
        <f>VLOOKUP(Q41,Sales_Data!$H$7:$O$1497,8,FALSE)</f>
        <v>#N/A</v>
      </c>
      <c r="Q41" s="4"/>
      <c r="R41" s="4" t="str">
        <f>'Descriptive_Statistics(M)'!B53</f>
        <v>El++</v>
      </c>
      <c r="S41" s="88">
        <f>'Descriptive_Statistics(M)'!I53</f>
        <v>31299.310344827587</v>
      </c>
      <c r="T41" s="150">
        <f t="shared" si="2"/>
        <v>6.4991990425239711E-3</v>
      </c>
      <c r="U41" s="148"/>
      <c r="V41" s="148" t="s">
        <v>1768</v>
      </c>
      <c r="W41" s="134">
        <f t="shared" si="6"/>
        <v>0.95586658470651775</v>
      </c>
    </row>
    <row r="42" spans="2:23">
      <c r="B42" s="6" t="s">
        <v>42</v>
      </c>
      <c r="C42" s="88" t="str">
        <f>_xlfn.XLOOKUP(LARGE('Descriptive_Statistics(M)'!$AE$19:$AE$29, 4), 'Descriptive_Statistics(M)'!$AE$19:$AE$29, 'Descriptive_Statistics(M)'!$AA$19:$AA$29, "Not Found", 0)</f>
        <v>2,4-D</v>
      </c>
      <c r="D42" s="88">
        <f>VLOOKUP(C42,'Descriptive_Statistics(M)'!$AA$4:$AE$58,5,FALSE)</f>
        <v>77440</v>
      </c>
      <c r="E42" s="7">
        <f>VLOOKUP(C42,'Descriptive_Statistics(M)'!$AA$4:$AE$58,2,FALSE)</f>
        <v>8800</v>
      </c>
      <c r="N42" s="6" t="str" cm="1">
        <f t="array" ref="N42">_xlfn.IFS(V42&gt;0.95,"C",V42&gt;=0.8,"B",V42&lt;0.8,"A")</f>
        <v>C</v>
      </c>
      <c r="O42" s="4"/>
      <c r="P42" s="4" t="e">
        <f>VLOOKUP(Q42,Sales_Data!$H$7:$O$1497,8,FALSE)</f>
        <v>#N/A</v>
      </c>
      <c r="Q42" s="4"/>
      <c r="R42" s="4" t="str">
        <f>'Descriptive_Statistics(M)'!B32</f>
        <v>Carbine</v>
      </c>
      <c r="S42" s="88">
        <f>'Descriptive_Statistics(M)'!I32</f>
        <v>29837.5</v>
      </c>
      <c r="T42" s="150">
        <f t="shared" si="2"/>
        <v>6.1956589233077295E-3</v>
      </c>
      <c r="U42" s="148"/>
      <c r="V42" s="148" t="s">
        <v>1768</v>
      </c>
      <c r="W42" s="134">
        <f t="shared" si="6"/>
        <v>0.96206224362982551</v>
      </c>
    </row>
    <row r="43" spans="2:23">
      <c r="B43" s="6" t="s">
        <v>42</v>
      </c>
      <c r="C43" s="88" t="str">
        <f>_xlfn.XLOOKUP(LARGE('Descriptive_Statistics(M)'!$AE$19:$AE$29, 5), 'Descriptive_Statistics(M)'!$AE$19:$AE$29, 'Descriptive_Statistics(M)'!$AA$19:$AA$29, "Not Found", 0)</f>
        <v>Pogo</v>
      </c>
      <c r="D43" s="88">
        <f>VLOOKUP(C43,'Descriptive_Statistics(M)'!$AA$4:$AE$58,5,FALSE)</f>
        <v>46882.051282051281</v>
      </c>
      <c r="E43" s="7">
        <f>VLOOKUP(C43,'Descriptive_Statistics(M)'!$AA$4:$AE$58,2,FALSE)</f>
        <v>8140</v>
      </c>
      <c r="N43" s="6" t="str" cm="1">
        <f t="array" ref="N43">_xlfn.IFS(V43&gt;0.95,"C",V43&gt;=0.8,"B",V43&lt;0.8,"A")</f>
        <v>C</v>
      </c>
      <c r="O43" s="4"/>
      <c r="P43" s="4" t="e">
        <f>VLOOKUP(Q43,Sales_Data!$H$7:$O$1497,8,FALSE)</f>
        <v>#N/A</v>
      </c>
      <c r="Q43" s="4"/>
      <c r="R43" s="4" t="str">
        <f>'Descriptive_Statistics(M)'!B34</f>
        <v>Deligate</v>
      </c>
      <c r="S43" s="88">
        <f>'Descriptive_Statistics(M)'!I34</f>
        <v>27000</v>
      </c>
      <c r="T43" s="150">
        <f t="shared" si="2"/>
        <v>5.6064613633618338E-3</v>
      </c>
      <c r="U43" s="148"/>
      <c r="V43" s="148" t="s">
        <v>1768</v>
      </c>
      <c r="W43" s="134">
        <f t="shared" si="6"/>
        <v>0.96766870499318736</v>
      </c>
    </row>
    <row r="44" spans="2:23" ht="15" thickBot="1">
      <c r="B44" s="6" t="s">
        <v>37</v>
      </c>
      <c r="C44" s="88" t="str">
        <f>_xlfn.XLOOKUP(LARGE('Descriptive_Statistics(M)'!$AE$31:$AE$47, 1), 'Descriptive_Statistics(M)'!$AE$31:$AE$47, 'Descriptive_Statistics(M)'!$AA$31:$AA$47, "Not Found", 0)</f>
        <v>Sumiprint</v>
      </c>
      <c r="D44" s="88">
        <f>VLOOKUP(C44,'Descriptive_Statistics(M)'!$AA$4:$AE$58,5,FALSE)</f>
        <v>333286.40476190473</v>
      </c>
      <c r="E44" s="7">
        <f>VLOOKUP(C44,'Descriptive_Statistics(M)'!$AA$4:$AE$58,2,FALSE)</f>
        <v>118987</v>
      </c>
      <c r="N44" s="6" t="str" cm="1">
        <f t="array" ref="N44">_xlfn.IFS(V44&gt;0.95,"C",V44&gt;=0.8,"B",V44&lt;0.8,"A")</f>
        <v>C</v>
      </c>
      <c r="O44" s="4"/>
      <c r="P44" s="4" t="e">
        <f>VLOOKUP(Q44,Sales_Data!$H$7:$O$1497,8,FALSE)</f>
        <v>#N/A</v>
      </c>
      <c r="Q44" s="9"/>
      <c r="R44" s="9" t="str">
        <f>'Descriptive_Statistics(M)'!B36</f>
        <v>Ekka</v>
      </c>
      <c r="S44" s="146">
        <f>'Descriptive_Statistics(M)'!I36</f>
        <v>24149.999999999996</v>
      </c>
      <c r="T44" s="151">
        <f t="shared" si="2"/>
        <v>5.014668219451417E-3</v>
      </c>
      <c r="U44" s="149"/>
      <c r="V44" s="148" t="s">
        <v>1768</v>
      </c>
      <c r="W44" s="135">
        <f t="shared" si="6"/>
        <v>0.97268337321263876</v>
      </c>
    </row>
    <row r="45" spans="2:23">
      <c r="B45" s="6" t="s">
        <v>37</v>
      </c>
      <c r="C45" s="88" t="str">
        <f>_xlfn.XLOOKUP(LARGE('Descriptive_Statistics(M)'!$AE$31:$AE$47, 2), 'Descriptive_Statistics(M)'!$AE$31:$AE$47, 'Descriptive_Statistics(M)'!$AA$31:$AA$47, "Not Found", 0)</f>
        <v>Simodis</v>
      </c>
      <c r="D45" s="88">
        <f>VLOOKUP(C45,'Descriptive_Statistics(M)'!$AA$4:$AE$58,5,FALSE)</f>
        <v>239553.84615384616</v>
      </c>
      <c r="E45" s="7">
        <f>VLOOKUP(C45,'Descriptive_Statistics(M)'!$AA$4:$AE$58,2,FALSE)</f>
        <v>42094</v>
      </c>
      <c r="N45" s="6" t="str" cm="1">
        <f t="array" ref="N45">_xlfn.IFS(V45&gt;0.95,"C",V45&gt;=0.8,"B",V45&lt;0.8,"A")</f>
        <v>C</v>
      </c>
      <c r="O45" s="4"/>
      <c r="P45" s="4" t="e">
        <f>VLOOKUP(Q45,Sales_Data!$H$7:$O$1497,8,FALSE)</f>
        <v>#N/A</v>
      </c>
      <c r="Q45" s="4"/>
      <c r="R45" s="4" t="str">
        <f>'Descriptive_Statistics(M)'!B23</f>
        <v>Krizin</v>
      </c>
      <c r="S45" s="88">
        <f>'Descriptive_Statistics(M)'!I23</f>
        <v>21750</v>
      </c>
      <c r="T45" s="150">
        <f t="shared" si="2"/>
        <v>4.5163160982636995E-3</v>
      </c>
      <c r="U45" s="148"/>
      <c r="V45" s="148" t="s">
        <v>1768</v>
      </c>
      <c r="W45" s="134">
        <f t="shared" si="6"/>
        <v>0.97719968931090251</v>
      </c>
    </row>
    <row r="46" spans="2:23">
      <c r="B46" s="6" t="s">
        <v>37</v>
      </c>
      <c r="C46" s="88" t="str">
        <f>_xlfn.XLOOKUP(LARGE('Descriptive_Statistics(M)'!$AE$31:$AE$47, 3), 'Descriptive_Statistics(M)'!$AE$31:$AE$47, 'Descriptive_Statistics(M)'!$AA$31:$AA$47, "Not Found", 0)</f>
        <v>Exponus</v>
      </c>
      <c r="D46" s="88">
        <f>VLOOKUP(C46,'Descriptive_Statistics(M)'!$AA$4:$AE$58,5,FALSE)</f>
        <v>216644.11764705883</v>
      </c>
      <c r="E46" s="7">
        <f>VLOOKUP(C46,'Descriptive_Statistics(M)'!$AA$4:$AE$58,2,FALSE)</f>
        <v>54816</v>
      </c>
      <c r="N46" s="6" t="str" cm="1">
        <f t="array" ref="N46">_xlfn.IFS(V46&gt;0.95,"C",V46&gt;=0.8,"B",V46&lt;0.8,"A")</f>
        <v>C</v>
      </c>
      <c r="O46" s="4"/>
      <c r="P46" s="4" t="e">
        <f>VLOOKUP(Q46,Sales_Data!$H$7:$O$1497,8,FALSE)</f>
        <v>#N/A</v>
      </c>
      <c r="Q46" s="4"/>
      <c r="R46" s="4" t="str">
        <f>'Descriptive_Statistics(M)'!B21</f>
        <v>Dezire</v>
      </c>
      <c r="S46" s="88">
        <f>'Descriptive_Statistics(M)'!I21</f>
        <v>21720</v>
      </c>
      <c r="T46" s="150">
        <f t="shared" si="2"/>
        <v>4.510086696748853E-3</v>
      </c>
      <c r="U46" s="148"/>
      <c r="V46" s="148" t="s">
        <v>1768</v>
      </c>
      <c r="W46" s="134">
        <f t="shared" si="6"/>
        <v>0.98170977600765141</v>
      </c>
    </row>
    <row r="47" spans="2:23">
      <c r="B47" s="6" t="s">
        <v>37</v>
      </c>
      <c r="C47" s="88" t="str">
        <f>_xlfn.XLOOKUP(LARGE('Descriptive_Statistics(M)'!$AE$31:$AE$47, 4), 'Descriptive_Statistics(M)'!$AE$31:$AE$47, 'Descriptive_Statistics(M)'!$AA$31:$AA$47, "Not Found", 0)</f>
        <v>Ultimare</v>
      </c>
      <c r="D47" s="88">
        <f>VLOOKUP(C47,'Descriptive_Statistics(M)'!$AA$4:$AE$58,5,FALSE)</f>
        <v>193720</v>
      </c>
      <c r="E47" s="7">
        <f>VLOOKUP(C47,'Descriptive_Statistics(M)'!$AA$4:$AE$58,2,FALSE)</f>
        <v>13900</v>
      </c>
      <c r="N47" s="6" t="str" cm="1">
        <f t="array" ref="N47">_xlfn.IFS(V47&gt;0.95,"C",V47&gt;=0.8,"B",V47&lt;0.8,"A")</f>
        <v>C</v>
      </c>
      <c r="O47" s="4"/>
      <c r="P47" s="4" t="e">
        <f>VLOOKUP(Q47,Sales_Data!$H$7:$O$1497,8,FALSE)</f>
        <v>#N/A</v>
      </c>
      <c r="Q47" s="4"/>
      <c r="R47" s="4" t="str">
        <f>'Descriptive_Statistics(M)'!B31</f>
        <v>Boxer</v>
      </c>
      <c r="S47" s="88">
        <f>'Descriptive_Statistics(M)'!I31</f>
        <v>21714.285714285714</v>
      </c>
      <c r="T47" s="150">
        <f t="shared" si="2"/>
        <v>4.5089001440793584E-3</v>
      </c>
      <c r="U47" s="148"/>
      <c r="V47" s="148" t="s">
        <v>1768</v>
      </c>
      <c r="W47" s="134">
        <f t="shared" si="6"/>
        <v>0.98621867615173076</v>
      </c>
    </row>
    <row r="48" spans="2:23">
      <c r="B48" s="6" t="s">
        <v>37</v>
      </c>
      <c r="C48" s="88" t="str">
        <f>_xlfn.XLOOKUP(LARGE('Descriptive_Statistics(M)'!$AE$31:$AE$47, 5), 'Descriptive_Statistics(M)'!$AE$31:$AE$47, 'Descriptive_Statistics(M)'!$AA$31:$AA$47, "Not Found", 0)</f>
        <v>Dursban</v>
      </c>
      <c r="D48" s="88">
        <f>VLOOKUP(C48,'Descriptive_Statistics(M)'!$AA$4:$AE$58,5,FALSE)</f>
        <v>63720</v>
      </c>
      <c r="E48" s="7">
        <f>VLOOKUP(C48,'Descriptive_Statistics(M)'!$AA$4:$AE$58,2,FALSE)</f>
        <v>7108</v>
      </c>
      <c r="N48" s="6" t="str" cm="1">
        <f t="array" ref="N48">_xlfn.IFS(V48&gt;0.95,"C",V48&gt;=0.8,"B",V48&lt;0.8,"A")</f>
        <v>C</v>
      </c>
      <c r="O48" s="4"/>
      <c r="P48" s="4" t="e">
        <f>VLOOKUP(Q48,Sales_Data!$H$7:$O$1497,8,FALSE)</f>
        <v>#N/A</v>
      </c>
      <c r="Q48" s="4"/>
      <c r="R48" s="4" t="str">
        <f>'Descriptive_Statistics(M)'!B56</f>
        <v>Miraculan</v>
      </c>
      <c r="S48" s="88">
        <f>'Descriptive_Statistics(M)'!I56</f>
        <v>20719.090909090908</v>
      </c>
      <c r="T48" s="150">
        <f t="shared" si="2"/>
        <v>4.3022512098444292E-3</v>
      </c>
      <c r="U48" s="148"/>
      <c r="V48" s="148" t="s">
        <v>1768</v>
      </c>
      <c r="W48" s="134">
        <f t="shared" si="6"/>
        <v>0.99052092736157515</v>
      </c>
    </row>
    <row r="49" spans="2:23">
      <c r="B49" s="6" t="s">
        <v>20</v>
      </c>
      <c r="C49" s="88" t="str">
        <f>_xlfn.XLOOKUP(LARGE('Descriptive_Statistics(M)'!$AE$49:$AE$58, 1), 'Descriptive_Statistics(M)'!$AE$49:$AE$58, 'Descriptive_Statistics(M)'!$AA$49:$AA$58, "Not Found", 0)</f>
        <v>Double</v>
      </c>
      <c r="D49" s="88">
        <f>VLOOKUP(C49,'Descriptive_Statistics(M)'!$AA$4:$AE$58,5,FALSE)</f>
        <v>111691.42857142858</v>
      </c>
      <c r="E49" s="7">
        <f>VLOOKUP(C49,'Descriptive_Statistics(M)'!$AA$4:$AE$58,2,FALSE)</f>
        <v>8588</v>
      </c>
      <c r="N49" s="6" t="str" cm="1">
        <f t="array" ref="N49">_xlfn.IFS(V49&gt;0.95,"C",V49&gt;=0.8,"B",V49&lt;0.8,"A")</f>
        <v>C</v>
      </c>
      <c r="O49" s="4"/>
      <c r="P49" s="4" t="e">
        <f>VLOOKUP(Q49,Sales_Data!$H$7:$O$1497,8,FALSE)</f>
        <v>#N/A</v>
      </c>
      <c r="Q49" s="4"/>
      <c r="R49" s="4" t="str">
        <f>'Descriptive_Statistics(M)'!B41</f>
        <v>Pegasus</v>
      </c>
      <c r="S49" s="88">
        <f>'Descriptive_Statistics(M)'!I41</f>
        <v>17400</v>
      </c>
      <c r="T49" s="150">
        <f t="shared" si="2"/>
        <v>3.6130528786109594E-3</v>
      </c>
      <c r="U49" s="148"/>
      <c r="V49" s="148" t="s">
        <v>1768</v>
      </c>
      <c r="W49" s="134">
        <f t="shared" si="6"/>
        <v>0.99413398024018607</v>
      </c>
    </row>
    <row r="50" spans="2:23">
      <c r="B50" s="6" t="s">
        <v>20</v>
      </c>
      <c r="C50" s="88" t="str">
        <f>_xlfn.XLOOKUP(LARGE('Descriptive_Statistics(M)'!$AE$49:$AE$58, 2), 'Descriptive_Statistics(M)'!$AE$49:$AE$58, 'Descriptive_Statistics(M)'!$AA$49:$AA$58, "Not Found", 0)</f>
        <v>Isabion</v>
      </c>
      <c r="D50" s="88">
        <f>VLOOKUP(C50,'Descriptive_Statistics(M)'!$AA$4:$AE$58,5,FALSE)</f>
        <v>105351.72413793103</v>
      </c>
      <c r="E50" s="7">
        <f>VLOOKUP(C50,'Descriptive_Statistics(M)'!$AA$4:$AE$58,2,FALSE)</f>
        <v>8614</v>
      </c>
      <c r="N50" s="6" t="str" cm="1">
        <f t="array" ref="N50">_xlfn.IFS(V50&gt;0.95,"C",V50&gt;=0.8,"B",V50&lt;0.8,"A")</f>
        <v>C</v>
      </c>
      <c r="O50" s="4"/>
      <c r="P50" s="4" t="e">
        <f>VLOOKUP(Q50,Sales_Data!$H$7:$O$1497,8,FALSE)</f>
        <v>#N/A</v>
      </c>
      <c r="Q50" s="4"/>
      <c r="R50" s="4" t="str">
        <f>'Descriptive_Statistics(M)'!B25</f>
        <v>Safal 71</v>
      </c>
      <c r="S50" s="88">
        <f>'Descriptive_Statistics(M)'!I25</f>
        <v>12040</v>
      </c>
      <c r="T50" s="150">
        <f t="shared" si="2"/>
        <v>2.5000664746250545E-3</v>
      </c>
      <c r="U50" s="148"/>
      <c r="V50" s="148" t="s">
        <v>1768</v>
      </c>
      <c r="W50" s="134">
        <f t="shared" si="6"/>
        <v>0.99663404671481115</v>
      </c>
    </row>
    <row r="51" spans="2:23">
      <c r="B51" s="6" t="s">
        <v>20</v>
      </c>
      <c r="C51" s="88" t="str">
        <f>_xlfn.XLOOKUP(LARGE('Descriptive_Statistics(M)'!$AE$49:$AE$58, 3), 'Descriptive_Statistics(M)'!$AE$49:$AE$58, 'Descriptive_Statistics(M)'!$AA$49:$AA$58, "Not Found", 0)</f>
        <v>Poushak</v>
      </c>
      <c r="D51" s="88">
        <f>VLOOKUP(C51,'Descriptive_Statistics(M)'!$AA$4:$AE$58,5,FALSE)</f>
        <v>90534.117647058825</v>
      </c>
      <c r="E51" s="7">
        <f>VLOOKUP(C51,'Descriptive_Statistics(M)'!$AA$4:$AE$58,2,FALSE)</f>
        <v>9124</v>
      </c>
      <c r="N51" s="6" t="str" cm="1">
        <f t="array" ref="N51">_xlfn.IFS(V51&gt;0.95,"C",V51&gt;=0.8,"B",V51&lt;0.8,"A")</f>
        <v>C</v>
      </c>
      <c r="O51" s="4"/>
      <c r="P51" s="4" t="e">
        <f>VLOOKUP(Q51,Sales_Data!$H$7:$O$1497,8,FALSE)</f>
        <v>#N/A</v>
      </c>
      <c r="Q51" s="4"/>
      <c r="R51" s="4" t="str">
        <f>'Descriptive_Statistics(M)'!B43</f>
        <v>Samrat 70</v>
      </c>
      <c r="S51" s="88">
        <f>'Descriptive_Statistics(M)'!I43</f>
        <v>6880</v>
      </c>
      <c r="T51" s="150">
        <f t="shared" si="2"/>
        <v>1.4286094140714598E-3</v>
      </c>
      <c r="U51" s="148"/>
      <c r="V51" s="148" t="s">
        <v>1768</v>
      </c>
      <c r="W51" s="134">
        <f t="shared" si="6"/>
        <v>0.99806265612888256</v>
      </c>
    </row>
    <row r="52" spans="2:23">
      <c r="B52" s="6" t="s">
        <v>20</v>
      </c>
      <c r="C52" s="88" t="str">
        <f>_xlfn.XLOOKUP(LARGE('Descriptive_Statistics(M)'!$AE$49:$AE$58, 4), 'Descriptive_Statistics(M)'!$AE$49:$AE$58, 'Descriptive_Statistics(M)'!$AA$49:$AA$58, "Not Found", 0)</f>
        <v>Lihocin</v>
      </c>
      <c r="D52" s="88">
        <f>VLOOKUP(C52,'Descriptive_Statistics(M)'!$AA$4:$AE$58,5,FALSE)</f>
        <v>82923.428571428565</v>
      </c>
      <c r="E52" s="7">
        <f>VLOOKUP(C52,'Descriptive_Statistics(M)'!$AA$4:$AE$58,2,FALSE)</f>
        <v>7698</v>
      </c>
      <c r="N52" s="6" t="str" cm="1">
        <f t="array" ref="N52">_xlfn.IFS(V52&gt;0.95,"C",V52&gt;=0.8,"B",V52&lt;0.8,"A")</f>
        <v>C</v>
      </c>
      <c r="O52" s="4"/>
      <c r="P52" s="4" t="e">
        <f>VLOOKUP(Q52,Sales_Data!$H$7:$O$1497,8,FALSE)</f>
        <v>#N/A</v>
      </c>
      <c r="Q52" s="4"/>
      <c r="R52" s="4" t="str">
        <f>'Descriptive_Statistics(M)'!B15</f>
        <v>Tagron</v>
      </c>
      <c r="S52" s="88">
        <f>'Descriptive_Statistics(M)'!I15</f>
        <v>6210</v>
      </c>
      <c r="T52" s="150">
        <f t="shared" si="2"/>
        <v>1.2894861135732216E-3</v>
      </c>
      <c r="U52" s="148"/>
      <c r="V52" s="148" t="s">
        <v>1768</v>
      </c>
      <c r="W52" s="134">
        <f t="shared" si="6"/>
        <v>0.99935214224245583</v>
      </c>
    </row>
    <row r="53" spans="2:23" ht="15" thickBot="1">
      <c r="B53" s="8" t="s">
        <v>20</v>
      </c>
      <c r="C53" s="146" t="str">
        <f>_xlfn.XLOOKUP(LARGE('Descriptive_Statistics(M)'!$AE$49:$AE$58, 5), 'Descriptive_Statistics(M)'!$AE$49:$AE$58, 'Descriptive_Statistics(M)'!$AA$49:$AA$58, "Not Found", 0)</f>
        <v>Agromin Gold</v>
      </c>
      <c r="D53" s="146">
        <f>VLOOKUP(C53,'Descriptive_Statistics(M)'!$AA$4:$AE$58,5,FALSE)</f>
        <v>66474.814814814818</v>
      </c>
      <c r="E53" s="10">
        <f>VLOOKUP(C53,'Descriptive_Statistics(M)'!$AA$4:$AE$58,2,FALSE)</f>
        <v>8003</v>
      </c>
      <c r="N53" s="6" t="str" cm="1">
        <f t="array" ref="N53">_xlfn.IFS(V53&gt;0.95,"C",V53&gt;=0.8,"B",V53&lt;0.8,"A")</f>
        <v>C</v>
      </c>
      <c r="O53" s="4"/>
      <c r="P53" s="4" t="e">
        <f>VLOOKUP(Q53,Sales_Data!$H$7:$O$1497,8,FALSE)</f>
        <v>#N/A</v>
      </c>
      <c r="Q53" s="9"/>
      <c r="R53" s="9" t="str">
        <f>'Descriptive_Statistics(M)'!B37</f>
        <v>E-Mate</v>
      </c>
      <c r="S53" s="146">
        <f>'Descriptive_Statistics(M)'!I37</f>
        <v>3120</v>
      </c>
      <c r="T53" s="150">
        <f t="shared" si="2"/>
        <v>6.4785775754403407E-4</v>
      </c>
      <c r="U53" s="148"/>
      <c r="V53" s="148" t="s">
        <v>1768</v>
      </c>
      <c r="W53" s="134">
        <f t="shared" si="6"/>
        <v>0.99999999999999989</v>
      </c>
    </row>
    <row r="54" spans="2:23" ht="15" thickBot="1">
      <c r="N54" s="85"/>
      <c r="O54" s="121"/>
      <c r="P54" s="121"/>
      <c r="Q54" s="121"/>
      <c r="R54" s="121"/>
      <c r="S54" s="94">
        <f>SUM(S3:S53)</f>
        <v>4815871.9466872131</v>
      </c>
      <c r="T54" s="121"/>
      <c r="U54" s="121"/>
      <c r="V54" s="121"/>
      <c r="W54" s="86"/>
    </row>
  </sheetData>
  <sortState xmlns:xlrd2="http://schemas.microsoft.com/office/spreadsheetml/2017/richdata2" ref="R1:S69">
    <sortCondition descending="1" ref="S1:S69"/>
  </sortState>
  <mergeCells count="1">
    <mergeCell ref="B32:E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2B71-E62E-4E8B-AB04-55BED04A162E}">
  <dimension ref="A1:C24"/>
  <sheetViews>
    <sheetView tabSelected="1" workbookViewId="0">
      <selection activeCell="C5" sqref="C5"/>
    </sheetView>
  </sheetViews>
  <sheetFormatPr defaultRowHeight="14.4"/>
  <cols>
    <col min="2" max="2" width="25.88671875" bestFit="1" customWidth="1"/>
    <col min="3" max="3" width="10.5546875" bestFit="1" customWidth="1"/>
  </cols>
  <sheetData>
    <row r="1" spans="1:3" ht="15" thickBot="1">
      <c r="A1" s="98" t="s">
        <v>1830</v>
      </c>
      <c r="B1" s="98" t="s">
        <v>1836</v>
      </c>
      <c r="C1" s="98" t="s">
        <v>1828</v>
      </c>
    </row>
    <row r="2" spans="1:3">
      <c r="A2" s="6" t="s">
        <v>1919</v>
      </c>
      <c r="B2" s="4" t="s">
        <v>1803</v>
      </c>
      <c r="C2" s="148">
        <v>9.6950252242727408E-2</v>
      </c>
    </row>
    <row r="3" spans="1:3">
      <c r="A3" s="6" t="s">
        <v>1919</v>
      </c>
      <c r="B3" s="4" t="s">
        <v>1804</v>
      </c>
      <c r="C3" s="148">
        <v>6.9205827823384899E-2</v>
      </c>
    </row>
    <row r="4" spans="1:3">
      <c r="A4" s="6" t="s">
        <v>1919</v>
      </c>
      <c r="B4" s="4" t="s">
        <v>1805</v>
      </c>
      <c r="C4" s="148">
        <v>4.974256973726901E-2</v>
      </c>
    </row>
    <row r="5" spans="1:3">
      <c r="A5" s="6" t="s">
        <v>1919</v>
      </c>
      <c r="B5" s="4" t="s">
        <v>1806</v>
      </c>
      <c r="C5" s="148">
        <v>4.7312304505259029E-2</v>
      </c>
    </row>
    <row r="6" spans="1:3">
      <c r="A6" s="6" t="s">
        <v>1919</v>
      </c>
      <c r="B6" s="4" t="s">
        <v>1807</v>
      </c>
      <c r="C6" s="148">
        <v>4.4985439821772256E-2</v>
      </c>
    </row>
    <row r="7" spans="1:3">
      <c r="A7" s="6" t="s">
        <v>1919</v>
      </c>
      <c r="B7" s="4" t="s">
        <v>1920</v>
      </c>
      <c r="C7" s="148">
        <v>4.2926344401657858E-2</v>
      </c>
    </row>
    <row r="8" spans="1:3">
      <c r="A8" s="6" t="s">
        <v>1919</v>
      </c>
      <c r="B8" s="4" t="s">
        <v>1921</v>
      </c>
      <c r="C8" s="148">
        <v>4.0719521235379835E-2</v>
      </c>
    </row>
    <row r="9" spans="1:3">
      <c r="A9" s="6" t="s">
        <v>1919</v>
      </c>
      <c r="B9" s="4" t="s">
        <v>1922</v>
      </c>
      <c r="C9" s="148">
        <v>4.0693440807704345E-2</v>
      </c>
    </row>
    <row r="10" spans="1:3">
      <c r="A10" s="6" t="s">
        <v>1919</v>
      </c>
      <c r="B10" s="4" t="s">
        <v>1923</v>
      </c>
      <c r="C10" s="148">
        <v>4.022532204853535E-2</v>
      </c>
    </row>
    <row r="11" spans="1:3">
      <c r="A11" s="6" t="s">
        <v>1919</v>
      </c>
      <c r="B11" s="4" t="s">
        <v>1924</v>
      </c>
      <c r="C11" s="148">
        <v>3.8227469924037208E-2</v>
      </c>
    </row>
    <row r="12" spans="1:3">
      <c r="A12" s="6" t="s">
        <v>1919</v>
      </c>
      <c r="B12" s="4" t="s">
        <v>1925</v>
      </c>
      <c r="C12" s="148">
        <v>3.6226046276003905E-2</v>
      </c>
    </row>
    <row r="13" spans="1:3">
      <c r="A13" s="6" t="s">
        <v>1919</v>
      </c>
      <c r="B13" s="4" t="s">
        <v>1926</v>
      </c>
      <c r="C13" s="148">
        <v>3.4800759209407034E-2</v>
      </c>
    </row>
    <row r="14" spans="1:3">
      <c r="A14" s="6" t="s">
        <v>1919</v>
      </c>
      <c r="B14" s="4" t="s">
        <v>1927</v>
      </c>
      <c r="C14" s="148">
        <v>3.3285768760996363E-2</v>
      </c>
    </row>
    <row r="15" spans="1:3">
      <c r="A15" s="6" t="s">
        <v>1919</v>
      </c>
      <c r="B15" s="4" t="s">
        <v>1928</v>
      </c>
      <c r="C15" s="148">
        <v>3.2467968558617485E-2</v>
      </c>
    </row>
    <row r="16" spans="1:3">
      <c r="A16" s="6" t="s">
        <v>1929</v>
      </c>
      <c r="B16" s="4" t="s">
        <v>1930</v>
      </c>
      <c r="C16" s="148">
        <v>2.5029735286653164E-2</v>
      </c>
    </row>
    <row r="17" spans="1:3">
      <c r="A17" s="6" t="s">
        <v>1929</v>
      </c>
      <c r="B17" s="4" t="s">
        <v>1931</v>
      </c>
      <c r="C17" s="148">
        <v>2.3192358477940826E-2</v>
      </c>
    </row>
    <row r="18" spans="1:3">
      <c r="A18" s="6" t="s">
        <v>1929</v>
      </c>
      <c r="B18" s="4" t="s">
        <v>1932</v>
      </c>
      <c r="C18" s="148">
        <v>2.187593966455054E-2</v>
      </c>
    </row>
    <row r="19" spans="1:3">
      <c r="A19" s="6" t="s">
        <v>1929</v>
      </c>
      <c r="B19" s="4" t="s">
        <v>1933</v>
      </c>
      <c r="C19" s="148">
        <v>1.8799112320529263E-2</v>
      </c>
    </row>
    <row r="20" spans="1:3">
      <c r="A20" s="6" t="s">
        <v>1929</v>
      </c>
      <c r="B20" s="4" t="s">
        <v>1934</v>
      </c>
      <c r="C20" s="148">
        <v>1.7218777718637369E-2</v>
      </c>
    </row>
    <row r="21" spans="1:3">
      <c r="A21" s="6" t="s">
        <v>1929</v>
      </c>
      <c r="B21" s="4" t="s">
        <v>1935</v>
      </c>
      <c r="C21" s="148">
        <v>1.6080161776990384E-2</v>
      </c>
    </row>
    <row r="22" spans="1:3">
      <c r="A22" s="6" t="s">
        <v>1936</v>
      </c>
      <c r="B22" s="4" t="s">
        <v>1937</v>
      </c>
      <c r="C22" s="148">
        <v>1.5576236229144306E-2</v>
      </c>
    </row>
    <row r="23" spans="1:3">
      <c r="A23" s="6" t="s">
        <v>1936</v>
      </c>
      <c r="B23" s="4" t="s">
        <v>1938</v>
      </c>
      <c r="C23" s="148">
        <v>1.3803277070218226E-2</v>
      </c>
    </row>
    <row r="24" spans="1:3">
      <c r="A24" s="6" t="s">
        <v>1936</v>
      </c>
      <c r="B24" s="33" t="s">
        <v>1833</v>
      </c>
      <c r="C24" s="148">
        <v>1.3231248817533927E-2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D0D-04CA-4C2C-8BD9-0A71A29A53FA}">
  <dimension ref="A1:H31"/>
  <sheetViews>
    <sheetView showGridLines="0" workbookViewId="0">
      <selection activeCell="G15" sqref="G15"/>
    </sheetView>
  </sheetViews>
  <sheetFormatPr defaultRowHeight="14.4"/>
  <cols>
    <col min="3" max="3" width="9.88671875" customWidth="1"/>
    <col min="4" max="4" width="15.21875" customWidth="1"/>
    <col min="5" max="5" width="14.77734375" customWidth="1"/>
    <col min="7" max="7" width="9.44140625" customWidth="1"/>
    <col min="8" max="8" width="8.88671875" customWidth="1"/>
  </cols>
  <sheetData>
    <row r="1" spans="1:8">
      <c r="A1" t="s">
        <v>1839</v>
      </c>
      <c r="B1" t="s">
        <v>23</v>
      </c>
      <c r="C1" t="s">
        <v>1853</v>
      </c>
      <c r="D1" t="s">
        <v>1852</v>
      </c>
      <c r="E1" t="s">
        <v>1851</v>
      </c>
      <c r="G1" t="s">
        <v>1840</v>
      </c>
      <c r="H1" t="s">
        <v>1841</v>
      </c>
    </row>
    <row r="2" spans="1:8">
      <c r="A2">
        <v>1</v>
      </c>
      <c r="B2">
        <v>106</v>
      </c>
      <c r="G2" t="s">
        <v>1842</v>
      </c>
      <c r="H2" s="154">
        <f>_xlfn.FORECAST.ETS.STAT($B$2:$B$23,$A$2:$A$23,1,1,1)</f>
        <v>0.126</v>
      </c>
    </row>
    <row r="3" spans="1:8">
      <c r="A3">
        <v>2</v>
      </c>
      <c r="B3">
        <v>175</v>
      </c>
      <c r="G3" t="s">
        <v>1843</v>
      </c>
      <c r="H3" s="154">
        <f>_xlfn.FORECAST.ETS.STAT($B$2:$B$23,$A$2:$A$23,2,1,1)</f>
        <v>1E-3</v>
      </c>
    </row>
    <row r="4" spans="1:8">
      <c r="A4">
        <v>3</v>
      </c>
      <c r="B4">
        <v>122</v>
      </c>
      <c r="G4" t="s">
        <v>1844</v>
      </c>
      <c r="H4" s="154">
        <f>_xlfn.FORECAST.ETS.STAT($B$2:$B$23,$A$2:$A$23,3,1,1)</f>
        <v>2.2204460492503131E-16</v>
      </c>
    </row>
    <row r="5" spans="1:8">
      <c r="A5">
        <v>4</v>
      </c>
      <c r="B5">
        <v>96</v>
      </c>
      <c r="G5" t="s">
        <v>1845</v>
      </c>
      <c r="H5" s="154">
        <f>_xlfn.FORECAST.ETS.STAT($B$2:$B$23,$A$2:$A$23,4,1,1)</f>
        <v>0.86702293734541414</v>
      </c>
    </row>
    <row r="6" spans="1:8">
      <c r="A6">
        <v>5</v>
      </c>
      <c r="B6">
        <v>80</v>
      </c>
      <c r="G6" t="s">
        <v>1846</v>
      </c>
      <c r="H6" s="154">
        <f>_xlfn.FORECAST.ETS.STAT($B$2:$B$23,$A$2:$A$23,5,1,1)</f>
        <v>0.457397555337962</v>
      </c>
    </row>
    <row r="7" spans="1:8">
      <c r="A7">
        <v>6</v>
      </c>
      <c r="B7">
        <v>153</v>
      </c>
      <c r="G7" t="s">
        <v>1847</v>
      </c>
      <c r="H7" s="154">
        <f>_xlfn.FORECAST.ETS.STAT($B$2:$B$23,$A$2:$A$23,6,1,1)</f>
        <v>47.552873409790791</v>
      </c>
    </row>
    <row r="8" spans="1:8">
      <c r="A8">
        <v>7</v>
      </c>
      <c r="B8">
        <v>119</v>
      </c>
      <c r="G8" t="s">
        <v>1848</v>
      </c>
      <c r="H8" s="154">
        <f>_xlfn.FORECAST.ETS.STAT($B$2:$B$23,$A$2:$A$23,7,1,1)</f>
        <v>53.702396182114065</v>
      </c>
    </row>
    <row r="9" spans="1:8">
      <c r="A9">
        <v>8</v>
      </c>
      <c r="B9">
        <v>240</v>
      </c>
    </row>
    <row r="10" spans="1:8">
      <c r="A10">
        <v>9</v>
      </c>
      <c r="B10">
        <v>98</v>
      </c>
    </row>
    <row r="11" spans="1:8">
      <c r="A11">
        <v>10</v>
      </c>
      <c r="B11">
        <v>104</v>
      </c>
    </row>
    <row r="12" spans="1:8">
      <c r="A12">
        <v>11</v>
      </c>
      <c r="B12">
        <v>178</v>
      </c>
    </row>
    <row r="13" spans="1:8">
      <c r="A13">
        <v>12</v>
      </c>
      <c r="B13">
        <v>126</v>
      </c>
    </row>
    <row r="14" spans="1:8">
      <c r="A14">
        <v>13</v>
      </c>
      <c r="B14">
        <v>146</v>
      </c>
    </row>
    <row r="15" spans="1:8">
      <c r="A15">
        <v>14</v>
      </c>
      <c r="B15">
        <v>119</v>
      </c>
    </row>
    <row r="16" spans="1:8">
      <c r="A16">
        <v>15</v>
      </c>
      <c r="B16">
        <v>168</v>
      </c>
    </row>
    <row r="17" spans="1:5">
      <c r="A17">
        <v>16</v>
      </c>
      <c r="B17">
        <v>121</v>
      </c>
    </row>
    <row r="18" spans="1:5">
      <c r="A18">
        <v>17</v>
      </c>
      <c r="B18">
        <v>214</v>
      </c>
    </row>
    <row r="19" spans="1:5">
      <c r="A19">
        <v>18</v>
      </c>
      <c r="B19">
        <v>126</v>
      </c>
    </row>
    <row r="20" spans="1:5">
      <c r="A20">
        <v>19</v>
      </c>
      <c r="B20">
        <v>54</v>
      </c>
    </row>
    <row r="21" spans="1:5">
      <c r="A21">
        <v>20</v>
      </c>
      <c r="B21">
        <v>69</v>
      </c>
    </row>
    <row r="22" spans="1:5">
      <c r="A22">
        <v>21</v>
      </c>
      <c r="B22">
        <v>58</v>
      </c>
    </row>
    <row r="23" spans="1:5">
      <c r="A23">
        <v>22</v>
      </c>
      <c r="B23">
        <v>37</v>
      </c>
      <c r="C23">
        <v>37</v>
      </c>
      <c r="D23" s="141">
        <v>37</v>
      </c>
      <c r="E23" s="141">
        <v>37</v>
      </c>
    </row>
    <row r="24" spans="1:5">
      <c r="A24">
        <v>23</v>
      </c>
      <c r="C24">
        <f t="shared" ref="C24:C31" si="0">_xlfn.FORECAST.ETS(A24,$B$2:$B$23,$A$2:$A$23,1,1)</f>
        <v>34.605307735742507</v>
      </c>
      <c r="D24" s="141">
        <f t="shared" ref="D24:D31" si="1">C24-_xlfn.FORECAST.ETS.CONFINT(A24,$B$2:$B$23,$A$2:$A$23,0.95,1,1)</f>
        <v>-63.505177500051907</v>
      </c>
      <c r="E24" s="141">
        <f t="shared" ref="E24:E31" si="2">C24+_xlfn.FORECAST.ETS.CONFINT(A24,$B$2:$B$23,$A$2:$A$23,0.95,1,1)</f>
        <v>132.71579297153693</v>
      </c>
    </row>
    <row r="25" spans="1:5">
      <c r="A25">
        <v>24</v>
      </c>
      <c r="C25">
        <f t="shared" si="0"/>
        <v>32.210615471485035</v>
      </c>
      <c r="D25" s="141">
        <f t="shared" si="1"/>
        <v>-66.687916880100886</v>
      </c>
      <c r="E25" s="141">
        <f t="shared" si="2"/>
        <v>131.10914782307097</v>
      </c>
    </row>
    <row r="26" spans="1:5">
      <c r="A26">
        <v>25</v>
      </c>
      <c r="C26">
        <f t="shared" si="0"/>
        <v>29.815923207227542</v>
      </c>
      <c r="D26" s="141">
        <f t="shared" si="1"/>
        <v>-69.876737678903922</v>
      </c>
      <c r="E26" s="141">
        <f t="shared" si="2"/>
        <v>129.50858409335899</v>
      </c>
    </row>
    <row r="27" spans="1:5">
      <c r="A27">
        <v>26</v>
      </c>
      <c r="C27">
        <f t="shared" si="0"/>
        <v>27.421230942970073</v>
      </c>
      <c r="D27" s="141">
        <f t="shared" si="1"/>
        <v>-73.071591508766332</v>
      </c>
      <c r="E27" s="141">
        <f t="shared" si="2"/>
        <v>127.91405339470647</v>
      </c>
    </row>
    <row r="28" spans="1:5">
      <c r="A28">
        <v>27</v>
      </c>
      <c r="C28">
        <f t="shared" si="0"/>
        <v>25.026538678712576</v>
      </c>
      <c r="D28" s="141">
        <f t="shared" si="1"/>
        <v>-76.272430427144343</v>
      </c>
      <c r="E28" s="141">
        <f t="shared" si="2"/>
        <v>126.32550778456948</v>
      </c>
    </row>
    <row r="29" spans="1:5">
      <c r="A29">
        <v>28</v>
      </c>
      <c r="C29">
        <f t="shared" si="0"/>
        <v>22.631846414455111</v>
      </c>
      <c r="D29" s="141">
        <f t="shared" si="1"/>
        <v>-79.479206947417666</v>
      </c>
      <c r="E29" s="141">
        <f t="shared" si="2"/>
        <v>124.74289977632789</v>
      </c>
    </row>
    <row r="30" spans="1:5">
      <c r="A30">
        <v>29</v>
      </c>
      <c r="C30">
        <f t="shared" si="0"/>
        <v>20.237154150197615</v>
      </c>
      <c r="D30" s="141">
        <f t="shared" si="1"/>
        <v>-82.691874048539773</v>
      </c>
      <c r="E30" s="141">
        <f t="shared" si="2"/>
        <v>123.166182348935</v>
      </c>
    </row>
    <row r="31" spans="1:5">
      <c r="A31">
        <v>30</v>
      </c>
      <c r="C31">
        <f t="shared" si="0"/>
        <v>17.842461885940146</v>
      </c>
      <c r="D31" s="141">
        <f t="shared" si="1"/>
        <v>-85.910385183620917</v>
      </c>
      <c r="E31" s="141">
        <f t="shared" si="2"/>
        <v>121.59530895550122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28FB-8D5A-4CEC-81E0-B0D2E8D3ADEF}">
  <dimension ref="A1:H31"/>
  <sheetViews>
    <sheetView showGridLines="0" topLeftCell="A13" workbookViewId="0">
      <selection activeCell="T10" sqref="T10"/>
    </sheetView>
  </sheetViews>
  <sheetFormatPr defaultRowHeight="14.4"/>
  <cols>
    <col min="2" max="2" width="10.77734375" customWidth="1"/>
    <col min="3" max="3" width="19.5546875" customWidth="1"/>
    <col min="4" max="5" width="14.88671875" customWidth="1"/>
    <col min="6" max="6" width="7.77734375" customWidth="1"/>
    <col min="7" max="7" width="11.6640625" customWidth="1"/>
  </cols>
  <sheetData>
    <row r="1" spans="1:8">
      <c r="A1" t="s">
        <v>1839</v>
      </c>
      <c r="B1" t="s">
        <v>37</v>
      </c>
      <c r="C1" t="s">
        <v>1849</v>
      </c>
      <c r="D1" t="s">
        <v>1852</v>
      </c>
      <c r="E1" t="s">
        <v>1851</v>
      </c>
      <c r="G1" t="s">
        <v>1840</v>
      </c>
      <c r="H1" t="s">
        <v>1841</v>
      </c>
    </row>
    <row r="2" spans="1:8">
      <c r="A2">
        <v>1</v>
      </c>
      <c r="B2">
        <v>58</v>
      </c>
      <c r="G2" t="s">
        <v>1842</v>
      </c>
      <c r="H2" s="154">
        <f>_xlfn.FORECAST.ETS.STAT($B$2:$B$23,$A$2:$A$23,1,1,1)</f>
        <v>0.25</v>
      </c>
    </row>
    <row r="3" spans="1:8">
      <c r="A3">
        <v>2</v>
      </c>
      <c r="B3">
        <v>127</v>
      </c>
      <c r="G3" t="s">
        <v>1843</v>
      </c>
      <c r="H3" s="154">
        <f>_xlfn.FORECAST.ETS.STAT($B$2:$B$23,$A$2:$A$23,2,1,1)</f>
        <v>1E-3</v>
      </c>
    </row>
    <row r="4" spans="1:8">
      <c r="A4">
        <v>3</v>
      </c>
      <c r="B4">
        <v>125</v>
      </c>
      <c r="G4" t="s">
        <v>1844</v>
      </c>
      <c r="H4" s="154">
        <f>_xlfn.FORECAST.ETS.STAT($B$2:$B$23,$A$2:$A$23,3,1,1)</f>
        <v>2.2204460492503131E-16</v>
      </c>
    </row>
    <row r="5" spans="1:8">
      <c r="A5">
        <v>4</v>
      </c>
      <c r="B5">
        <v>113</v>
      </c>
      <c r="G5" t="s">
        <v>1845</v>
      </c>
      <c r="H5" s="154">
        <f>_xlfn.FORECAST.ETS.STAT($B$2:$B$23,$A$2:$A$23,4,1,1)</f>
        <v>0.84850860921516669</v>
      </c>
    </row>
    <row r="6" spans="1:8">
      <c r="A6">
        <v>5</v>
      </c>
      <c r="B6">
        <v>59</v>
      </c>
      <c r="G6" t="s">
        <v>1846</v>
      </c>
      <c r="H6" s="154">
        <f>_xlfn.FORECAST.ETS.STAT($B$2:$B$23,$A$2:$A$23,5,1,1)</f>
        <v>0.34901116414518984</v>
      </c>
    </row>
    <row r="7" spans="1:8">
      <c r="A7">
        <v>6</v>
      </c>
      <c r="B7">
        <v>95</v>
      </c>
      <c r="G7" t="s">
        <v>1847</v>
      </c>
      <c r="H7" s="154">
        <f>_xlfn.FORECAST.ETS.STAT($B$2:$B$23,$A$2:$A$23,6,1,1)</f>
        <v>39.161935809930768</v>
      </c>
    </row>
    <row r="8" spans="1:8">
      <c r="A8">
        <v>7</v>
      </c>
      <c r="B8">
        <v>93</v>
      </c>
      <c r="G8" t="s">
        <v>1848</v>
      </c>
      <c r="H8" s="154">
        <f>_xlfn.FORECAST.ETS.STAT($B$2:$B$23,$A$2:$A$23,7,1,1)</f>
        <v>46.03838443077462</v>
      </c>
    </row>
    <row r="9" spans="1:8">
      <c r="A9">
        <v>8</v>
      </c>
      <c r="B9">
        <v>167</v>
      </c>
    </row>
    <row r="10" spans="1:8">
      <c r="A10">
        <v>9</v>
      </c>
      <c r="B10">
        <v>135</v>
      </c>
    </row>
    <row r="11" spans="1:8">
      <c r="A11">
        <v>10</v>
      </c>
      <c r="B11">
        <v>76</v>
      </c>
    </row>
    <row r="12" spans="1:8">
      <c r="A12">
        <v>11</v>
      </c>
      <c r="B12">
        <v>109</v>
      </c>
    </row>
    <row r="13" spans="1:8">
      <c r="A13">
        <v>12</v>
      </c>
      <c r="B13">
        <v>208</v>
      </c>
    </row>
    <row r="14" spans="1:8">
      <c r="A14">
        <v>13</v>
      </c>
      <c r="B14">
        <v>168</v>
      </c>
    </row>
    <row r="15" spans="1:8">
      <c r="A15">
        <v>14</v>
      </c>
      <c r="B15">
        <v>80</v>
      </c>
    </row>
    <row r="16" spans="1:8">
      <c r="A16">
        <v>15</v>
      </c>
      <c r="B16">
        <v>94</v>
      </c>
    </row>
    <row r="17" spans="1:6">
      <c r="A17">
        <v>16</v>
      </c>
      <c r="B17">
        <v>105</v>
      </c>
    </row>
    <row r="18" spans="1:6">
      <c r="A18">
        <v>17</v>
      </c>
      <c r="B18">
        <v>143</v>
      </c>
    </row>
    <row r="19" spans="1:6">
      <c r="A19">
        <v>18</v>
      </c>
      <c r="B19">
        <v>194</v>
      </c>
    </row>
    <row r="20" spans="1:6">
      <c r="A20">
        <v>19</v>
      </c>
      <c r="B20">
        <v>59</v>
      </c>
    </row>
    <row r="21" spans="1:6">
      <c r="A21">
        <v>20</v>
      </c>
      <c r="B21">
        <v>73</v>
      </c>
    </row>
    <row r="22" spans="1:6">
      <c r="A22">
        <v>21</v>
      </c>
      <c r="B22">
        <v>98</v>
      </c>
    </row>
    <row r="23" spans="1:6">
      <c r="A23">
        <v>22</v>
      </c>
      <c r="B23">
        <v>80</v>
      </c>
      <c r="C23">
        <v>80</v>
      </c>
      <c r="D23" s="141">
        <v>80</v>
      </c>
      <c r="E23" s="141">
        <v>80</v>
      </c>
      <c r="F23" s="141"/>
    </row>
    <row r="24" spans="1:6">
      <c r="A24">
        <v>23</v>
      </c>
      <c r="C24">
        <f t="shared" ref="C24:C31" si="0">_xlfn.FORECAST.ETS(A24,$B$2:$B$23,$A$2:$A$23,1,1)</f>
        <v>100.30508626863815</v>
      </c>
      <c r="D24" s="141">
        <f t="shared" ref="D24:D31" si="1">C24-_xlfn.FORECAST.ETS.CONFINT(A24,$B$2:$B$23,$A$2:$A$23,0.95,1,1)</f>
        <v>7.2463423266906517</v>
      </c>
      <c r="E24" s="141">
        <f t="shared" ref="E24:E31" si="2">C24+_xlfn.FORECAST.ETS.CONFINT(A24,$B$2:$B$23,$A$2:$A$23,0.95,1,1)</f>
        <v>193.36383021058566</v>
      </c>
      <c r="F24" s="141"/>
    </row>
    <row r="25" spans="1:6">
      <c r="A25">
        <v>24</v>
      </c>
      <c r="C25">
        <f t="shared" si="0"/>
        <v>100.55953319581883</v>
      </c>
      <c r="D25" s="141">
        <f t="shared" si="1"/>
        <v>4.6141629953859535</v>
      </c>
      <c r="E25" s="141">
        <f t="shared" si="2"/>
        <v>196.50490339625171</v>
      </c>
      <c r="F25" s="141"/>
    </row>
    <row r="26" spans="1:6">
      <c r="A26">
        <v>25</v>
      </c>
      <c r="C26">
        <f t="shared" si="0"/>
        <v>100.81398012299945</v>
      </c>
      <c r="D26" s="141">
        <f t="shared" si="1"/>
        <v>2.0442770433365496</v>
      </c>
      <c r="E26" s="141">
        <f t="shared" si="2"/>
        <v>199.58368320266237</v>
      </c>
      <c r="F26" s="141"/>
    </row>
    <row r="27" spans="1:6">
      <c r="A27">
        <v>26</v>
      </c>
      <c r="C27">
        <f t="shared" si="0"/>
        <v>101.06842705018013</v>
      </c>
      <c r="D27" s="141">
        <f t="shared" si="1"/>
        <v>-0.46859917450588284</v>
      </c>
      <c r="E27" s="141">
        <f t="shared" si="2"/>
        <v>202.60545327486614</v>
      </c>
      <c r="F27" s="141"/>
    </row>
    <row r="28" spans="1:6">
      <c r="A28">
        <v>27</v>
      </c>
      <c r="C28">
        <f t="shared" si="0"/>
        <v>101.32287397736076</v>
      </c>
      <c r="D28" s="141">
        <f t="shared" si="1"/>
        <v>-2.9290887239772729</v>
      </c>
      <c r="E28" s="141">
        <f t="shared" si="2"/>
        <v>205.57483667869877</v>
      </c>
      <c r="F28" s="141"/>
    </row>
    <row r="29" spans="1:6">
      <c r="A29">
        <v>28</v>
      </c>
      <c r="C29">
        <f t="shared" si="0"/>
        <v>101.57732090454144</v>
      </c>
      <c r="D29" s="141">
        <f t="shared" si="1"/>
        <v>-5.3412633728900403</v>
      </c>
      <c r="E29" s="141">
        <f t="shared" si="2"/>
        <v>208.49590518197292</v>
      </c>
      <c r="F29" s="141"/>
    </row>
    <row r="30" spans="1:6">
      <c r="A30">
        <v>29</v>
      </c>
      <c r="C30">
        <f t="shared" si="0"/>
        <v>101.83176783172206</v>
      </c>
      <c r="D30" s="141">
        <f t="shared" si="1"/>
        <v>-7.7087307285791695</v>
      </c>
      <c r="E30" s="141">
        <f t="shared" si="2"/>
        <v>211.37226639202328</v>
      </c>
      <c r="F30" s="141"/>
    </row>
    <row r="31" spans="1:6">
      <c r="A31">
        <v>30</v>
      </c>
      <c r="C31">
        <f t="shared" si="0"/>
        <v>102.08621475890274</v>
      </c>
      <c r="D31" s="141">
        <f t="shared" si="1"/>
        <v>-10.034704474700703</v>
      </c>
      <c r="E31" s="141">
        <f t="shared" si="2"/>
        <v>214.20713399250619</v>
      </c>
      <c r="F31" s="141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D6D5-003B-4E06-8331-418413303A73}">
  <dimension ref="A1:H31"/>
  <sheetViews>
    <sheetView showGridLines="0" workbookViewId="0">
      <selection activeCell="P21" sqref="P21"/>
    </sheetView>
  </sheetViews>
  <sheetFormatPr defaultRowHeight="14.4"/>
  <cols>
    <col min="2" max="2" width="11.77734375" customWidth="1"/>
    <col min="3" max="3" width="20.109375" customWidth="1"/>
    <col min="4" max="4" width="16" customWidth="1"/>
    <col min="5" max="5" width="14.88671875" customWidth="1"/>
    <col min="6" max="6" width="6.33203125" customWidth="1"/>
  </cols>
  <sheetData>
    <row r="1" spans="1:8">
      <c r="A1" t="s">
        <v>1839</v>
      </c>
      <c r="B1" t="s">
        <v>42</v>
      </c>
      <c r="C1" t="s">
        <v>1850</v>
      </c>
      <c r="D1" t="s">
        <v>1852</v>
      </c>
      <c r="E1" t="s">
        <v>1851</v>
      </c>
      <c r="G1" t="s">
        <v>1840</v>
      </c>
      <c r="H1" t="s">
        <v>1841</v>
      </c>
    </row>
    <row r="2" spans="1:8">
      <c r="A2">
        <v>1</v>
      </c>
      <c r="B2">
        <v>197</v>
      </c>
      <c r="G2" t="s">
        <v>1842</v>
      </c>
      <c r="H2" s="154">
        <f>_xlfn.FORECAST.ETS.STAT($B$2:$B$23,$A$2:$A$23,1,1,1)</f>
        <v>0.5</v>
      </c>
    </row>
    <row r="3" spans="1:8">
      <c r="A3">
        <v>2</v>
      </c>
      <c r="B3">
        <v>187</v>
      </c>
      <c r="G3" t="s">
        <v>1843</v>
      </c>
      <c r="H3" s="154">
        <f>_xlfn.FORECAST.ETS.STAT($B$2:$B$23,$A$2:$A$23,2,1,1)</f>
        <v>1E-3</v>
      </c>
    </row>
    <row r="4" spans="1:8">
      <c r="A4">
        <v>3</v>
      </c>
      <c r="B4">
        <v>139</v>
      </c>
      <c r="G4" t="s">
        <v>1844</v>
      </c>
      <c r="H4" s="154">
        <f>_xlfn.FORECAST.ETS.STAT($B$2:$B$23,$A$2:$A$23,3,1,1)</f>
        <v>2.2204460492503131E-16</v>
      </c>
    </row>
    <row r="5" spans="1:8">
      <c r="A5">
        <v>4</v>
      </c>
      <c r="B5">
        <v>102</v>
      </c>
      <c r="G5" t="s">
        <v>1845</v>
      </c>
      <c r="H5" s="154">
        <f>_xlfn.FORECAST.ETS.STAT($B$2:$B$23,$A$2:$A$23,4,1,1)</f>
        <v>0.9745493047868834</v>
      </c>
    </row>
    <row r="6" spans="1:8">
      <c r="A6">
        <v>5</v>
      </c>
      <c r="B6">
        <v>91</v>
      </c>
      <c r="G6" t="s">
        <v>1846</v>
      </c>
      <c r="H6" s="154">
        <f>_xlfn.FORECAST.ETS.STAT($B$2:$B$23,$A$2:$A$23,5,1,1)</f>
        <v>0.34382718716257832</v>
      </c>
    </row>
    <row r="7" spans="1:8">
      <c r="A7">
        <v>6</v>
      </c>
      <c r="B7">
        <v>123</v>
      </c>
      <c r="G7" t="s">
        <v>1847</v>
      </c>
      <c r="H7" s="154">
        <f>_xlfn.FORECAST.ETS.STAT($B$2:$B$23,$A$2:$A$23,6,1,1)</f>
        <v>46.853331960907859</v>
      </c>
    </row>
    <row r="8" spans="1:8">
      <c r="A8">
        <v>7</v>
      </c>
      <c r="B8">
        <v>99</v>
      </c>
      <c r="G8" t="s">
        <v>1848</v>
      </c>
      <c r="H8" s="154">
        <f>_xlfn.FORECAST.ETS.STAT($B$2:$B$23,$A$2:$A$23,7,1,1)</f>
        <v>52.454399881720242</v>
      </c>
    </row>
    <row r="9" spans="1:8">
      <c r="A9">
        <v>8</v>
      </c>
      <c r="B9">
        <v>166</v>
      </c>
    </row>
    <row r="10" spans="1:8">
      <c r="A10">
        <v>9</v>
      </c>
      <c r="B10">
        <v>75</v>
      </c>
    </row>
    <row r="11" spans="1:8">
      <c r="A11">
        <v>10</v>
      </c>
      <c r="B11">
        <v>124</v>
      </c>
    </row>
    <row r="12" spans="1:8">
      <c r="A12">
        <v>11</v>
      </c>
      <c r="B12">
        <v>241</v>
      </c>
    </row>
    <row r="13" spans="1:8">
      <c r="A13">
        <v>12</v>
      </c>
      <c r="B13">
        <v>183</v>
      </c>
    </row>
    <row r="14" spans="1:8">
      <c r="A14">
        <v>13</v>
      </c>
      <c r="B14">
        <v>178</v>
      </c>
    </row>
    <row r="15" spans="1:8">
      <c r="A15">
        <v>14</v>
      </c>
      <c r="B15">
        <v>102</v>
      </c>
    </row>
    <row r="16" spans="1:8">
      <c r="A16">
        <v>15</v>
      </c>
      <c r="B16">
        <v>103</v>
      </c>
    </row>
    <row r="17" spans="1:6">
      <c r="A17">
        <v>16</v>
      </c>
      <c r="B17">
        <v>198</v>
      </c>
    </row>
    <row r="18" spans="1:6">
      <c r="A18">
        <v>17</v>
      </c>
      <c r="B18">
        <v>194</v>
      </c>
    </row>
    <row r="19" spans="1:6">
      <c r="A19">
        <v>18</v>
      </c>
      <c r="B19">
        <v>205</v>
      </c>
    </row>
    <row r="20" spans="1:6">
      <c r="A20">
        <v>19</v>
      </c>
      <c r="B20">
        <v>107</v>
      </c>
    </row>
    <row r="21" spans="1:6">
      <c r="A21">
        <v>20</v>
      </c>
      <c r="B21">
        <v>88</v>
      </c>
    </row>
    <row r="22" spans="1:6">
      <c r="A22">
        <v>21</v>
      </c>
      <c r="B22">
        <v>124</v>
      </c>
    </row>
    <row r="23" spans="1:6">
      <c r="A23">
        <v>22</v>
      </c>
      <c r="B23">
        <v>73</v>
      </c>
      <c r="C23">
        <v>73</v>
      </c>
      <c r="D23" s="141">
        <v>73</v>
      </c>
      <c r="E23" s="141">
        <v>73</v>
      </c>
      <c r="F23" s="141"/>
    </row>
    <row r="24" spans="1:6">
      <c r="A24">
        <v>23</v>
      </c>
      <c r="C24">
        <f t="shared" ref="C24:C31" si="0">_xlfn.FORECAST.ETS(A24,$B$2:$B$23,$A$2:$A$23,1,1)</f>
        <v>95.015084762631247</v>
      </c>
      <c r="D24" s="141">
        <f t="shared" ref="D24:D31" si="1">C24-_xlfn.FORECAST.ETS.CONFINT(A24,$B$2:$B$23,$A$2:$A$23,0.95,1,1)</f>
        <v>-7.6856820923515841</v>
      </c>
      <c r="E24" s="141">
        <f t="shared" ref="E24:E31" si="2">C24+_xlfn.FORECAST.ETS.CONFINT(A24,$B$2:$B$23,$A$2:$A$23,0.95,1,1)</f>
        <v>197.71585161761408</v>
      </c>
      <c r="F24" s="141"/>
    </row>
    <row r="25" spans="1:6">
      <c r="A25">
        <v>24</v>
      </c>
      <c r="C25">
        <f t="shared" si="0"/>
        <v>93.928976785461359</v>
      </c>
      <c r="D25" s="141">
        <f t="shared" si="1"/>
        <v>-20.93993713693996</v>
      </c>
      <c r="E25" s="141">
        <f t="shared" si="2"/>
        <v>208.79789070786268</v>
      </c>
      <c r="F25" s="141"/>
    </row>
    <row r="26" spans="1:6">
      <c r="A26">
        <v>25</v>
      </c>
      <c r="C26">
        <f t="shared" si="0"/>
        <v>92.842868808291428</v>
      </c>
      <c r="D26" s="141">
        <f t="shared" si="1"/>
        <v>-33.065297522084791</v>
      </c>
      <c r="E26" s="141">
        <f t="shared" si="2"/>
        <v>218.75103513866765</v>
      </c>
      <c r="F26" s="141"/>
    </row>
    <row r="27" spans="1:6">
      <c r="A27">
        <v>26</v>
      </c>
      <c r="C27">
        <f t="shared" si="0"/>
        <v>91.756760831121554</v>
      </c>
      <c r="D27" s="141">
        <f t="shared" si="1"/>
        <v>-44.336830114203579</v>
      </c>
      <c r="E27" s="141">
        <f t="shared" si="2"/>
        <v>227.8503517764467</v>
      </c>
      <c r="F27" s="141"/>
    </row>
    <row r="28" spans="1:6">
      <c r="A28">
        <v>27</v>
      </c>
      <c r="C28">
        <f t="shared" si="0"/>
        <v>90.670652853951609</v>
      </c>
      <c r="D28" s="141">
        <f t="shared" si="1"/>
        <v>-54.933900384449814</v>
      </c>
      <c r="E28" s="141">
        <f t="shared" si="2"/>
        <v>236.27520609235302</v>
      </c>
      <c r="F28" s="141"/>
    </row>
    <row r="29" spans="1:6">
      <c r="A29">
        <v>28</v>
      </c>
      <c r="C29">
        <f t="shared" si="0"/>
        <v>89.584544876781735</v>
      </c>
      <c r="D29" s="141">
        <f t="shared" si="1"/>
        <v>-64.981132832261068</v>
      </c>
      <c r="E29" s="141">
        <f t="shared" si="2"/>
        <v>244.15022258582454</v>
      </c>
      <c r="F29" s="141"/>
    </row>
    <row r="30" spans="1:6">
      <c r="A30">
        <v>29</v>
      </c>
      <c r="C30">
        <f t="shared" si="0"/>
        <v>88.498436899611804</v>
      </c>
      <c r="D30" s="141">
        <f t="shared" si="1"/>
        <v>-74.569263755644087</v>
      </c>
      <c r="E30" s="141">
        <f t="shared" si="2"/>
        <v>251.56613755486768</v>
      </c>
      <c r="F30" s="141"/>
    </row>
    <row r="31" spans="1:6">
      <c r="A31">
        <v>30</v>
      </c>
      <c r="C31">
        <f t="shared" si="0"/>
        <v>87.41232892244193</v>
      </c>
      <c r="D31" s="141">
        <f t="shared" si="1"/>
        <v>-83.766775622063903</v>
      </c>
      <c r="E31" s="141">
        <f t="shared" si="2"/>
        <v>258.59143346694776</v>
      </c>
      <c r="F31" s="141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AA57-DE3F-4459-817B-47E50D10FA2C}">
  <dimension ref="A1:H31"/>
  <sheetViews>
    <sheetView showGridLines="0" workbookViewId="0">
      <selection activeCell="H21" sqref="H21"/>
    </sheetView>
  </sheetViews>
  <sheetFormatPr defaultRowHeight="14.4"/>
  <cols>
    <col min="2" max="2" width="15.21875" customWidth="1"/>
    <col min="3" max="3" width="23.5546875" customWidth="1"/>
    <col min="4" max="4" width="16.88671875" customWidth="1"/>
    <col min="5" max="5" width="15.88671875" customWidth="1"/>
    <col min="6" max="6" width="8" customWidth="1"/>
    <col min="7" max="7" width="11" customWidth="1"/>
  </cols>
  <sheetData>
    <row r="1" spans="1:8">
      <c r="A1" t="s">
        <v>1839</v>
      </c>
      <c r="B1" t="s">
        <v>1854</v>
      </c>
      <c r="C1" t="s">
        <v>1855</v>
      </c>
      <c r="D1" t="s">
        <v>1852</v>
      </c>
      <c r="E1" t="s">
        <v>1851</v>
      </c>
      <c r="G1" t="s">
        <v>1840</v>
      </c>
      <c r="H1" t="s">
        <v>1841</v>
      </c>
    </row>
    <row r="2" spans="1:8">
      <c r="A2">
        <v>1</v>
      </c>
      <c r="B2">
        <v>59</v>
      </c>
      <c r="G2" t="s">
        <v>1842</v>
      </c>
      <c r="H2" s="154">
        <f>_xlfn.FORECAST.ETS.STAT($B$2:$B$23,$A$2:$A$23,1,1,1)</f>
        <v>0.1</v>
      </c>
    </row>
    <row r="3" spans="1:8">
      <c r="A3">
        <v>2</v>
      </c>
      <c r="B3">
        <v>102</v>
      </c>
      <c r="G3" t="s">
        <v>1843</v>
      </c>
      <c r="H3" s="154">
        <f>_xlfn.FORECAST.ETS.STAT($B$2:$B$23,$A$2:$A$23,2,1,1)</f>
        <v>9.9000000000000005E-2</v>
      </c>
    </row>
    <row r="4" spans="1:8">
      <c r="A4">
        <v>3</v>
      </c>
      <c r="B4">
        <v>127</v>
      </c>
      <c r="G4" t="s">
        <v>1844</v>
      </c>
      <c r="H4" s="154">
        <f>_xlfn.FORECAST.ETS.STAT($B$2:$B$23,$A$2:$A$23,3,1,1)</f>
        <v>2.2204460492503131E-16</v>
      </c>
    </row>
    <row r="5" spans="1:8">
      <c r="A5">
        <v>4</v>
      </c>
      <c r="B5">
        <v>66</v>
      </c>
      <c r="G5" t="s">
        <v>1845</v>
      </c>
      <c r="H5" s="154">
        <f>_xlfn.FORECAST.ETS.STAT($B$2:$B$23,$A$2:$A$23,4,1,1)</f>
        <v>0.91752934190720048</v>
      </c>
    </row>
    <row r="6" spans="1:8">
      <c r="A6">
        <v>5</v>
      </c>
      <c r="B6">
        <v>67</v>
      </c>
      <c r="G6" t="s">
        <v>1846</v>
      </c>
      <c r="H6" s="154">
        <f>_xlfn.FORECAST.ETS.STAT($B$2:$B$23,$A$2:$A$23,5,1,1)</f>
        <v>0.42505942136712793</v>
      </c>
    </row>
    <row r="7" spans="1:8">
      <c r="A7">
        <v>6</v>
      </c>
      <c r="B7">
        <v>110</v>
      </c>
      <c r="G7" t="s">
        <v>1847</v>
      </c>
      <c r="H7" s="154">
        <f>_xlfn.FORECAST.ETS.STAT($B$2:$B$23,$A$2:$A$23,6,1,1)</f>
        <v>29.572676481470541</v>
      </c>
    </row>
    <row r="8" spans="1:8">
      <c r="A8">
        <v>7</v>
      </c>
      <c r="B8">
        <v>94</v>
      </c>
      <c r="G8" t="s">
        <v>1848</v>
      </c>
      <c r="H8" s="154">
        <f>_xlfn.FORECAST.ETS.STAT($B$2:$B$23,$A$2:$A$23,7,1,1)</f>
        <v>34.372990223787752</v>
      </c>
    </row>
    <row r="9" spans="1:8">
      <c r="A9">
        <v>8</v>
      </c>
      <c r="B9">
        <v>132</v>
      </c>
    </row>
    <row r="10" spans="1:8">
      <c r="A10">
        <v>9</v>
      </c>
      <c r="B10">
        <v>64</v>
      </c>
    </row>
    <row r="11" spans="1:8">
      <c r="A11">
        <v>10</v>
      </c>
      <c r="B11">
        <v>56</v>
      </c>
    </row>
    <row r="12" spans="1:8">
      <c r="A12">
        <v>11</v>
      </c>
      <c r="B12">
        <v>119</v>
      </c>
    </row>
    <row r="13" spans="1:8">
      <c r="A13">
        <v>12</v>
      </c>
      <c r="B13">
        <v>88</v>
      </c>
    </row>
    <row r="14" spans="1:8">
      <c r="A14">
        <v>13</v>
      </c>
      <c r="B14">
        <v>79</v>
      </c>
    </row>
    <row r="15" spans="1:8">
      <c r="A15">
        <v>14</v>
      </c>
      <c r="B15">
        <v>92</v>
      </c>
    </row>
    <row r="16" spans="1:8">
      <c r="A16">
        <v>15</v>
      </c>
      <c r="B16">
        <v>89</v>
      </c>
    </row>
    <row r="17" spans="1:6">
      <c r="A17">
        <v>16</v>
      </c>
      <c r="B17">
        <v>91</v>
      </c>
    </row>
    <row r="18" spans="1:6">
      <c r="A18">
        <v>17</v>
      </c>
      <c r="B18">
        <v>137</v>
      </c>
    </row>
    <row r="19" spans="1:6">
      <c r="A19">
        <v>18</v>
      </c>
      <c r="B19">
        <v>107</v>
      </c>
    </row>
    <row r="20" spans="1:6">
      <c r="A20">
        <v>19</v>
      </c>
      <c r="B20">
        <v>48</v>
      </c>
    </row>
    <row r="21" spans="1:6">
      <c r="A21">
        <v>20</v>
      </c>
      <c r="B21">
        <v>46</v>
      </c>
    </row>
    <row r="22" spans="1:6">
      <c r="A22">
        <v>21</v>
      </c>
      <c r="B22">
        <v>41</v>
      </c>
    </row>
    <row r="23" spans="1:6">
      <c r="A23">
        <v>22</v>
      </c>
      <c r="B23">
        <v>28</v>
      </c>
      <c r="C23">
        <v>28</v>
      </c>
      <c r="D23" s="141">
        <v>28</v>
      </c>
      <c r="E23" s="141">
        <v>28</v>
      </c>
      <c r="F23" s="141"/>
    </row>
    <row r="24" spans="1:6">
      <c r="A24">
        <v>23</v>
      </c>
      <c r="C24">
        <f t="shared" ref="C24:C31" si="0">_xlfn.FORECAST.ETS(A24,$B$2:$B$23,$A$2:$A$23,1,1)</f>
        <v>47.070252764399314</v>
      </c>
      <c r="D24" s="141">
        <f t="shared" ref="D24:D31" si="1">C24-_xlfn.FORECAST.ETS.CONFINT(A24,$B$2:$B$23,$A$2:$A$23,0.95,1,1)</f>
        <v>-18.916911206973367</v>
      </c>
      <c r="E24" s="141">
        <f t="shared" ref="E24:E31" si="2">C24+_xlfn.FORECAST.ETS.CONFINT(A24,$B$2:$B$23,$A$2:$A$23,0.95,1,1)</f>
        <v>113.05741673577199</v>
      </c>
      <c r="F24" s="141"/>
    </row>
    <row r="25" spans="1:6">
      <c r="A25">
        <v>24</v>
      </c>
      <c r="C25">
        <f t="shared" si="0"/>
        <v>34.823040507657311</v>
      </c>
      <c r="D25" s="141">
        <f t="shared" si="1"/>
        <v>-32.458016806615277</v>
      </c>
      <c r="E25" s="141">
        <f t="shared" si="2"/>
        <v>102.1040978219299</v>
      </c>
      <c r="F25" s="141"/>
    </row>
    <row r="26" spans="1:6">
      <c r="A26">
        <v>25</v>
      </c>
      <c r="C26">
        <f t="shared" si="0"/>
        <v>22.575828250915301</v>
      </c>
      <c r="D26" s="141">
        <f t="shared" si="1"/>
        <v>-47.519966532991099</v>
      </c>
      <c r="E26" s="141">
        <f t="shared" si="2"/>
        <v>92.671623034821692</v>
      </c>
      <c r="F26" s="141"/>
    </row>
    <row r="27" spans="1:6">
      <c r="A27">
        <v>26</v>
      </c>
      <c r="C27">
        <f t="shared" si="0"/>
        <v>10.328615994173298</v>
      </c>
      <c r="D27" s="141">
        <f t="shared" si="1"/>
        <v>-64.502515432765648</v>
      </c>
      <c r="E27" s="141">
        <f t="shared" si="2"/>
        <v>85.159747421112257</v>
      </c>
      <c r="F27" s="141"/>
    </row>
    <row r="28" spans="1:6">
      <c r="A28">
        <v>27</v>
      </c>
      <c r="C28">
        <f t="shared" si="0"/>
        <v>-1.9185962625687052</v>
      </c>
      <c r="D28" s="141">
        <f t="shared" si="1"/>
        <v>-83.594340082499855</v>
      </c>
      <c r="E28" s="141">
        <f t="shared" si="2"/>
        <v>79.757147557362458</v>
      </c>
      <c r="F28" s="141"/>
    </row>
    <row r="29" spans="1:6">
      <c r="A29">
        <v>28</v>
      </c>
      <c r="C29">
        <f t="shared" si="0"/>
        <v>-14.165808519310715</v>
      </c>
      <c r="D29" s="141">
        <f t="shared" si="1"/>
        <v>-104.78843396442169</v>
      </c>
      <c r="E29" s="141">
        <f t="shared" si="2"/>
        <v>76.456816925800254</v>
      </c>
      <c r="F29" s="141"/>
    </row>
    <row r="30" spans="1:6">
      <c r="A30">
        <v>29</v>
      </c>
      <c r="C30">
        <f t="shared" si="0"/>
        <v>-26.413020776052718</v>
      </c>
      <c r="D30" s="141">
        <f t="shared" si="1"/>
        <v>-127.94947075920453</v>
      </c>
      <c r="E30" s="141">
        <f t="shared" si="2"/>
        <v>75.123429207099093</v>
      </c>
      <c r="F30" s="141"/>
    </row>
    <row r="31" spans="1:6">
      <c r="A31">
        <v>30</v>
      </c>
      <c r="C31">
        <f t="shared" si="0"/>
        <v>-38.660233032794721</v>
      </c>
      <c r="D31" s="141">
        <f t="shared" si="1"/>
        <v>-152.88742563094706</v>
      </c>
      <c r="E31" s="141">
        <f t="shared" si="2"/>
        <v>75.566959565357607</v>
      </c>
      <c r="F31" s="141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1FE1-5000-4E8D-B673-071717D27845}">
  <dimension ref="B2:H27"/>
  <sheetViews>
    <sheetView showGridLines="0" workbookViewId="0">
      <selection activeCell="J10" sqref="J10"/>
    </sheetView>
  </sheetViews>
  <sheetFormatPr defaultRowHeight="14.4"/>
  <cols>
    <col min="2" max="2" width="19.44140625" bestFit="1" customWidth="1"/>
    <col min="3" max="3" width="9" bestFit="1" customWidth="1"/>
    <col min="4" max="4" width="8.88671875" bestFit="1" customWidth="1"/>
    <col min="5" max="5" width="9.88671875" bestFit="1" customWidth="1"/>
    <col min="6" max="6" width="13.44140625" bestFit="1" customWidth="1"/>
    <col min="7" max="7" width="10.77734375" bestFit="1" customWidth="1"/>
    <col min="8" max="8" width="13" customWidth="1"/>
  </cols>
  <sheetData>
    <row r="2" spans="2:8" ht="15" thickBot="1">
      <c r="B2" s="45" t="s">
        <v>1831</v>
      </c>
      <c r="H2" s="155"/>
    </row>
    <row r="3" spans="2:8" ht="15" thickBot="1">
      <c r="C3" s="85" t="s">
        <v>23</v>
      </c>
      <c r="D3" s="121" t="s">
        <v>37</v>
      </c>
      <c r="E3" s="121" t="s">
        <v>42</v>
      </c>
      <c r="F3" s="86" t="s">
        <v>20</v>
      </c>
      <c r="G3" s="93" t="s">
        <v>1758</v>
      </c>
      <c r="H3" s="156" t="s">
        <v>1839</v>
      </c>
    </row>
    <row r="4" spans="2:8">
      <c r="B4" s="72" t="s">
        <v>1818</v>
      </c>
      <c r="C4" s="168">
        <v>106</v>
      </c>
      <c r="D4" s="169">
        <v>58</v>
      </c>
      <c r="E4" s="169">
        <v>197</v>
      </c>
      <c r="F4" s="169">
        <v>59</v>
      </c>
      <c r="G4" s="170">
        <v>420</v>
      </c>
      <c r="H4" s="129">
        <v>1</v>
      </c>
    </row>
    <row r="5" spans="2:8">
      <c r="B5" s="75" t="s">
        <v>1819</v>
      </c>
      <c r="C5" s="171">
        <v>175</v>
      </c>
      <c r="D5" s="128">
        <v>127</v>
      </c>
      <c r="E5" s="128">
        <v>187</v>
      </c>
      <c r="F5" s="128">
        <v>102</v>
      </c>
      <c r="G5" s="129">
        <v>591</v>
      </c>
      <c r="H5" s="129">
        <v>2</v>
      </c>
    </row>
    <row r="6" spans="2:8">
      <c r="B6" s="75" t="s">
        <v>1820</v>
      </c>
      <c r="C6" s="171">
        <v>122</v>
      </c>
      <c r="D6" s="128">
        <v>125</v>
      </c>
      <c r="E6" s="128">
        <v>139</v>
      </c>
      <c r="F6" s="128">
        <v>127</v>
      </c>
      <c r="G6" s="129">
        <v>513</v>
      </c>
      <c r="H6" s="129">
        <v>3</v>
      </c>
    </row>
    <row r="7" spans="2:8">
      <c r="B7" s="75" t="s">
        <v>1821</v>
      </c>
      <c r="C7" s="171">
        <v>96</v>
      </c>
      <c r="D7" s="128">
        <v>113</v>
      </c>
      <c r="E7" s="128">
        <v>102</v>
      </c>
      <c r="F7" s="128">
        <v>66</v>
      </c>
      <c r="G7" s="129">
        <v>377</v>
      </c>
      <c r="H7" s="129">
        <v>4</v>
      </c>
    </row>
    <row r="8" spans="2:8">
      <c r="B8" s="75" t="s">
        <v>1822</v>
      </c>
      <c r="C8" s="171">
        <v>80</v>
      </c>
      <c r="D8" s="128">
        <v>59</v>
      </c>
      <c r="E8" s="128">
        <v>91</v>
      </c>
      <c r="F8" s="128">
        <v>67</v>
      </c>
      <c r="G8" s="129">
        <v>297</v>
      </c>
      <c r="H8" s="129">
        <v>5</v>
      </c>
    </row>
    <row r="9" spans="2:8">
      <c r="B9" s="75" t="s">
        <v>1823</v>
      </c>
      <c r="C9" s="171">
        <v>153</v>
      </c>
      <c r="D9" s="128">
        <v>95</v>
      </c>
      <c r="E9" s="128">
        <v>123</v>
      </c>
      <c r="F9" s="128">
        <v>110</v>
      </c>
      <c r="G9" s="129">
        <v>481</v>
      </c>
      <c r="H9" s="129">
        <v>6</v>
      </c>
    </row>
    <row r="10" spans="2:8">
      <c r="B10" s="75" t="s">
        <v>1824</v>
      </c>
      <c r="C10" s="171">
        <v>119</v>
      </c>
      <c r="D10" s="128">
        <v>93</v>
      </c>
      <c r="E10" s="128">
        <v>99</v>
      </c>
      <c r="F10" s="128">
        <v>94</v>
      </c>
      <c r="G10" s="129">
        <v>405</v>
      </c>
      <c r="H10" s="129">
        <v>7</v>
      </c>
    </row>
    <row r="11" spans="2:8">
      <c r="B11" s="75" t="s">
        <v>1825</v>
      </c>
      <c r="C11" s="171">
        <v>240</v>
      </c>
      <c r="D11" s="128">
        <v>167</v>
      </c>
      <c r="E11" s="128">
        <v>166</v>
      </c>
      <c r="F11" s="128">
        <v>132</v>
      </c>
      <c r="G11" s="129">
        <v>705</v>
      </c>
      <c r="H11" s="129">
        <v>8</v>
      </c>
    </row>
    <row r="12" spans="2:8">
      <c r="B12" s="75" t="s">
        <v>1826</v>
      </c>
      <c r="C12" s="171">
        <v>98</v>
      </c>
      <c r="D12" s="128">
        <v>135</v>
      </c>
      <c r="E12" s="128">
        <v>75</v>
      </c>
      <c r="F12" s="128">
        <v>64</v>
      </c>
      <c r="G12" s="129">
        <v>372</v>
      </c>
      <c r="H12" s="129">
        <v>9</v>
      </c>
    </row>
    <row r="13" spans="2:8">
      <c r="B13" s="75" t="s">
        <v>847</v>
      </c>
      <c r="C13" s="171">
        <v>104</v>
      </c>
      <c r="D13" s="128">
        <v>76</v>
      </c>
      <c r="E13" s="128">
        <v>124</v>
      </c>
      <c r="F13" s="128">
        <v>56</v>
      </c>
      <c r="G13" s="129">
        <v>360</v>
      </c>
      <c r="H13" s="129">
        <v>10</v>
      </c>
    </row>
    <row r="14" spans="2:8">
      <c r="B14" s="75" t="s">
        <v>929</v>
      </c>
      <c r="C14" s="171">
        <v>178</v>
      </c>
      <c r="D14" s="128">
        <v>109</v>
      </c>
      <c r="E14" s="128">
        <v>241</v>
      </c>
      <c r="F14" s="128">
        <v>119</v>
      </c>
      <c r="G14" s="129">
        <v>647</v>
      </c>
      <c r="H14" s="129">
        <v>11</v>
      </c>
    </row>
    <row r="15" spans="2:8">
      <c r="B15" s="75" t="s">
        <v>1022</v>
      </c>
      <c r="C15" s="171">
        <v>126</v>
      </c>
      <c r="D15" s="128">
        <v>208</v>
      </c>
      <c r="E15" s="128">
        <v>183</v>
      </c>
      <c r="F15" s="128">
        <v>88</v>
      </c>
      <c r="G15" s="129">
        <v>605</v>
      </c>
      <c r="H15" s="129">
        <v>12</v>
      </c>
    </row>
    <row r="16" spans="2:8">
      <c r="B16" s="75" t="s">
        <v>1092</v>
      </c>
      <c r="C16" s="171">
        <v>146</v>
      </c>
      <c r="D16" s="128">
        <v>168</v>
      </c>
      <c r="E16" s="128">
        <v>178</v>
      </c>
      <c r="F16" s="128">
        <v>79</v>
      </c>
      <c r="G16" s="129">
        <v>571</v>
      </c>
      <c r="H16" s="129">
        <v>13</v>
      </c>
    </row>
    <row r="17" spans="2:8">
      <c r="B17" s="75" t="s">
        <v>1165</v>
      </c>
      <c r="C17" s="171">
        <v>119</v>
      </c>
      <c r="D17" s="128">
        <v>80</v>
      </c>
      <c r="E17" s="128">
        <v>102</v>
      </c>
      <c r="F17" s="128">
        <v>92</v>
      </c>
      <c r="G17" s="129">
        <v>393</v>
      </c>
      <c r="H17" s="129">
        <v>14</v>
      </c>
    </row>
    <row r="18" spans="2:8">
      <c r="B18" s="75" t="s">
        <v>1241</v>
      </c>
      <c r="C18" s="171">
        <v>168</v>
      </c>
      <c r="D18" s="128">
        <v>94</v>
      </c>
      <c r="E18" s="128">
        <v>103</v>
      </c>
      <c r="F18" s="128">
        <v>89</v>
      </c>
      <c r="G18" s="129">
        <v>454</v>
      </c>
      <c r="H18" s="129">
        <v>15</v>
      </c>
    </row>
    <row r="19" spans="2:8">
      <c r="B19" s="75" t="s">
        <v>1324</v>
      </c>
      <c r="C19" s="171">
        <v>121</v>
      </c>
      <c r="D19" s="128">
        <v>105</v>
      </c>
      <c r="E19" s="128">
        <v>198</v>
      </c>
      <c r="F19" s="128">
        <v>91</v>
      </c>
      <c r="G19" s="129">
        <v>515</v>
      </c>
      <c r="H19" s="129">
        <v>16</v>
      </c>
    </row>
    <row r="20" spans="2:8">
      <c r="B20" s="75" t="s">
        <v>1391</v>
      </c>
      <c r="C20" s="171">
        <v>214</v>
      </c>
      <c r="D20" s="128">
        <v>143</v>
      </c>
      <c r="E20" s="128">
        <v>194</v>
      </c>
      <c r="F20" s="128">
        <v>137</v>
      </c>
      <c r="G20" s="129">
        <v>688</v>
      </c>
      <c r="H20" s="129">
        <v>17</v>
      </c>
    </row>
    <row r="21" spans="2:8">
      <c r="B21" s="75" t="s">
        <v>1470</v>
      </c>
      <c r="C21" s="171">
        <v>126</v>
      </c>
      <c r="D21" s="128">
        <v>194</v>
      </c>
      <c r="E21" s="128">
        <v>205</v>
      </c>
      <c r="F21" s="128">
        <v>107</v>
      </c>
      <c r="G21" s="129">
        <v>632</v>
      </c>
      <c r="H21" s="129">
        <v>18</v>
      </c>
    </row>
    <row r="22" spans="2:8">
      <c r="B22" s="75" t="s">
        <v>1551</v>
      </c>
      <c r="C22" s="171">
        <v>54</v>
      </c>
      <c r="D22" s="128">
        <v>59</v>
      </c>
      <c r="E22" s="128">
        <v>107</v>
      </c>
      <c r="F22" s="128">
        <v>48</v>
      </c>
      <c r="G22" s="129">
        <v>268</v>
      </c>
      <c r="H22" s="129">
        <v>19</v>
      </c>
    </row>
    <row r="23" spans="2:8">
      <c r="B23" s="75" t="s">
        <v>1600</v>
      </c>
      <c r="C23" s="171">
        <v>69</v>
      </c>
      <c r="D23" s="128">
        <v>73</v>
      </c>
      <c r="E23" s="128">
        <v>88</v>
      </c>
      <c r="F23" s="128">
        <v>46</v>
      </c>
      <c r="G23" s="129">
        <v>276</v>
      </c>
      <c r="H23" s="129">
        <v>20</v>
      </c>
    </row>
    <row r="24" spans="2:8">
      <c r="B24" s="75" t="s">
        <v>1655</v>
      </c>
      <c r="C24" s="171">
        <v>58</v>
      </c>
      <c r="D24" s="128">
        <v>98</v>
      </c>
      <c r="E24" s="128">
        <v>124</v>
      </c>
      <c r="F24" s="128">
        <v>41</v>
      </c>
      <c r="G24" s="129">
        <v>321</v>
      </c>
      <c r="H24" s="129">
        <v>21</v>
      </c>
    </row>
    <row r="25" spans="2:8" ht="15" thickBot="1">
      <c r="B25" s="73" t="s">
        <v>1707</v>
      </c>
      <c r="C25" s="172">
        <v>37</v>
      </c>
      <c r="D25" s="130">
        <v>80</v>
      </c>
      <c r="E25" s="130">
        <v>73</v>
      </c>
      <c r="F25" s="130">
        <v>28</v>
      </c>
      <c r="G25" s="131">
        <v>218</v>
      </c>
      <c r="H25" s="131">
        <v>22</v>
      </c>
    </row>
    <row r="27" spans="2:8">
      <c r="B27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AFFE-FEB9-412B-A230-F1B867338622}">
  <dimension ref="A1"/>
  <sheetViews>
    <sheetView showGridLines="0" topLeftCell="A10" workbookViewId="0">
      <selection activeCell="Q38" sqref="Q38"/>
    </sheetView>
  </sheetViews>
  <sheetFormatPr defaultRowHeight="14.4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2421-D823-4DA0-97A0-584D43A2478B}">
  <dimension ref="A1"/>
  <sheetViews>
    <sheetView showGridLines="0" workbookViewId="0">
      <selection activeCell="I21" sqref="I21"/>
    </sheetView>
  </sheetViews>
  <sheetFormatPr defaultRowHeight="14.4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364E-B91F-4C62-B3F1-02CF1D896ACE}">
  <dimension ref="A1:H18"/>
  <sheetViews>
    <sheetView topLeftCell="C1" workbookViewId="0">
      <selection activeCell="D1" sqref="D1"/>
    </sheetView>
  </sheetViews>
  <sheetFormatPr defaultRowHeight="14.4"/>
  <cols>
    <col min="1" max="1" width="17.21875" bestFit="1" customWidth="1"/>
    <col min="2" max="2" width="18.21875" bestFit="1" customWidth="1"/>
    <col min="3" max="3" width="12.77734375" bestFit="1" customWidth="1"/>
    <col min="4" max="4" width="46.33203125" customWidth="1"/>
    <col min="5" max="5" width="90.44140625" bestFit="1" customWidth="1"/>
    <col min="6" max="6" width="13.88671875" customWidth="1"/>
    <col min="7" max="7" width="27" bestFit="1" customWidth="1"/>
    <col min="8" max="8" width="15.33203125" bestFit="1" customWidth="1"/>
  </cols>
  <sheetData>
    <row r="1" spans="1:8">
      <c r="A1" s="160" t="s">
        <v>1863</v>
      </c>
      <c r="B1" s="160" t="s">
        <v>1864</v>
      </c>
      <c r="C1" s="160" t="s">
        <v>1865</v>
      </c>
      <c r="D1" s="160" t="s">
        <v>1866</v>
      </c>
      <c r="E1" s="160" t="s">
        <v>1867</v>
      </c>
      <c r="F1" s="160" t="s">
        <v>1868</v>
      </c>
      <c r="G1" s="158" t="s">
        <v>1895</v>
      </c>
      <c r="H1" s="158" t="s">
        <v>1911</v>
      </c>
    </row>
    <row r="2" spans="1:8" hidden="1">
      <c r="A2" s="161">
        <v>45850.432523148149</v>
      </c>
      <c r="B2" s="162" t="s">
        <v>1869</v>
      </c>
      <c r="C2" s="162" t="s">
        <v>25</v>
      </c>
      <c r="D2" s="162" t="s">
        <v>1762</v>
      </c>
      <c r="E2" s="162" t="s">
        <v>1870</v>
      </c>
      <c r="F2" s="162"/>
      <c r="G2" s="163" t="s">
        <v>1896</v>
      </c>
      <c r="H2" s="4" t="s">
        <v>1912</v>
      </c>
    </row>
    <row r="3" spans="1:8" hidden="1">
      <c r="A3" s="161">
        <v>45850.444016203706</v>
      </c>
      <c r="B3" s="162" t="s">
        <v>1871</v>
      </c>
      <c r="C3" s="162" t="s">
        <v>1872</v>
      </c>
      <c r="D3" s="162" t="s">
        <v>1873</v>
      </c>
      <c r="E3" s="162" t="s">
        <v>1874</v>
      </c>
      <c r="F3" s="162" t="s">
        <v>1875</v>
      </c>
      <c r="G3" s="4" t="s">
        <v>1897</v>
      </c>
      <c r="H3" s="159" t="s">
        <v>1914</v>
      </c>
    </row>
    <row r="4" spans="1:8" hidden="1">
      <c r="A4" s="161">
        <v>45866.611796331017</v>
      </c>
      <c r="B4" s="162" t="s">
        <v>1876</v>
      </c>
      <c r="C4" s="162" t="s">
        <v>1877</v>
      </c>
      <c r="D4" s="162" t="s">
        <v>1873</v>
      </c>
      <c r="E4" s="162" t="s">
        <v>1878</v>
      </c>
      <c r="F4" s="162" t="s">
        <v>1875</v>
      </c>
      <c r="G4" s="163" t="s">
        <v>1898</v>
      </c>
      <c r="H4" s="4" t="s">
        <v>1903</v>
      </c>
    </row>
    <row r="5" spans="1:8">
      <c r="A5" s="161">
        <v>45866.632790833333</v>
      </c>
      <c r="B5" s="162" t="s">
        <v>1879</v>
      </c>
      <c r="C5" s="162" t="s">
        <v>1880</v>
      </c>
      <c r="D5" s="162" t="s">
        <v>1881</v>
      </c>
      <c r="E5" s="162" t="s">
        <v>1882</v>
      </c>
      <c r="F5" s="162" t="s">
        <v>1875</v>
      </c>
      <c r="G5" s="163" t="s">
        <v>1899</v>
      </c>
      <c r="H5" s="4" t="s">
        <v>1912</v>
      </c>
    </row>
    <row r="6" spans="1:8" hidden="1">
      <c r="A6" s="161">
        <v>45866.665324456015</v>
      </c>
      <c r="B6" s="162" t="s">
        <v>1883</v>
      </c>
      <c r="C6" s="162" t="s">
        <v>1880</v>
      </c>
      <c r="D6" s="162" t="s">
        <v>1762</v>
      </c>
      <c r="E6" s="162" t="s">
        <v>1915</v>
      </c>
      <c r="F6" s="162" t="s">
        <v>1875</v>
      </c>
      <c r="G6" s="163" t="s">
        <v>1900</v>
      </c>
      <c r="H6" s="159" t="s">
        <v>1902</v>
      </c>
    </row>
    <row r="7" spans="1:8" hidden="1">
      <c r="A7" s="161">
        <v>45866.651550925926</v>
      </c>
      <c r="B7" s="162" t="s">
        <v>1884</v>
      </c>
      <c r="C7" s="162" t="s">
        <v>1880</v>
      </c>
      <c r="D7" s="162" t="s">
        <v>1762</v>
      </c>
      <c r="E7" s="162" t="s">
        <v>1885</v>
      </c>
      <c r="F7" s="162"/>
      <c r="G7" s="163" t="s">
        <v>1901</v>
      </c>
      <c r="H7" s="159" t="s">
        <v>1902</v>
      </c>
    </row>
    <row r="8" spans="1:8">
      <c r="A8" s="164">
        <v>45866.409780092596</v>
      </c>
      <c r="B8" s="165" t="s">
        <v>86</v>
      </c>
      <c r="C8" s="162" t="s">
        <v>25</v>
      </c>
      <c r="D8" s="162" t="s">
        <v>1881</v>
      </c>
      <c r="E8" s="166" t="s">
        <v>1886</v>
      </c>
      <c r="F8" s="162"/>
      <c r="G8" s="4" t="s">
        <v>1902</v>
      </c>
      <c r="H8" s="4" t="s">
        <v>1902</v>
      </c>
    </row>
    <row r="9" spans="1:8" hidden="1">
      <c r="A9" s="164">
        <v>45867.524664351855</v>
      </c>
      <c r="B9" s="165" t="s">
        <v>97</v>
      </c>
      <c r="C9" s="162" t="s">
        <v>25</v>
      </c>
      <c r="D9" s="162" t="s">
        <v>1762</v>
      </c>
      <c r="E9" s="166" t="s">
        <v>1887</v>
      </c>
      <c r="F9" s="162"/>
      <c r="G9" s="4" t="s">
        <v>1902</v>
      </c>
      <c r="H9" s="4" t="s">
        <v>1902</v>
      </c>
    </row>
    <row r="10" spans="1:8" hidden="1">
      <c r="A10" s="164">
        <v>45867.608900462961</v>
      </c>
      <c r="B10" s="165" t="s">
        <v>100</v>
      </c>
      <c r="C10" s="162" t="s">
        <v>1880</v>
      </c>
      <c r="D10" s="166" t="s">
        <v>1873</v>
      </c>
      <c r="E10" s="166" t="s">
        <v>1888</v>
      </c>
      <c r="F10" s="162"/>
      <c r="G10" s="4" t="s">
        <v>1903</v>
      </c>
      <c r="H10" s="4" t="s">
        <v>1903</v>
      </c>
    </row>
    <row r="11" spans="1:8">
      <c r="A11" s="164">
        <v>45867.625185185185</v>
      </c>
      <c r="B11" s="165" t="s">
        <v>89</v>
      </c>
      <c r="C11" s="162" t="s">
        <v>44</v>
      </c>
      <c r="D11" s="162" t="s">
        <v>1881</v>
      </c>
      <c r="E11" s="166" t="s">
        <v>1889</v>
      </c>
      <c r="F11" s="162"/>
      <c r="G11" s="4" t="s">
        <v>1903</v>
      </c>
      <c r="H11" s="4" t="s">
        <v>1903</v>
      </c>
    </row>
    <row r="12" spans="1:8" ht="27" hidden="1">
      <c r="A12" s="164">
        <v>45868.734953703701</v>
      </c>
      <c r="B12" s="165" t="s">
        <v>52</v>
      </c>
      <c r="C12" s="162" t="s">
        <v>25</v>
      </c>
      <c r="D12" s="166" t="s">
        <v>1873</v>
      </c>
      <c r="E12" s="167" t="s">
        <v>1890</v>
      </c>
      <c r="F12" s="162"/>
      <c r="G12" s="4" t="s">
        <v>1903</v>
      </c>
      <c r="H12" s="4" t="s">
        <v>1903</v>
      </c>
    </row>
    <row r="13" spans="1:8">
      <c r="A13" s="164">
        <v>45868.444340277776</v>
      </c>
      <c r="B13" s="165" t="s">
        <v>107</v>
      </c>
      <c r="C13" s="162" t="s">
        <v>25</v>
      </c>
      <c r="D13" s="162" t="s">
        <v>1881</v>
      </c>
      <c r="E13" s="166" t="s">
        <v>1891</v>
      </c>
      <c r="F13" s="162"/>
      <c r="G13" s="159" t="s">
        <v>1904</v>
      </c>
      <c r="H13" s="159" t="s">
        <v>1913</v>
      </c>
    </row>
    <row r="14" spans="1:8">
      <c r="A14" s="164">
        <v>45868.455081018517</v>
      </c>
      <c r="B14" s="165" t="s">
        <v>110</v>
      </c>
      <c r="C14" s="162" t="s">
        <v>33</v>
      </c>
      <c r="D14" s="162" t="s">
        <v>1881</v>
      </c>
      <c r="E14" s="166" t="s">
        <v>1892</v>
      </c>
      <c r="F14" s="162"/>
      <c r="G14" s="159" t="s">
        <v>1902</v>
      </c>
      <c r="H14" s="159" t="s">
        <v>1902</v>
      </c>
    </row>
    <row r="15" spans="1:8" hidden="1">
      <c r="A15" s="164">
        <v>45870.52815972222</v>
      </c>
      <c r="B15" s="165" t="s">
        <v>114</v>
      </c>
      <c r="C15" s="162" t="s">
        <v>1880</v>
      </c>
      <c r="D15" s="166" t="s">
        <v>1873</v>
      </c>
      <c r="E15" s="166" t="s">
        <v>1893</v>
      </c>
      <c r="F15" s="162"/>
      <c r="G15" s="4" t="s">
        <v>1905</v>
      </c>
      <c r="H15" s="4" t="s">
        <v>1912</v>
      </c>
    </row>
    <row r="16" spans="1:8" hidden="1">
      <c r="A16" s="164">
        <v>45871.61210648148</v>
      </c>
      <c r="B16" s="165" t="s">
        <v>75</v>
      </c>
      <c r="C16" s="162" t="s">
        <v>1880</v>
      </c>
      <c r="D16" s="166" t="s">
        <v>1873</v>
      </c>
      <c r="E16" s="166" t="s">
        <v>1894</v>
      </c>
      <c r="F16" s="162"/>
      <c r="G16" s="4" t="s">
        <v>1906</v>
      </c>
      <c r="H16" s="4" t="s">
        <v>1906</v>
      </c>
    </row>
    <row r="17" spans="1:8" hidden="1">
      <c r="A17" s="164">
        <v>45871.474305555559</v>
      </c>
      <c r="B17" s="165" t="s">
        <v>117</v>
      </c>
      <c r="C17" s="162" t="s">
        <v>25</v>
      </c>
      <c r="D17" s="162" t="s">
        <v>1873</v>
      </c>
      <c r="E17" s="166" t="s">
        <v>1907</v>
      </c>
      <c r="F17" s="162"/>
      <c r="G17" s="159" t="s">
        <v>1908</v>
      </c>
      <c r="H17" s="159" t="s">
        <v>1908</v>
      </c>
    </row>
    <row r="18" spans="1:8" ht="27" hidden="1">
      <c r="A18" s="164">
        <v>45872.434814814813</v>
      </c>
      <c r="B18" s="165" t="s">
        <v>1916</v>
      </c>
      <c r="C18" s="162" t="s">
        <v>25</v>
      </c>
      <c r="D18" s="162" t="s">
        <v>1762</v>
      </c>
      <c r="E18" s="167" t="s">
        <v>1918</v>
      </c>
      <c r="F18" s="162"/>
      <c r="G18" s="159" t="s">
        <v>1917</v>
      </c>
      <c r="H18" s="159" t="s">
        <v>1917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B960-864C-448F-B7A2-9EB918ADD0A6}">
  <dimension ref="A2:L10"/>
  <sheetViews>
    <sheetView showGridLines="0" workbookViewId="0">
      <selection activeCell="A30" sqref="A30"/>
    </sheetView>
  </sheetViews>
  <sheetFormatPr defaultRowHeight="14.4"/>
  <cols>
    <col min="1" max="1" width="53.88671875" bestFit="1" customWidth="1"/>
    <col min="2" max="2" width="23.6640625" bestFit="1" customWidth="1"/>
    <col min="3" max="3" width="6.44140625" bestFit="1" customWidth="1"/>
    <col min="4" max="4" width="10.6640625" bestFit="1" customWidth="1"/>
    <col min="5" max="5" width="10.77734375" bestFit="1" customWidth="1"/>
    <col min="9" max="9" width="55.77734375" bestFit="1" customWidth="1"/>
    <col min="10" max="10" width="23.6640625" bestFit="1" customWidth="1"/>
    <col min="11" max="11" width="6.44140625" bestFit="1" customWidth="1"/>
    <col min="12" max="12" width="10.6640625" bestFit="1" customWidth="1"/>
    <col min="13" max="13" width="13.21875" bestFit="1" customWidth="1"/>
    <col min="14" max="14" width="10.6640625" bestFit="1" customWidth="1"/>
    <col min="15" max="15" width="5.33203125" bestFit="1" customWidth="1"/>
    <col min="16" max="16" width="10.77734375" bestFit="1" customWidth="1"/>
  </cols>
  <sheetData>
    <row r="2" spans="1:12">
      <c r="B2" s="45" t="s">
        <v>1909</v>
      </c>
      <c r="I2" s="45" t="s">
        <v>1910</v>
      </c>
      <c r="J2" s="45" t="s">
        <v>1909</v>
      </c>
    </row>
    <row r="3" spans="1:12">
      <c r="B3" t="s">
        <v>1762</v>
      </c>
      <c r="C3" t="s">
        <v>1873</v>
      </c>
      <c r="D3" t="s">
        <v>1881</v>
      </c>
      <c r="I3" s="45" t="s">
        <v>1771</v>
      </c>
      <c r="J3" t="s">
        <v>1762</v>
      </c>
      <c r="K3" t="s">
        <v>1873</v>
      </c>
      <c r="L3" t="s">
        <v>1881</v>
      </c>
    </row>
    <row r="4" spans="1:12">
      <c r="A4" t="s">
        <v>1910</v>
      </c>
      <c r="B4" s="46">
        <v>5</v>
      </c>
      <c r="C4" s="46">
        <v>7</v>
      </c>
      <c r="D4" s="46">
        <v>5</v>
      </c>
      <c r="I4" s="3" t="s">
        <v>1906</v>
      </c>
      <c r="J4" s="46"/>
      <c r="K4" s="46">
        <v>1</v>
      </c>
      <c r="L4" s="46"/>
    </row>
    <row r="5" spans="1:12">
      <c r="I5" s="3" t="s">
        <v>1912</v>
      </c>
      <c r="J5" s="46">
        <v>1</v>
      </c>
      <c r="K5" s="46">
        <v>1</v>
      </c>
      <c r="L5" s="46">
        <v>1</v>
      </c>
    </row>
    <row r="6" spans="1:12">
      <c r="I6" s="3" t="s">
        <v>1914</v>
      </c>
      <c r="J6" s="46"/>
      <c r="K6" s="46">
        <v>1</v>
      </c>
      <c r="L6" s="46"/>
    </row>
    <row r="7" spans="1:12">
      <c r="A7" s="47" t="s">
        <v>1762</v>
      </c>
      <c r="B7" s="47" t="s">
        <v>1873</v>
      </c>
      <c r="C7" s="47" t="s">
        <v>1881</v>
      </c>
      <c r="I7" s="3" t="s">
        <v>1903</v>
      </c>
      <c r="J7" s="46"/>
      <c r="K7" s="46">
        <v>3</v>
      </c>
      <c r="L7" s="46">
        <v>1</v>
      </c>
    </row>
    <row r="8" spans="1:12">
      <c r="A8" s="46">
        <v>5</v>
      </c>
      <c r="B8" s="46">
        <v>7</v>
      </c>
      <c r="C8" s="46">
        <v>5</v>
      </c>
      <c r="I8" s="3" t="s">
        <v>1902</v>
      </c>
      <c r="J8" s="46">
        <v>3</v>
      </c>
      <c r="K8" s="46"/>
      <c r="L8" s="46">
        <v>3</v>
      </c>
    </row>
    <row r="9" spans="1:12">
      <c r="I9" s="3" t="s">
        <v>1908</v>
      </c>
      <c r="J9" s="46"/>
      <c r="K9" s="46">
        <v>1</v>
      </c>
      <c r="L9" s="46"/>
    </row>
    <row r="10" spans="1:12">
      <c r="I10" s="3" t="s">
        <v>1917</v>
      </c>
      <c r="J10" s="46">
        <v>1</v>
      </c>
      <c r="K10" s="46"/>
      <c r="L10" s="46"/>
    </row>
  </sheetData>
  <pageMargins left="0.7" right="0.7" top="0.75" bottom="0.75" header="0.3" footer="0.3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8FDB-1EBA-414B-B433-6FF3037F4030}">
  <dimension ref="A1:D157"/>
  <sheetViews>
    <sheetView workbookViewId="0">
      <selection sqref="A1:XFD1048576"/>
    </sheetView>
  </sheetViews>
  <sheetFormatPr defaultRowHeight="14.4"/>
  <cols>
    <col min="1" max="1" width="21.33203125" bestFit="1" customWidth="1"/>
    <col min="2" max="2" width="6.5546875" bestFit="1" customWidth="1"/>
    <col min="3" max="3" width="16.5546875" bestFit="1" customWidth="1"/>
    <col min="4" max="4" width="12.88671875" bestFit="1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10</v>
      </c>
    </row>
    <row r="2" spans="1:4">
      <c r="A2" t="s">
        <v>11</v>
      </c>
      <c r="B2" t="s">
        <v>12</v>
      </c>
      <c r="C2" t="s">
        <v>16</v>
      </c>
      <c r="D2" t="s">
        <v>20</v>
      </c>
    </row>
    <row r="4" spans="1:4">
      <c r="A4" t="s">
        <v>11</v>
      </c>
      <c r="B4" t="s">
        <v>12</v>
      </c>
      <c r="C4" t="s">
        <v>29</v>
      </c>
      <c r="D4" t="s">
        <v>20</v>
      </c>
    </row>
    <row r="5" spans="1:4">
      <c r="A5" t="s">
        <v>11</v>
      </c>
      <c r="B5" t="s">
        <v>12</v>
      </c>
      <c r="C5" t="s">
        <v>49</v>
      </c>
      <c r="D5" t="s">
        <v>20</v>
      </c>
    </row>
    <row r="6" spans="1:4">
      <c r="A6" t="s">
        <v>11</v>
      </c>
      <c r="B6" t="s">
        <v>12</v>
      </c>
      <c r="C6" t="s">
        <v>71</v>
      </c>
      <c r="D6" t="s">
        <v>20</v>
      </c>
    </row>
    <row r="7" spans="1:4">
      <c r="A7" t="s">
        <v>11</v>
      </c>
      <c r="B7" t="s">
        <v>12</v>
      </c>
      <c r="C7" t="s">
        <v>98</v>
      </c>
      <c r="D7" t="s">
        <v>20</v>
      </c>
    </row>
    <row r="8" spans="1:4">
      <c r="A8" t="s">
        <v>11</v>
      </c>
      <c r="B8" t="s">
        <v>12</v>
      </c>
      <c r="C8" t="s">
        <v>108</v>
      </c>
      <c r="D8" t="s">
        <v>20</v>
      </c>
    </row>
    <row r="9" spans="1:4">
      <c r="A9" t="s">
        <v>11</v>
      </c>
      <c r="B9" t="s">
        <v>12</v>
      </c>
      <c r="C9" t="s">
        <v>128</v>
      </c>
      <c r="D9" t="s">
        <v>20</v>
      </c>
    </row>
    <row r="10" spans="1:4">
      <c r="A10" t="s">
        <v>160</v>
      </c>
      <c r="B10" t="s">
        <v>161</v>
      </c>
      <c r="C10" t="s">
        <v>185</v>
      </c>
      <c r="D10" t="s">
        <v>20</v>
      </c>
    </row>
    <row r="11" spans="1:4">
      <c r="A11" t="s">
        <v>160</v>
      </c>
      <c r="B11" t="s">
        <v>161</v>
      </c>
      <c r="C11" t="s">
        <v>71</v>
      </c>
      <c r="D11" t="s">
        <v>20</v>
      </c>
    </row>
    <row r="12" spans="1:4">
      <c r="A12" t="s">
        <v>160</v>
      </c>
      <c r="B12" t="s">
        <v>161</v>
      </c>
      <c r="C12" t="s">
        <v>16</v>
      </c>
      <c r="D12" t="s">
        <v>20</v>
      </c>
    </row>
    <row r="13" spans="1:4">
      <c r="A13" t="s">
        <v>160</v>
      </c>
      <c r="B13" t="s">
        <v>161</v>
      </c>
      <c r="C13" t="s">
        <v>29</v>
      </c>
      <c r="D13" t="s">
        <v>20</v>
      </c>
    </row>
    <row r="14" spans="1:4">
      <c r="A14" t="s">
        <v>160</v>
      </c>
      <c r="B14" t="s">
        <v>161</v>
      </c>
      <c r="C14" t="s">
        <v>231</v>
      </c>
      <c r="D14" t="s">
        <v>20</v>
      </c>
    </row>
    <row r="15" spans="1:4">
      <c r="A15" t="s">
        <v>160</v>
      </c>
      <c r="B15" t="s">
        <v>161</v>
      </c>
      <c r="C15" t="s">
        <v>108</v>
      </c>
      <c r="D15" t="s">
        <v>20</v>
      </c>
    </row>
    <row r="16" spans="1:4">
      <c r="A16" t="s">
        <v>160</v>
      </c>
      <c r="B16" t="s">
        <v>161</v>
      </c>
      <c r="C16" t="s">
        <v>248</v>
      </c>
      <c r="D16" t="s">
        <v>20</v>
      </c>
    </row>
    <row r="17" spans="1:4">
      <c r="A17" t="s">
        <v>160</v>
      </c>
      <c r="B17" t="s">
        <v>161</v>
      </c>
      <c r="C17" t="s">
        <v>128</v>
      </c>
      <c r="D17" t="s">
        <v>20</v>
      </c>
    </row>
    <row r="18" spans="1:4">
      <c r="A18" t="s">
        <v>295</v>
      </c>
      <c r="B18" t="s">
        <v>296</v>
      </c>
      <c r="C18" t="s">
        <v>49</v>
      </c>
      <c r="D18" t="s">
        <v>20</v>
      </c>
    </row>
    <row r="19" spans="1:4">
      <c r="A19" t="s">
        <v>295</v>
      </c>
      <c r="B19" t="s">
        <v>296</v>
      </c>
      <c r="C19" t="s">
        <v>185</v>
      </c>
      <c r="D19" t="s">
        <v>20</v>
      </c>
    </row>
    <row r="20" spans="1:4">
      <c r="A20" t="s">
        <v>295</v>
      </c>
      <c r="B20" t="s">
        <v>296</v>
      </c>
      <c r="C20" t="s">
        <v>108</v>
      </c>
      <c r="D20" t="s">
        <v>20</v>
      </c>
    </row>
    <row r="21" spans="1:4">
      <c r="A21" t="s">
        <v>295</v>
      </c>
      <c r="B21" t="s">
        <v>296</v>
      </c>
      <c r="C21" t="s">
        <v>71</v>
      </c>
      <c r="D21" t="s">
        <v>20</v>
      </c>
    </row>
    <row r="22" spans="1:4">
      <c r="A22" t="s">
        <v>295</v>
      </c>
      <c r="B22" t="s">
        <v>296</v>
      </c>
      <c r="C22" t="s">
        <v>98</v>
      </c>
      <c r="D22" t="s">
        <v>20</v>
      </c>
    </row>
    <row r="23" spans="1:4">
      <c r="A23" t="s">
        <v>295</v>
      </c>
      <c r="B23" t="s">
        <v>296</v>
      </c>
      <c r="C23" t="s">
        <v>16</v>
      </c>
      <c r="D23" t="s">
        <v>20</v>
      </c>
    </row>
    <row r="24" spans="1:4">
      <c r="A24" t="s">
        <v>295</v>
      </c>
      <c r="B24" t="s">
        <v>296</v>
      </c>
      <c r="C24" t="s">
        <v>29</v>
      </c>
      <c r="D24" t="s">
        <v>20</v>
      </c>
    </row>
    <row r="25" spans="1:4">
      <c r="A25" t="s">
        <v>295</v>
      </c>
      <c r="B25" t="s">
        <v>296</v>
      </c>
      <c r="C25" t="s">
        <v>128</v>
      </c>
      <c r="D25" t="s">
        <v>20</v>
      </c>
    </row>
    <row r="26" spans="1:4">
      <c r="A26" t="s">
        <v>389</v>
      </c>
      <c r="B26" t="s">
        <v>390</v>
      </c>
      <c r="C26" t="s">
        <v>98</v>
      </c>
      <c r="D26" t="s">
        <v>20</v>
      </c>
    </row>
    <row r="27" spans="1:4">
      <c r="A27" t="s">
        <v>389</v>
      </c>
      <c r="B27" t="s">
        <v>390</v>
      </c>
      <c r="C27" t="s">
        <v>231</v>
      </c>
      <c r="D27" t="s">
        <v>20</v>
      </c>
    </row>
    <row r="28" spans="1:4">
      <c r="A28" t="s">
        <v>389</v>
      </c>
      <c r="B28" t="s">
        <v>390</v>
      </c>
      <c r="C28" t="s">
        <v>29</v>
      </c>
      <c r="D28" t="s">
        <v>20</v>
      </c>
    </row>
    <row r="29" spans="1:4">
      <c r="A29" t="s">
        <v>389</v>
      </c>
      <c r="B29" t="s">
        <v>390</v>
      </c>
      <c r="C29" t="s">
        <v>71</v>
      </c>
      <c r="D29" t="s">
        <v>20</v>
      </c>
    </row>
    <row r="30" spans="1:4">
      <c r="A30" t="s">
        <v>389</v>
      </c>
      <c r="B30" t="s">
        <v>390</v>
      </c>
      <c r="C30" t="s">
        <v>185</v>
      </c>
      <c r="D30" t="s">
        <v>20</v>
      </c>
    </row>
    <row r="31" spans="1:4">
      <c r="A31" t="s">
        <v>389</v>
      </c>
      <c r="B31" t="s">
        <v>390</v>
      </c>
      <c r="C31" t="s">
        <v>108</v>
      </c>
      <c r="D31" t="s">
        <v>20</v>
      </c>
    </row>
    <row r="32" spans="1:4">
      <c r="A32" t="s">
        <v>486</v>
      </c>
      <c r="B32" t="s">
        <v>487</v>
      </c>
      <c r="C32" t="s">
        <v>98</v>
      </c>
      <c r="D32" t="s">
        <v>20</v>
      </c>
    </row>
    <row r="33" spans="1:4">
      <c r="A33" t="s">
        <v>486</v>
      </c>
      <c r="B33" t="s">
        <v>487</v>
      </c>
      <c r="C33" t="s">
        <v>71</v>
      </c>
      <c r="D33" t="s">
        <v>20</v>
      </c>
    </row>
    <row r="34" spans="1:4">
      <c r="A34" t="s">
        <v>486</v>
      </c>
      <c r="B34" t="s">
        <v>487</v>
      </c>
      <c r="C34" t="s">
        <v>248</v>
      </c>
      <c r="D34" t="s">
        <v>20</v>
      </c>
    </row>
    <row r="35" spans="1:4">
      <c r="A35" t="s">
        <v>486</v>
      </c>
      <c r="B35" t="s">
        <v>487</v>
      </c>
      <c r="C35" t="s">
        <v>49</v>
      </c>
      <c r="D35" t="s">
        <v>20</v>
      </c>
    </row>
    <row r="36" spans="1:4">
      <c r="A36" t="s">
        <v>486</v>
      </c>
      <c r="B36" t="s">
        <v>487</v>
      </c>
      <c r="C36" t="s">
        <v>16</v>
      </c>
      <c r="D36" t="s">
        <v>20</v>
      </c>
    </row>
    <row r="37" spans="1:4">
      <c r="A37" t="s">
        <v>486</v>
      </c>
      <c r="B37" t="s">
        <v>487</v>
      </c>
      <c r="C37" t="s">
        <v>29</v>
      </c>
      <c r="D37" t="s">
        <v>20</v>
      </c>
    </row>
    <row r="38" spans="1:4">
      <c r="A38" t="s">
        <v>486</v>
      </c>
      <c r="B38" t="s">
        <v>487</v>
      </c>
      <c r="C38" t="s">
        <v>108</v>
      </c>
      <c r="D38" t="s">
        <v>20</v>
      </c>
    </row>
    <row r="39" spans="1:4">
      <c r="A39" t="s">
        <v>486</v>
      </c>
      <c r="B39" t="s">
        <v>487</v>
      </c>
      <c r="C39" t="s">
        <v>128</v>
      </c>
      <c r="D39" t="s">
        <v>20</v>
      </c>
    </row>
    <row r="40" spans="1:4">
      <c r="A40" t="s">
        <v>486</v>
      </c>
      <c r="B40" t="s">
        <v>487</v>
      </c>
      <c r="C40" t="s">
        <v>185</v>
      </c>
      <c r="D40" t="s">
        <v>20</v>
      </c>
    </row>
    <row r="41" spans="1:4">
      <c r="A41" t="s">
        <v>553</v>
      </c>
      <c r="B41" t="s">
        <v>554</v>
      </c>
      <c r="C41" t="s">
        <v>29</v>
      </c>
      <c r="D41" t="s">
        <v>20</v>
      </c>
    </row>
    <row r="42" spans="1:4">
      <c r="A42" t="s">
        <v>553</v>
      </c>
      <c r="B42" t="s">
        <v>554</v>
      </c>
      <c r="C42" t="s">
        <v>49</v>
      </c>
      <c r="D42" t="s">
        <v>20</v>
      </c>
    </row>
    <row r="43" spans="1:4">
      <c r="A43" t="s">
        <v>553</v>
      </c>
      <c r="B43" t="s">
        <v>554</v>
      </c>
      <c r="C43" t="s">
        <v>231</v>
      </c>
      <c r="D43" t="s">
        <v>20</v>
      </c>
    </row>
    <row r="44" spans="1:4">
      <c r="A44" t="s">
        <v>553</v>
      </c>
      <c r="B44" t="s">
        <v>554</v>
      </c>
      <c r="C44" t="s">
        <v>248</v>
      </c>
      <c r="D44" t="s">
        <v>20</v>
      </c>
    </row>
    <row r="45" spans="1:4">
      <c r="A45" t="s">
        <v>553</v>
      </c>
      <c r="B45" t="s">
        <v>554</v>
      </c>
      <c r="C45" t="s">
        <v>98</v>
      </c>
      <c r="D45" t="s">
        <v>20</v>
      </c>
    </row>
    <row r="46" spans="1:4">
      <c r="A46" t="s">
        <v>553</v>
      </c>
      <c r="B46" t="s">
        <v>554</v>
      </c>
      <c r="C46" t="s">
        <v>128</v>
      </c>
      <c r="D46" t="s">
        <v>20</v>
      </c>
    </row>
    <row r="47" spans="1:4">
      <c r="A47" t="s">
        <v>553</v>
      </c>
      <c r="B47" t="s">
        <v>554</v>
      </c>
      <c r="C47" t="s">
        <v>185</v>
      </c>
      <c r="D47" t="s">
        <v>20</v>
      </c>
    </row>
    <row r="48" spans="1:4">
      <c r="A48" t="s">
        <v>630</v>
      </c>
      <c r="B48" t="s">
        <v>631</v>
      </c>
      <c r="C48" t="s">
        <v>128</v>
      </c>
      <c r="D48" t="s">
        <v>20</v>
      </c>
    </row>
    <row r="49" spans="1:4">
      <c r="A49" t="s">
        <v>630</v>
      </c>
      <c r="B49" t="s">
        <v>631</v>
      </c>
      <c r="C49" t="s">
        <v>49</v>
      </c>
      <c r="D49" t="s">
        <v>20</v>
      </c>
    </row>
    <row r="50" spans="1:4">
      <c r="A50" t="s">
        <v>630</v>
      </c>
      <c r="B50" t="s">
        <v>631</v>
      </c>
      <c r="C50" t="s">
        <v>231</v>
      </c>
      <c r="D50" t="s">
        <v>20</v>
      </c>
    </row>
    <row r="51" spans="1:4">
      <c r="A51" t="s">
        <v>630</v>
      </c>
      <c r="B51" t="s">
        <v>631</v>
      </c>
      <c r="C51" t="s">
        <v>16</v>
      </c>
      <c r="D51" t="s">
        <v>20</v>
      </c>
    </row>
    <row r="52" spans="1:4">
      <c r="A52" t="s">
        <v>630</v>
      </c>
      <c r="B52" t="s">
        <v>631</v>
      </c>
      <c r="C52" t="s">
        <v>108</v>
      </c>
      <c r="D52" t="s">
        <v>20</v>
      </c>
    </row>
    <row r="53" spans="1:4">
      <c r="A53" t="s">
        <v>630</v>
      </c>
      <c r="B53" t="s">
        <v>631</v>
      </c>
      <c r="C53" t="s">
        <v>29</v>
      </c>
      <c r="D53" t="s">
        <v>20</v>
      </c>
    </row>
    <row r="54" spans="1:4">
      <c r="A54" t="s">
        <v>630</v>
      </c>
      <c r="B54" t="s">
        <v>631</v>
      </c>
      <c r="C54" t="s">
        <v>98</v>
      </c>
      <c r="D54" t="s">
        <v>20</v>
      </c>
    </row>
    <row r="55" spans="1:4">
      <c r="A55" t="s">
        <v>680</v>
      </c>
      <c r="B55" t="s">
        <v>681</v>
      </c>
      <c r="C55" t="s">
        <v>71</v>
      </c>
      <c r="D55" t="s">
        <v>20</v>
      </c>
    </row>
    <row r="56" spans="1:4">
      <c r="A56" t="s">
        <v>680</v>
      </c>
      <c r="B56" t="s">
        <v>681</v>
      </c>
      <c r="C56" t="s">
        <v>29</v>
      </c>
      <c r="D56" t="s">
        <v>20</v>
      </c>
    </row>
    <row r="57" spans="1:4">
      <c r="A57" t="s">
        <v>680</v>
      </c>
      <c r="B57" t="s">
        <v>681</v>
      </c>
      <c r="C57" t="s">
        <v>128</v>
      </c>
      <c r="D57" t="s">
        <v>20</v>
      </c>
    </row>
    <row r="58" spans="1:4">
      <c r="A58" t="s">
        <v>680</v>
      </c>
      <c r="B58" t="s">
        <v>681</v>
      </c>
      <c r="C58" t="s">
        <v>98</v>
      </c>
      <c r="D58" t="s">
        <v>20</v>
      </c>
    </row>
    <row r="59" spans="1:4">
      <c r="A59" t="s">
        <v>680</v>
      </c>
      <c r="B59" t="s">
        <v>681</v>
      </c>
      <c r="C59" t="s">
        <v>231</v>
      </c>
      <c r="D59" t="s">
        <v>20</v>
      </c>
    </row>
    <row r="60" spans="1:4">
      <c r="A60" t="s">
        <v>680</v>
      </c>
      <c r="B60" t="s">
        <v>681</v>
      </c>
      <c r="C60" t="s">
        <v>16</v>
      </c>
      <c r="D60" t="s">
        <v>20</v>
      </c>
    </row>
    <row r="61" spans="1:4">
      <c r="A61" t="s">
        <v>680</v>
      </c>
      <c r="B61" t="s">
        <v>681</v>
      </c>
      <c r="C61" t="s">
        <v>185</v>
      </c>
      <c r="D61" t="s">
        <v>20</v>
      </c>
    </row>
    <row r="62" spans="1:4">
      <c r="A62" t="s">
        <v>680</v>
      </c>
      <c r="B62" t="s">
        <v>681</v>
      </c>
      <c r="C62" t="s">
        <v>108</v>
      </c>
      <c r="D62" t="s">
        <v>20</v>
      </c>
    </row>
    <row r="63" spans="1:4">
      <c r="A63" t="s">
        <v>680</v>
      </c>
      <c r="B63" t="s">
        <v>681</v>
      </c>
      <c r="C63" t="s">
        <v>248</v>
      </c>
      <c r="D63" t="s">
        <v>20</v>
      </c>
    </row>
    <row r="64" spans="1:4">
      <c r="A64" t="s">
        <v>776</v>
      </c>
      <c r="B64" t="s">
        <v>777</v>
      </c>
      <c r="C64" t="s">
        <v>231</v>
      </c>
      <c r="D64" t="s">
        <v>20</v>
      </c>
    </row>
    <row r="65" spans="1:4">
      <c r="A65" t="s">
        <v>776</v>
      </c>
      <c r="B65" t="s">
        <v>777</v>
      </c>
      <c r="C65" t="s">
        <v>185</v>
      </c>
      <c r="D65" t="s">
        <v>20</v>
      </c>
    </row>
    <row r="66" spans="1:4">
      <c r="A66" t="s">
        <v>776</v>
      </c>
      <c r="B66" t="s">
        <v>777</v>
      </c>
      <c r="C66" t="s">
        <v>29</v>
      </c>
      <c r="D66" t="s">
        <v>20</v>
      </c>
    </row>
    <row r="67" spans="1:4">
      <c r="A67" t="s">
        <v>776</v>
      </c>
      <c r="B67" t="s">
        <v>777</v>
      </c>
      <c r="C67" t="s">
        <v>108</v>
      </c>
      <c r="D67" t="s">
        <v>20</v>
      </c>
    </row>
    <row r="68" spans="1:4">
      <c r="A68" t="s">
        <v>776</v>
      </c>
      <c r="B68" t="s">
        <v>777</v>
      </c>
      <c r="C68" t="s">
        <v>71</v>
      </c>
      <c r="D68" t="s">
        <v>20</v>
      </c>
    </row>
    <row r="69" spans="1:4">
      <c r="A69" t="s">
        <v>776</v>
      </c>
      <c r="B69" t="s">
        <v>777</v>
      </c>
      <c r="C69" t="s">
        <v>49</v>
      </c>
      <c r="D69" t="s">
        <v>20</v>
      </c>
    </row>
    <row r="70" spans="1:4">
      <c r="A70" t="s">
        <v>776</v>
      </c>
      <c r="B70" t="s">
        <v>777</v>
      </c>
      <c r="C70" t="s">
        <v>128</v>
      </c>
      <c r="D70" t="s">
        <v>20</v>
      </c>
    </row>
    <row r="71" spans="1:4">
      <c r="A71" t="s">
        <v>846</v>
      </c>
      <c r="B71" t="s">
        <v>847</v>
      </c>
      <c r="C71" t="s">
        <v>71</v>
      </c>
      <c r="D71" t="s">
        <v>20</v>
      </c>
    </row>
    <row r="72" spans="1:4">
      <c r="A72" t="s">
        <v>846</v>
      </c>
      <c r="B72" t="s">
        <v>847</v>
      </c>
      <c r="C72" t="s">
        <v>248</v>
      </c>
      <c r="D72" t="s">
        <v>20</v>
      </c>
    </row>
    <row r="73" spans="1:4">
      <c r="A73" t="s">
        <v>846</v>
      </c>
      <c r="B73" t="s">
        <v>847</v>
      </c>
      <c r="C73" t="s">
        <v>231</v>
      </c>
      <c r="D73" t="s">
        <v>20</v>
      </c>
    </row>
    <row r="74" spans="1:4">
      <c r="A74" t="s">
        <v>846</v>
      </c>
      <c r="B74" t="s">
        <v>847</v>
      </c>
      <c r="C74" t="s">
        <v>49</v>
      </c>
      <c r="D74" t="s">
        <v>20</v>
      </c>
    </row>
    <row r="75" spans="1:4">
      <c r="A75" t="s">
        <v>846</v>
      </c>
      <c r="B75" t="s">
        <v>847</v>
      </c>
      <c r="C75" t="s">
        <v>98</v>
      </c>
      <c r="D75" t="s">
        <v>20</v>
      </c>
    </row>
    <row r="76" spans="1:4">
      <c r="A76" t="s">
        <v>846</v>
      </c>
      <c r="B76" t="s">
        <v>847</v>
      </c>
      <c r="C76" t="s">
        <v>16</v>
      </c>
      <c r="D76" t="s">
        <v>20</v>
      </c>
    </row>
    <row r="77" spans="1:4">
      <c r="A77" t="s">
        <v>846</v>
      </c>
      <c r="B77" t="s">
        <v>847</v>
      </c>
      <c r="C77" t="s">
        <v>108</v>
      </c>
      <c r="D77" t="s">
        <v>20</v>
      </c>
    </row>
    <row r="78" spans="1:4">
      <c r="A78" t="s">
        <v>928</v>
      </c>
      <c r="B78" t="s">
        <v>929</v>
      </c>
      <c r="C78" t="s">
        <v>16</v>
      </c>
      <c r="D78" t="s">
        <v>20</v>
      </c>
    </row>
    <row r="79" spans="1:4">
      <c r="A79" t="s">
        <v>928</v>
      </c>
      <c r="B79" t="s">
        <v>929</v>
      </c>
      <c r="C79" t="s">
        <v>98</v>
      </c>
      <c r="D79" t="s">
        <v>20</v>
      </c>
    </row>
    <row r="80" spans="1:4">
      <c r="A80" t="s">
        <v>928</v>
      </c>
      <c r="B80" t="s">
        <v>929</v>
      </c>
      <c r="C80" t="s">
        <v>71</v>
      </c>
      <c r="D80" t="s">
        <v>20</v>
      </c>
    </row>
    <row r="81" spans="1:4">
      <c r="A81" t="s">
        <v>928</v>
      </c>
      <c r="B81" t="s">
        <v>929</v>
      </c>
      <c r="C81" t="s">
        <v>49</v>
      </c>
      <c r="D81" t="s">
        <v>20</v>
      </c>
    </row>
    <row r="82" spans="1:4">
      <c r="A82" t="s">
        <v>928</v>
      </c>
      <c r="B82" t="s">
        <v>929</v>
      </c>
      <c r="C82" t="s">
        <v>128</v>
      </c>
      <c r="D82" t="s">
        <v>20</v>
      </c>
    </row>
    <row r="83" spans="1:4">
      <c r="A83" t="s">
        <v>928</v>
      </c>
      <c r="B83" t="s">
        <v>929</v>
      </c>
      <c r="C83" t="s">
        <v>248</v>
      </c>
      <c r="D83" t="s">
        <v>20</v>
      </c>
    </row>
    <row r="84" spans="1:4">
      <c r="A84" t="s">
        <v>928</v>
      </c>
      <c r="B84" t="s">
        <v>929</v>
      </c>
      <c r="C84" t="s">
        <v>29</v>
      </c>
      <c r="D84" t="s">
        <v>20</v>
      </c>
    </row>
    <row r="85" spans="1:4">
      <c r="A85" t="s">
        <v>1021</v>
      </c>
      <c r="B85" t="s">
        <v>1022</v>
      </c>
      <c r="C85" t="s">
        <v>16</v>
      </c>
      <c r="D85" t="s">
        <v>20</v>
      </c>
    </row>
    <row r="86" spans="1:4">
      <c r="A86" t="s">
        <v>1021</v>
      </c>
      <c r="B86" t="s">
        <v>1022</v>
      </c>
      <c r="C86" t="s">
        <v>108</v>
      </c>
      <c r="D86" t="s">
        <v>20</v>
      </c>
    </row>
    <row r="87" spans="1:4">
      <c r="A87" t="s">
        <v>1021</v>
      </c>
      <c r="B87" t="s">
        <v>1022</v>
      </c>
      <c r="C87" t="s">
        <v>185</v>
      </c>
      <c r="D87" t="s">
        <v>20</v>
      </c>
    </row>
    <row r="88" spans="1:4">
      <c r="A88" t="s">
        <v>1021</v>
      </c>
      <c r="B88" t="s">
        <v>1022</v>
      </c>
      <c r="C88" t="s">
        <v>49</v>
      </c>
      <c r="D88" t="s">
        <v>20</v>
      </c>
    </row>
    <row r="89" spans="1:4">
      <c r="A89" t="s">
        <v>1021</v>
      </c>
      <c r="B89" t="s">
        <v>1022</v>
      </c>
      <c r="C89" t="s">
        <v>231</v>
      </c>
      <c r="D89" t="s">
        <v>20</v>
      </c>
    </row>
    <row r="90" spans="1:4">
      <c r="A90" t="s">
        <v>1021</v>
      </c>
      <c r="B90" t="s">
        <v>1022</v>
      </c>
      <c r="C90" t="s">
        <v>71</v>
      </c>
      <c r="D90" t="s">
        <v>20</v>
      </c>
    </row>
    <row r="91" spans="1:4">
      <c r="A91" t="s">
        <v>1091</v>
      </c>
      <c r="B91" t="s">
        <v>1092</v>
      </c>
      <c r="C91" t="s">
        <v>49</v>
      </c>
      <c r="D91" t="s">
        <v>20</v>
      </c>
    </row>
    <row r="92" spans="1:4">
      <c r="A92" t="s">
        <v>1091</v>
      </c>
      <c r="B92" t="s">
        <v>1092</v>
      </c>
      <c r="C92" t="s">
        <v>16</v>
      </c>
      <c r="D92" t="s">
        <v>20</v>
      </c>
    </row>
    <row r="93" spans="1:4">
      <c r="A93" t="s">
        <v>1091</v>
      </c>
      <c r="B93" t="s">
        <v>1092</v>
      </c>
      <c r="C93" t="s">
        <v>108</v>
      </c>
      <c r="D93" t="s">
        <v>20</v>
      </c>
    </row>
    <row r="94" spans="1:4">
      <c r="A94" t="s">
        <v>1091</v>
      </c>
      <c r="B94" t="s">
        <v>1092</v>
      </c>
      <c r="C94" t="s">
        <v>29</v>
      </c>
      <c r="D94" t="s">
        <v>20</v>
      </c>
    </row>
    <row r="95" spans="1:4">
      <c r="A95" t="s">
        <v>1091</v>
      </c>
      <c r="B95" t="s">
        <v>1092</v>
      </c>
      <c r="C95" t="s">
        <v>185</v>
      </c>
      <c r="D95" t="s">
        <v>20</v>
      </c>
    </row>
    <row r="96" spans="1:4">
      <c r="A96" t="s">
        <v>1091</v>
      </c>
      <c r="B96" t="s">
        <v>1092</v>
      </c>
      <c r="C96" t="s">
        <v>71</v>
      </c>
      <c r="D96" t="s">
        <v>20</v>
      </c>
    </row>
    <row r="97" spans="1:4">
      <c r="A97" t="s">
        <v>1091</v>
      </c>
      <c r="B97" t="s">
        <v>1092</v>
      </c>
      <c r="C97" t="s">
        <v>98</v>
      </c>
      <c r="D97" t="s">
        <v>20</v>
      </c>
    </row>
    <row r="98" spans="1:4">
      <c r="A98" t="s">
        <v>1091</v>
      </c>
      <c r="B98" t="s">
        <v>1092</v>
      </c>
      <c r="C98" t="s">
        <v>231</v>
      </c>
      <c r="D98" t="s">
        <v>20</v>
      </c>
    </row>
    <row r="99" spans="1:4">
      <c r="A99" t="s">
        <v>1164</v>
      </c>
      <c r="B99" t="s">
        <v>1165</v>
      </c>
      <c r="C99" t="s">
        <v>128</v>
      </c>
      <c r="D99" t="s">
        <v>20</v>
      </c>
    </row>
    <row r="100" spans="1:4">
      <c r="A100" t="s">
        <v>1164</v>
      </c>
      <c r="B100" t="s">
        <v>1165</v>
      </c>
      <c r="C100" t="s">
        <v>108</v>
      </c>
      <c r="D100" t="s">
        <v>20</v>
      </c>
    </row>
    <row r="101" spans="1:4">
      <c r="A101" t="s">
        <v>1164</v>
      </c>
      <c r="B101" t="s">
        <v>1165</v>
      </c>
      <c r="C101" t="s">
        <v>71</v>
      </c>
      <c r="D101" t="s">
        <v>20</v>
      </c>
    </row>
    <row r="102" spans="1:4">
      <c r="A102" t="s">
        <v>1164</v>
      </c>
      <c r="B102" t="s">
        <v>1165</v>
      </c>
      <c r="C102" t="s">
        <v>231</v>
      </c>
      <c r="D102" t="s">
        <v>20</v>
      </c>
    </row>
    <row r="103" spans="1:4">
      <c r="A103" t="s">
        <v>1164</v>
      </c>
      <c r="B103" t="s">
        <v>1165</v>
      </c>
      <c r="C103" t="s">
        <v>185</v>
      </c>
      <c r="D103" t="s">
        <v>20</v>
      </c>
    </row>
    <row r="104" spans="1:4">
      <c r="A104" t="s">
        <v>1164</v>
      </c>
      <c r="B104" t="s">
        <v>1165</v>
      </c>
      <c r="C104" t="s">
        <v>49</v>
      </c>
      <c r="D104" t="s">
        <v>20</v>
      </c>
    </row>
    <row r="105" spans="1:4">
      <c r="A105" t="s">
        <v>1164</v>
      </c>
      <c r="B105" t="s">
        <v>1165</v>
      </c>
      <c r="C105" t="s">
        <v>248</v>
      </c>
      <c r="D105" t="s">
        <v>20</v>
      </c>
    </row>
    <row r="106" spans="1:4">
      <c r="A106" t="s">
        <v>1164</v>
      </c>
      <c r="B106" t="s">
        <v>1165</v>
      </c>
      <c r="C106" t="s">
        <v>29</v>
      </c>
      <c r="D106" t="s">
        <v>20</v>
      </c>
    </row>
    <row r="107" spans="1:4">
      <c r="A107" t="s">
        <v>1240</v>
      </c>
      <c r="B107" t="s">
        <v>1241</v>
      </c>
      <c r="C107" t="s">
        <v>16</v>
      </c>
      <c r="D107" t="s">
        <v>20</v>
      </c>
    </row>
    <row r="108" spans="1:4">
      <c r="A108" t="s">
        <v>1240</v>
      </c>
      <c r="B108" t="s">
        <v>1241</v>
      </c>
      <c r="C108" t="s">
        <v>71</v>
      </c>
      <c r="D108" t="s">
        <v>20</v>
      </c>
    </row>
    <row r="109" spans="1:4">
      <c r="A109" t="s">
        <v>1240</v>
      </c>
      <c r="B109" t="s">
        <v>1241</v>
      </c>
      <c r="C109" t="s">
        <v>128</v>
      </c>
      <c r="D109" t="s">
        <v>20</v>
      </c>
    </row>
    <row r="110" spans="1:4">
      <c r="A110" t="s">
        <v>1240</v>
      </c>
      <c r="B110" t="s">
        <v>1241</v>
      </c>
      <c r="C110" t="s">
        <v>185</v>
      </c>
      <c r="D110" t="s">
        <v>20</v>
      </c>
    </row>
    <row r="111" spans="1:4">
      <c r="A111" t="s">
        <v>1240</v>
      </c>
      <c r="B111" t="s">
        <v>1241</v>
      </c>
      <c r="C111" t="s">
        <v>248</v>
      </c>
      <c r="D111" t="s">
        <v>20</v>
      </c>
    </row>
    <row r="112" spans="1:4">
      <c r="A112" t="s">
        <v>1240</v>
      </c>
      <c r="B112" t="s">
        <v>1241</v>
      </c>
      <c r="C112" t="s">
        <v>26</v>
      </c>
      <c r="D112" t="s">
        <v>20</v>
      </c>
    </row>
    <row r="113" spans="1:4">
      <c r="A113" t="s">
        <v>1240</v>
      </c>
      <c r="B113" t="s">
        <v>1241</v>
      </c>
      <c r="C113" t="s">
        <v>98</v>
      </c>
      <c r="D113" t="s">
        <v>20</v>
      </c>
    </row>
    <row r="114" spans="1:4">
      <c r="A114" t="s">
        <v>1240</v>
      </c>
      <c r="B114" t="s">
        <v>1241</v>
      </c>
      <c r="C114" t="s">
        <v>108</v>
      </c>
      <c r="D114" t="s">
        <v>20</v>
      </c>
    </row>
    <row r="115" spans="1:4">
      <c r="A115" t="s">
        <v>1323</v>
      </c>
      <c r="B115" t="s">
        <v>1324</v>
      </c>
      <c r="C115" t="s">
        <v>108</v>
      </c>
      <c r="D115" t="s">
        <v>20</v>
      </c>
    </row>
    <row r="116" spans="1:4">
      <c r="A116" t="s">
        <v>1323</v>
      </c>
      <c r="B116" t="s">
        <v>1324</v>
      </c>
      <c r="C116" t="s">
        <v>29</v>
      </c>
      <c r="D116" t="s">
        <v>20</v>
      </c>
    </row>
    <row r="117" spans="1:4">
      <c r="A117" t="s">
        <v>1323</v>
      </c>
      <c r="B117" t="s">
        <v>1324</v>
      </c>
      <c r="C117" t="s">
        <v>248</v>
      </c>
      <c r="D117" t="s">
        <v>20</v>
      </c>
    </row>
    <row r="118" spans="1:4">
      <c r="A118" t="s">
        <v>1323</v>
      </c>
      <c r="B118" t="s">
        <v>1324</v>
      </c>
      <c r="C118" t="s">
        <v>16</v>
      </c>
      <c r="D118" t="s">
        <v>20</v>
      </c>
    </row>
    <row r="119" spans="1:4">
      <c r="A119" t="s">
        <v>1323</v>
      </c>
      <c r="B119" t="s">
        <v>1324</v>
      </c>
      <c r="C119" t="s">
        <v>231</v>
      </c>
      <c r="D119" t="s">
        <v>20</v>
      </c>
    </row>
    <row r="120" spans="1:4">
      <c r="A120" t="s">
        <v>1323</v>
      </c>
      <c r="B120" t="s">
        <v>1324</v>
      </c>
      <c r="C120" t="s">
        <v>98</v>
      </c>
      <c r="D120" t="s">
        <v>20</v>
      </c>
    </row>
    <row r="121" spans="1:4">
      <c r="A121" t="s">
        <v>1323</v>
      </c>
      <c r="B121" t="s">
        <v>1324</v>
      </c>
      <c r="C121" t="s">
        <v>128</v>
      </c>
      <c r="D121" t="s">
        <v>20</v>
      </c>
    </row>
    <row r="122" spans="1:4">
      <c r="A122" t="s">
        <v>1390</v>
      </c>
      <c r="B122" t="s">
        <v>1391</v>
      </c>
      <c r="C122" t="s">
        <v>98</v>
      </c>
      <c r="D122" t="s">
        <v>20</v>
      </c>
    </row>
    <row r="123" spans="1:4">
      <c r="A123" t="s">
        <v>1390</v>
      </c>
      <c r="B123" t="s">
        <v>1391</v>
      </c>
      <c r="C123" t="s">
        <v>29</v>
      </c>
      <c r="D123" t="s">
        <v>20</v>
      </c>
    </row>
    <row r="124" spans="1:4">
      <c r="A124" t="s">
        <v>1390</v>
      </c>
      <c r="B124" t="s">
        <v>1391</v>
      </c>
      <c r="C124" t="s">
        <v>185</v>
      </c>
      <c r="D124" t="s">
        <v>20</v>
      </c>
    </row>
    <row r="125" spans="1:4">
      <c r="A125" t="s">
        <v>1390</v>
      </c>
      <c r="B125" t="s">
        <v>1391</v>
      </c>
      <c r="C125" t="s">
        <v>248</v>
      </c>
      <c r="D125" t="s">
        <v>20</v>
      </c>
    </row>
    <row r="126" spans="1:4">
      <c r="A126" t="s">
        <v>1390</v>
      </c>
      <c r="B126" t="s">
        <v>1391</v>
      </c>
      <c r="C126" t="s">
        <v>128</v>
      </c>
      <c r="D126" t="s">
        <v>20</v>
      </c>
    </row>
    <row r="127" spans="1:4">
      <c r="A127" t="s">
        <v>1390</v>
      </c>
      <c r="B127" t="s">
        <v>1391</v>
      </c>
      <c r="C127" t="s">
        <v>16</v>
      </c>
      <c r="D127" t="s">
        <v>20</v>
      </c>
    </row>
    <row r="128" spans="1:4">
      <c r="A128" t="s">
        <v>1390</v>
      </c>
      <c r="B128" t="s">
        <v>1391</v>
      </c>
      <c r="C128" t="s">
        <v>108</v>
      </c>
      <c r="D128" t="s">
        <v>20</v>
      </c>
    </row>
    <row r="129" spans="1:4">
      <c r="A129" t="s">
        <v>1390</v>
      </c>
      <c r="B129" t="s">
        <v>1391</v>
      </c>
      <c r="C129" t="s">
        <v>231</v>
      </c>
      <c r="D129" t="s">
        <v>20</v>
      </c>
    </row>
    <row r="130" spans="1:4">
      <c r="A130" t="s">
        <v>1469</v>
      </c>
      <c r="B130" t="s">
        <v>1470</v>
      </c>
      <c r="C130" t="s">
        <v>49</v>
      </c>
      <c r="D130" t="s">
        <v>20</v>
      </c>
    </row>
    <row r="131" spans="1:4">
      <c r="A131" t="s">
        <v>1469</v>
      </c>
      <c r="B131" t="s">
        <v>1470</v>
      </c>
      <c r="C131" t="s">
        <v>16</v>
      </c>
      <c r="D131" t="s">
        <v>20</v>
      </c>
    </row>
    <row r="132" spans="1:4">
      <c r="A132" t="s">
        <v>1469</v>
      </c>
      <c r="B132" t="s">
        <v>1470</v>
      </c>
      <c r="C132" t="s">
        <v>98</v>
      </c>
      <c r="D132" t="s">
        <v>20</v>
      </c>
    </row>
    <row r="133" spans="1:4">
      <c r="A133" t="s">
        <v>1469</v>
      </c>
      <c r="B133" t="s">
        <v>1470</v>
      </c>
      <c r="C133" t="s">
        <v>231</v>
      </c>
      <c r="D133" t="s">
        <v>20</v>
      </c>
    </row>
    <row r="134" spans="1:4">
      <c r="A134" t="s">
        <v>1469</v>
      </c>
      <c r="B134" t="s">
        <v>1470</v>
      </c>
      <c r="C134" t="s">
        <v>108</v>
      </c>
      <c r="D134" t="s">
        <v>20</v>
      </c>
    </row>
    <row r="135" spans="1:4">
      <c r="A135" t="s">
        <v>1469</v>
      </c>
      <c r="B135" t="s">
        <v>1470</v>
      </c>
      <c r="C135" t="s">
        <v>128</v>
      </c>
      <c r="D135" t="s">
        <v>20</v>
      </c>
    </row>
    <row r="136" spans="1:4">
      <c r="A136" t="s">
        <v>1469</v>
      </c>
      <c r="B136" t="s">
        <v>1470</v>
      </c>
      <c r="C136" t="s">
        <v>248</v>
      </c>
      <c r="D136" t="s">
        <v>20</v>
      </c>
    </row>
    <row r="137" spans="1:4">
      <c r="A137" t="s">
        <v>1469</v>
      </c>
      <c r="B137" t="s">
        <v>1470</v>
      </c>
      <c r="C137" t="s">
        <v>185</v>
      </c>
      <c r="D137" t="s">
        <v>20</v>
      </c>
    </row>
    <row r="138" spans="1:4">
      <c r="A138" t="s">
        <v>1550</v>
      </c>
      <c r="B138" t="s">
        <v>1551</v>
      </c>
      <c r="C138" t="s">
        <v>49</v>
      </c>
      <c r="D138" t="s">
        <v>20</v>
      </c>
    </row>
    <row r="139" spans="1:4">
      <c r="A139" t="s">
        <v>1550</v>
      </c>
      <c r="B139" t="s">
        <v>1551</v>
      </c>
      <c r="C139" t="s">
        <v>231</v>
      </c>
      <c r="D139" t="s">
        <v>20</v>
      </c>
    </row>
    <row r="140" spans="1:4">
      <c r="A140" t="s">
        <v>1550</v>
      </c>
      <c r="B140" t="s">
        <v>1551</v>
      </c>
      <c r="C140" t="s">
        <v>16</v>
      </c>
      <c r="D140" t="s">
        <v>20</v>
      </c>
    </row>
    <row r="141" spans="1:4">
      <c r="A141" t="s">
        <v>1550</v>
      </c>
      <c r="B141" t="s">
        <v>1551</v>
      </c>
      <c r="C141" t="s">
        <v>185</v>
      </c>
      <c r="D141" t="s">
        <v>20</v>
      </c>
    </row>
    <row r="142" spans="1:4">
      <c r="A142" t="s">
        <v>1550</v>
      </c>
      <c r="B142" t="s">
        <v>1551</v>
      </c>
      <c r="C142" t="s">
        <v>29</v>
      </c>
      <c r="D142" t="s">
        <v>20</v>
      </c>
    </row>
    <row r="143" spans="1:4">
      <c r="A143" t="s">
        <v>1550</v>
      </c>
      <c r="B143" t="s">
        <v>1551</v>
      </c>
      <c r="C143" t="s">
        <v>98</v>
      </c>
      <c r="D143" t="s">
        <v>20</v>
      </c>
    </row>
    <row r="144" spans="1:4">
      <c r="A144" t="s">
        <v>1599</v>
      </c>
      <c r="B144" t="s">
        <v>1600</v>
      </c>
      <c r="C144" t="s">
        <v>185</v>
      </c>
      <c r="D144" t="s">
        <v>20</v>
      </c>
    </row>
    <row r="145" spans="1:4">
      <c r="A145" t="s">
        <v>1599</v>
      </c>
      <c r="B145" t="s">
        <v>1600</v>
      </c>
      <c r="C145" t="s">
        <v>231</v>
      </c>
      <c r="D145" t="s">
        <v>20</v>
      </c>
    </row>
    <row r="146" spans="1:4">
      <c r="A146" t="s">
        <v>1599</v>
      </c>
      <c r="B146" t="s">
        <v>1600</v>
      </c>
      <c r="C146" t="s">
        <v>108</v>
      </c>
      <c r="D146" t="s">
        <v>20</v>
      </c>
    </row>
    <row r="147" spans="1:4">
      <c r="A147" t="s">
        <v>1599</v>
      </c>
      <c r="B147" t="s">
        <v>1600</v>
      </c>
      <c r="C147" t="s">
        <v>49</v>
      </c>
      <c r="D147" t="s">
        <v>20</v>
      </c>
    </row>
    <row r="148" spans="1:4">
      <c r="A148" t="s">
        <v>1654</v>
      </c>
      <c r="B148" t="s">
        <v>1655</v>
      </c>
      <c r="C148" t="s">
        <v>49</v>
      </c>
      <c r="D148" t="s">
        <v>20</v>
      </c>
    </row>
    <row r="149" spans="1:4">
      <c r="A149" t="s">
        <v>1654</v>
      </c>
      <c r="B149" t="s">
        <v>1655</v>
      </c>
      <c r="C149" t="s">
        <v>29</v>
      </c>
      <c r="D149" t="s">
        <v>20</v>
      </c>
    </row>
    <row r="150" spans="1:4">
      <c r="A150" t="s">
        <v>1654</v>
      </c>
      <c r="B150" t="s">
        <v>1655</v>
      </c>
      <c r="C150" t="s">
        <v>248</v>
      </c>
      <c r="D150" t="s">
        <v>20</v>
      </c>
    </row>
    <row r="151" spans="1:4">
      <c r="A151" t="s">
        <v>1654</v>
      </c>
      <c r="B151" t="s">
        <v>1655</v>
      </c>
      <c r="C151" t="s">
        <v>231</v>
      </c>
      <c r="D151" t="s">
        <v>20</v>
      </c>
    </row>
    <row r="152" spans="1:4">
      <c r="A152" t="s">
        <v>1654</v>
      </c>
      <c r="B152" t="s">
        <v>1655</v>
      </c>
      <c r="C152" t="s">
        <v>98</v>
      </c>
      <c r="D152" t="s">
        <v>20</v>
      </c>
    </row>
    <row r="153" spans="1:4">
      <c r="A153" t="s">
        <v>1706</v>
      </c>
      <c r="B153" t="s">
        <v>1707</v>
      </c>
      <c r="C153" t="s">
        <v>128</v>
      </c>
      <c r="D153" t="s">
        <v>20</v>
      </c>
    </row>
    <row r="154" spans="1:4">
      <c r="A154" t="s">
        <v>1706</v>
      </c>
      <c r="B154" t="s">
        <v>1707</v>
      </c>
      <c r="C154" t="s">
        <v>29</v>
      </c>
      <c r="D154" t="s">
        <v>20</v>
      </c>
    </row>
    <row r="155" spans="1:4">
      <c r="A155" t="s">
        <v>1706</v>
      </c>
      <c r="B155" t="s">
        <v>1707</v>
      </c>
      <c r="C155" t="s">
        <v>98</v>
      </c>
      <c r="D155" t="s">
        <v>20</v>
      </c>
    </row>
    <row r="156" spans="1:4">
      <c r="A156" t="s">
        <v>1706</v>
      </c>
      <c r="B156" t="s">
        <v>1707</v>
      </c>
      <c r="C156" t="s">
        <v>248</v>
      </c>
      <c r="D156" t="s">
        <v>20</v>
      </c>
    </row>
    <row r="157" spans="1:4">
      <c r="A157" t="s">
        <v>1706</v>
      </c>
      <c r="B157" t="s">
        <v>1707</v>
      </c>
      <c r="C157" t="s">
        <v>185</v>
      </c>
      <c r="D1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Sales_Data</vt:lpstr>
      <vt:lpstr>Purchase_Data</vt:lpstr>
      <vt:lpstr>Inventory_Data</vt:lpstr>
      <vt:lpstr>Inventory_Fungicide</vt:lpstr>
      <vt:lpstr>Inventory_Herbicide_Data</vt:lpstr>
      <vt:lpstr>Inventory_Insecticide_Data</vt:lpstr>
      <vt:lpstr>Inventory_Insecticide</vt:lpstr>
      <vt:lpstr>Inventory_Plant_Nutrition_Data</vt:lpstr>
      <vt:lpstr>Descriptive_Statistics(M)</vt:lpstr>
      <vt:lpstr>Computation &amp; Calculation(M)</vt:lpstr>
      <vt:lpstr>Top Product Revenue Vs Profit</vt:lpstr>
      <vt:lpstr>Calculations &amp; Computation 2</vt:lpstr>
      <vt:lpstr>Sheet3</vt:lpstr>
      <vt:lpstr>Fungicide_Time_Series</vt:lpstr>
      <vt:lpstr>Herbicide_Time Series</vt:lpstr>
      <vt:lpstr>Insecticide_Time_Series</vt:lpstr>
      <vt:lpstr>Plant_Nutrition_Time_Series</vt:lpstr>
      <vt:lpstr>Time Series</vt:lpstr>
      <vt:lpstr>Charts(M)</vt:lpstr>
      <vt:lpstr>Chart(F)</vt:lpstr>
      <vt:lpstr>Survey Data</vt:lpstr>
      <vt:lpstr>Survey_Data_analysis</vt:lpstr>
      <vt:lpstr>Inventory_Plant_Nutrition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Pranab Manna</cp:lastModifiedBy>
  <dcterms:created xsi:type="dcterms:W3CDTF">2025-05-01T10:59:33Z</dcterms:created>
  <dcterms:modified xsi:type="dcterms:W3CDTF">2025-08-18T13:08:42Z</dcterms:modified>
</cp:coreProperties>
</file>