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ocuments\"/>
    </mc:Choice>
  </mc:AlternateContent>
  <xr:revisionPtr revIDLastSave="0" documentId="13_ncr:1_{7FBFC67D-6CE2-467C-B2D6-D6C3D819F965}" xr6:coauthVersionLast="47" xr6:coauthVersionMax="47" xr10:uidLastSave="{00000000-0000-0000-0000-000000000000}"/>
  <bookViews>
    <workbookView xWindow="-108" yWindow="-108" windowWidth="23256" windowHeight="12456" activeTab="3" xr2:uid="{CA74ECAD-624A-47FF-99FE-4CBC2BE8E0FB}"/>
  </bookViews>
  <sheets>
    <sheet name="Database" sheetId="1" r:id="rId1"/>
    <sheet name="Summary" sheetId="2" r:id="rId2"/>
    <sheet name="Pivot Products" sheetId="8" r:id="rId3"/>
    <sheet name="Dashboard" sheetId="4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" l="1"/>
  <c r="D15" i="2"/>
  <c r="E15" i="2"/>
  <c r="F15" i="2"/>
  <c r="J21" i="4" l="1"/>
  <c r="J25" i="4"/>
  <c r="J24" i="4"/>
  <c r="J23" i="4"/>
  <c r="J22" i="4"/>
  <c r="H22" i="4"/>
  <c r="H21" i="4"/>
  <c r="H25" i="4"/>
  <c r="H24" i="4"/>
  <c r="H23" i="4"/>
  <c r="H20" i="4"/>
  <c r="B24" i="4" a="1"/>
  <c r="B24" i="4" s="1"/>
  <c r="C26" i="4" a="1"/>
  <c r="C26" i="4" s="1"/>
  <c r="D26" i="4" a="1"/>
  <c r="D26" i="4" s="1"/>
  <c r="E26" i="4" a="1"/>
  <c r="E26" i="4" s="1"/>
  <c r="C25" i="4" a="1"/>
  <c r="C25" i="4" s="1"/>
  <c r="D25" i="4" a="1"/>
  <c r="D25" i="4" s="1"/>
  <c r="E25" i="4" a="1"/>
  <c r="E25" i="4" s="1"/>
  <c r="C24" i="4" a="1"/>
  <c r="C24" i="4" s="1"/>
  <c r="D24" i="4" a="1"/>
  <c r="D24" i="4" s="1"/>
  <c r="E24" i="4" a="1"/>
  <c r="E24" i="4" s="1"/>
  <c r="C23" i="4" a="1"/>
  <c r="C23" i="4" s="1"/>
  <c r="D23" i="4" a="1"/>
  <c r="D23" i="4" s="1"/>
  <c r="E23" i="4" a="1"/>
  <c r="E23" i="4" s="1"/>
  <c r="C22" i="4" a="1"/>
  <c r="C22" i="4" s="1"/>
  <c r="D22" i="4" a="1"/>
  <c r="D22" i="4" s="1"/>
  <c r="E22" i="4" a="1"/>
  <c r="E22" i="4" s="1"/>
  <c r="B26" i="4" a="1"/>
  <c r="B26" i="4" s="1"/>
  <c r="B22" i="4" a="1"/>
  <c r="B22" i="4" s="1"/>
  <c r="B23" i="4" a="1"/>
  <c r="B23" i="4" s="1"/>
  <c r="B25" i="4" a="1"/>
  <c r="B25" i="4" s="1"/>
  <c r="C21" i="4" a="1"/>
  <c r="C21" i="4" s="1"/>
  <c r="D21" i="4" a="1"/>
  <c r="D21" i="4" s="1"/>
  <c r="E21" i="4" a="1"/>
  <c r="E21" i="4" s="1"/>
  <c r="B21" i="4" a="1"/>
  <c r="B21" i="4" s="1"/>
  <c r="A8" i="4" l="1"/>
  <c r="B8" i="4" s="1" a="1"/>
  <c r="B8" i="4" s="1"/>
  <c r="I3" i="1"/>
  <c r="I4" i="1"/>
  <c r="I5" i="1"/>
  <c r="I6" i="1"/>
  <c r="I7" i="1"/>
  <c r="I8" i="1"/>
  <c r="I9" i="1"/>
  <c r="E7" i="2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D5" i="2" s="1"/>
  <c r="N3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8" i="4" l="1" a="1"/>
  <c r="F8" i="4" s="1"/>
  <c r="E8" i="4" a="1"/>
  <c r="E8" i="4" s="1"/>
  <c r="D8" i="4" a="1"/>
  <c r="D8" i="4" s="1"/>
  <c r="C8" i="4" a="1"/>
  <c r="C8" i="4" s="1"/>
  <c r="F14" i="2"/>
  <c r="D12" i="2"/>
  <c r="B10" i="2"/>
  <c r="C5" i="2"/>
  <c r="E14" i="2"/>
  <c r="C12" i="2"/>
  <c r="F9" i="2"/>
  <c r="D7" i="2"/>
  <c r="B5" i="2"/>
  <c r="D14" i="2"/>
  <c r="B12" i="2"/>
  <c r="E9" i="2"/>
  <c r="C7" i="2"/>
  <c r="F4" i="2"/>
  <c r="C14" i="2"/>
  <c r="F11" i="2"/>
  <c r="D9" i="2"/>
  <c r="B7" i="2"/>
  <c r="E4" i="2"/>
  <c r="B14" i="2"/>
  <c r="E11" i="2"/>
  <c r="C9" i="2"/>
  <c r="F6" i="2"/>
  <c r="D4" i="2"/>
  <c r="F13" i="2"/>
  <c r="D11" i="2"/>
  <c r="B9" i="2"/>
  <c r="E6" i="2"/>
  <c r="C4" i="2"/>
  <c r="E13" i="2"/>
  <c r="C11" i="2"/>
  <c r="F8" i="2"/>
  <c r="D6" i="2"/>
  <c r="B4" i="2"/>
  <c r="B3" i="2"/>
  <c r="D13" i="2"/>
  <c r="B11" i="2"/>
  <c r="E8" i="2"/>
  <c r="C6" i="2"/>
  <c r="F3" i="2"/>
  <c r="C13" i="2"/>
  <c r="F10" i="2"/>
  <c r="D8" i="2"/>
  <c r="B6" i="2"/>
  <c r="E3" i="2"/>
  <c r="B13" i="2"/>
  <c r="E10" i="2"/>
  <c r="C8" i="2"/>
  <c r="F5" i="2"/>
  <c r="D3" i="2"/>
  <c r="F12" i="2"/>
  <c r="D10" i="2"/>
  <c r="B8" i="2"/>
  <c r="E5" i="2"/>
  <c r="C3" i="2"/>
  <c r="E12" i="2"/>
  <c r="C10" i="2"/>
  <c r="F7" i="2"/>
  <c r="B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<sst xmlns="http://schemas.openxmlformats.org/spreadsheetml/2006/main" count="148" uniqueCount="68">
  <si>
    <t>Invoice nr</t>
  </si>
  <si>
    <t>Date</t>
  </si>
  <si>
    <t>Product Description</t>
  </si>
  <si>
    <t>Quantity</t>
  </si>
  <si>
    <t>Product Category</t>
  </si>
  <si>
    <t>Sales</t>
  </si>
  <si>
    <t>COGS</t>
  </si>
  <si>
    <t>Margin</t>
  </si>
  <si>
    <t>Month</t>
  </si>
  <si>
    <t>INV12341</t>
  </si>
  <si>
    <t>Table</t>
  </si>
  <si>
    <t>Home</t>
  </si>
  <si>
    <t>INV12342</t>
  </si>
  <si>
    <t>Chair</t>
  </si>
  <si>
    <t>INV12343</t>
  </si>
  <si>
    <t>Furniture Accessories</t>
  </si>
  <si>
    <t>INV12344</t>
  </si>
  <si>
    <t>Laptop</t>
  </si>
  <si>
    <t>IT</t>
  </si>
  <si>
    <t>INV12345</t>
  </si>
  <si>
    <t>Engine Oil</t>
  </si>
  <si>
    <t>Auto</t>
  </si>
  <si>
    <t>INV12346</t>
  </si>
  <si>
    <t>INV12347</t>
  </si>
  <si>
    <t>Tyres</t>
  </si>
  <si>
    <t>INV12348</t>
  </si>
  <si>
    <t>INV12349</t>
  </si>
  <si>
    <t>Smartphone</t>
  </si>
  <si>
    <t>INV12350</t>
  </si>
  <si>
    <t>INV12351</t>
  </si>
  <si>
    <t>Pants</t>
  </si>
  <si>
    <t>Fashion</t>
  </si>
  <si>
    <t>INV12352</t>
  </si>
  <si>
    <t>INV12353</t>
  </si>
  <si>
    <t>Jacket</t>
  </si>
  <si>
    <t>INV12354</t>
  </si>
  <si>
    <t>INV12355</t>
  </si>
  <si>
    <t>INV12356</t>
  </si>
  <si>
    <t>Dress</t>
  </si>
  <si>
    <t>INV12357</t>
  </si>
  <si>
    <t>INV12358</t>
  </si>
  <si>
    <t>INV12359</t>
  </si>
  <si>
    <t>INV12360</t>
  </si>
  <si>
    <t>INV12361</t>
  </si>
  <si>
    <t>Toys</t>
  </si>
  <si>
    <t>Kids</t>
  </si>
  <si>
    <t>INV12362</t>
  </si>
  <si>
    <t>INV12363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</si>
  <si>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</si>
  <si>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</si>
  <si>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</si>
  <si>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</si>
  <si>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</si>
  <si>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</si>
  <si>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</si>
  <si>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</si>
  <si>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</si>
  <si>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</si>
  <si>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</si>
  <si>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</si>
  <si>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</si>
  <si>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Row Labels</t>
  </si>
  <si>
    <t>Grand Total</t>
  </si>
  <si>
    <t>Sum of Quantity</t>
  </si>
  <si>
    <t>Sum of Sales</t>
  </si>
  <si>
    <t>Sum of Margin</t>
  </si>
  <si>
    <t>Quantites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</si>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</sst>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3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3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Dashboard!$A$8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Dashboard!$B$7:$F$7</c:f>
              <c:strCache>
                <c:ptCount val="5"/>
                <c:pt idx="0">
                  <c:v>Home</c:v>
                </c:pt>
                <c:pt idx="1">
                  <c:v>IT</c:v>
                </c:pt>
                <c:pt idx="2">
                  <c:v>Auto</c:v>
                </c:pt>
                <c:pt idx="3">
                  <c:v>Fashion</c:v>
                </c:pt>
                <c:pt idx="4">
                  <c:v>Kids</c:v>
                </c:pt>
              </c:strCache>
            </c:strRef>
          </c:cat>
          <c:val>
            <c:numRef>
              <c:f>Dashboard!$B$8:$F$8</c:f>
              <c:numCache>
                <c:formatCode>General</c:formatCode>
                <c:ptCount val="5"/>
                <c:pt idx="0">
                  <c:v>7870</c:v>
                </c:pt>
                <c:pt idx="1">
                  <c:v>21700</c:v>
                </c:pt>
                <c:pt idx="2">
                  <c:v>2850</c:v>
                </c:pt>
                <c:pt idx="3">
                  <c:v>9400</c:v>
                </c:pt>
                <c:pt idx="4">
                  <c:v>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C-4A68-9922-AB0E00239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6271312"/>
        <c:axId val="587771952"/>
        <c:axId val="0"/>
      </c:bar3DChart>
      <c:catAx>
        <c:axId val="31627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71952"/>
        <c:crosses val="autoZero"/>
        <c:auto val="1"/>
        <c:lblAlgn val="ctr"/>
        <c:lblOffset val="100"/>
        <c:noMultiLvlLbl val="0"/>
      </c:catAx>
      <c:valAx>
        <c:axId val="5877719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627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12" dropStyle="combo" dx="26" fmlaLink="$M$3" fmlaRange="$P$2:$P$13" sel="1" val="0"/>
</file>

<file path=xl/ctrlProps/ctrlProp2.xml><?xml version="1.0" encoding="utf-8"?>
<formControlPr xmlns="http://schemas.microsoft.com/office/spreadsheetml/2009/9/main" objectType="Drop" dropLines="13" dropStyle="combo" dx="26" fmlaLink="Summary!$H$2" fmlaRange="Summary!$J$2:$J$14" sel="13" val="0"/>
</file>

<file path=xl/ctrlProps/ctrlProp3.xml><?xml version="1.0" encoding="utf-8"?>
<formControlPr xmlns="http://schemas.microsoft.com/office/spreadsheetml/2009/9/main" objectType="Scroll" dx="26" fmlaLink="'Pivot Products'!$F$3" max="11" min="1" page="5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5</xdr:row>
          <xdr:rowOff>167640</xdr:rowOff>
        </xdr:from>
        <xdr:to>
          <xdr:col>11</xdr:col>
          <xdr:colOff>495300</xdr:colOff>
          <xdr:row>7</xdr:row>
          <xdr:rowOff>53340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259080</xdr:colOff>
          <xdr:row>1</xdr:row>
          <xdr:rowOff>144780</xdr:rowOff>
        </xdr:from>
        <xdr:to>
          <xdr:col>1</xdr:col>
          <xdr:colOff>1043940</xdr:colOff>
          <xdr:row>3</xdr:row>
          <xdr:rowOff>38100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3</xdr:row>
      <xdr:rowOff>171450</xdr:rowOff>
    </xdr:from>
    <xdr:to>
      <xdr:col>9</xdr:col>
      <xdr:colOff>373380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15240</xdr:rowOff>
        </xdr:from>
        <xdr:to>
          <xdr:col>5</xdr:col>
          <xdr:colOff>289560</xdr:colOff>
          <xdr:row>26</xdr:row>
          <xdr:rowOff>144780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v" refreshedDate="45160.613113541665" createdVersion="8" refreshedVersion="8" minRefreshableVersion="3" recordCount="23" xr:uid="{1B277613-4B18-4FEF-AEA7-284FEAA33732}">
  <cacheSource type="worksheet">
    <worksheetSource ref="A1:I24" sheet="Database"/>
  </cacheSource>
  <cacheFields count="9">
    <cacheField name="Invoice nr" numFmtId="0">
      <sharedItems/>
    </cacheField>
    <cacheField name="Date" numFmtId="14">
      <sharedItems containsSemiMixedTypes="0" containsNonDate="0" containsDate="1" containsString="0" minDate="2019-01-04T00:00:00" maxDate="2019-12-23T00:00:00"/>
    </cacheField>
    <cacheField name="Product Description" numFmtId="0">
      <sharedItems count="11">
        <s v="Table"/>
        <s v="Chair"/>
        <s v="Furniture Accessories"/>
        <s v="Laptop"/>
        <s v="Engine Oil"/>
        <s v="Tyres"/>
        <s v="Smartphone"/>
        <s v="Pants"/>
        <s v="Jacket"/>
        <s v="Dress"/>
        <s v="Toys"/>
      </sharedItems>
    </cacheField>
    <cacheField name="Quantity" numFmtId="0">
      <sharedItems containsSemiMixedTypes="0" containsString="0" containsNumber="1" containsInteger="1" minValue="1" maxValue="100"/>
    </cacheField>
    <cacheField name="Product Category" numFmtId="0">
      <sharedItems/>
    </cacheField>
    <cacheField name="Sales" numFmtId="0">
      <sharedItems containsSemiMixedTypes="0" containsString="0" containsNumber="1" containsInteger="1" minValue="450" maxValue="7000"/>
    </cacheField>
    <cacheField name="COGS" numFmtId="0">
      <sharedItems containsSemiMixedTypes="0" containsString="0" containsNumber="1" containsInteger="1" minValue="300" maxValue="5000"/>
    </cacheField>
    <cacheField name="Margin" numFmtId="0">
      <sharedItems containsSemiMixedTypes="0" containsString="0" containsNumber="1" containsInteger="1" minValue="100" maxValue="3700"/>
    </cacheField>
    <cacheField name="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INV12341"/>
    <d v="2019-01-04T00:00:00"/>
    <x v="0"/>
    <n v="13"/>
    <s v="Home"/>
    <n v="2600"/>
    <n v="2400"/>
    <n v="200"/>
    <s v="January"/>
  </r>
  <r>
    <s v="INV12342"/>
    <d v="2019-01-20T00:00:00"/>
    <x v="1"/>
    <n v="31"/>
    <s v="Home"/>
    <n v="1550"/>
    <n v="1000"/>
    <n v="550"/>
    <s v="January"/>
  </r>
  <r>
    <s v="INV12343"/>
    <d v="2019-02-05T00:00:00"/>
    <x v="2"/>
    <n v="89"/>
    <s v="Home"/>
    <n v="900"/>
    <n v="750"/>
    <n v="150"/>
    <s v="February"/>
  </r>
  <r>
    <s v="INV12344"/>
    <d v="2019-02-21T00:00:00"/>
    <x v="3"/>
    <n v="3"/>
    <s v="IT"/>
    <n v="2400"/>
    <n v="1900"/>
    <n v="500"/>
    <s v="February"/>
  </r>
  <r>
    <s v="INV12345"/>
    <d v="2019-03-09T00:00:00"/>
    <x v="4"/>
    <n v="100"/>
    <s v="Auto"/>
    <n v="1000"/>
    <n v="700"/>
    <n v="300"/>
    <s v="March"/>
  </r>
  <r>
    <s v="INV12346"/>
    <d v="2019-03-25T00:00:00"/>
    <x v="1"/>
    <n v="11"/>
    <s v="Home"/>
    <n v="550"/>
    <n v="410"/>
    <n v="140"/>
    <s v="March"/>
  </r>
  <r>
    <s v="INV12347"/>
    <d v="2019-04-10T00:00:00"/>
    <x v="5"/>
    <n v="8"/>
    <s v="Auto"/>
    <n v="450"/>
    <n v="310"/>
    <n v="140"/>
    <s v="April"/>
  </r>
  <r>
    <s v="INV12348"/>
    <d v="2019-04-26T00:00:00"/>
    <x v="3"/>
    <n v="2"/>
    <s v="IT"/>
    <n v="1600"/>
    <n v="1200"/>
    <n v="400"/>
    <s v="April"/>
  </r>
  <r>
    <s v="INV12349"/>
    <d v="2019-05-12T00:00:00"/>
    <x v="6"/>
    <n v="10"/>
    <s v="IT"/>
    <n v="7000"/>
    <n v="5000"/>
    <n v="2000"/>
    <s v="May"/>
  </r>
  <r>
    <s v="INV12350"/>
    <d v="2019-05-28T00:00:00"/>
    <x v="5"/>
    <n v="16"/>
    <s v="Auto"/>
    <n v="900"/>
    <n v="700"/>
    <n v="200"/>
    <s v="May"/>
  </r>
  <r>
    <s v="INV12351"/>
    <d v="2019-06-13T00:00:00"/>
    <x v="7"/>
    <n v="29"/>
    <s v="Fashion"/>
    <n v="2900"/>
    <n v="2100"/>
    <n v="800"/>
    <s v="June"/>
  </r>
  <r>
    <s v="INV12352"/>
    <d v="2019-06-29T00:00:00"/>
    <x v="1"/>
    <n v="9"/>
    <s v="Home"/>
    <n v="450"/>
    <n v="310"/>
    <n v="140"/>
    <s v="June"/>
  </r>
  <r>
    <s v="INV12353"/>
    <d v="2019-07-15T00:00:00"/>
    <x v="8"/>
    <n v="10"/>
    <s v="Fashion"/>
    <n v="1500"/>
    <n v="1100"/>
    <n v="400"/>
    <s v="July"/>
  </r>
  <r>
    <s v="INV12354"/>
    <d v="2019-07-31T00:00:00"/>
    <x v="6"/>
    <n v="5"/>
    <s v="IT"/>
    <n v="3500"/>
    <n v="2750"/>
    <n v="750"/>
    <s v="July"/>
  </r>
  <r>
    <s v="INV12355"/>
    <d v="2019-08-16T00:00:00"/>
    <x v="3"/>
    <n v="1"/>
    <s v="IT"/>
    <n v="800"/>
    <n v="670"/>
    <n v="130"/>
    <s v="August"/>
  </r>
  <r>
    <s v="INV12356"/>
    <d v="2019-09-01T00:00:00"/>
    <x v="9"/>
    <n v="25"/>
    <s v="Fashion"/>
    <n v="5000"/>
    <n v="3200"/>
    <n v="1800"/>
    <s v="September"/>
  </r>
  <r>
    <s v="INV12357"/>
    <d v="2019-09-17T00:00:00"/>
    <x v="4"/>
    <n v="50"/>
    <s v="Auto"/>
    <n v="500"/>
    <n v="315"/>
    <n v="185"/>
    <s v="September"/>
  </r>
  <r>
    <s v="INV12358"/>
    <d v="2019-10-03T00:00:00"/>
    <x v="2"/>
    <n v="79"/>
    <s v="Home"/>
    <n v="870"/>
    <n v="720"/>
    <n v="150"/>
    <s v="October"/>
  </r>
  <r>
    <s v="INV12359"/>
    <d v="2019-10-19T00:00:00"/>
    <x v="6"/>
    <n v="3"/>
    <s v="IT"/>
    <n v="2400"/>
    <n v="2100"/>
    <n v="300"/>
    <s v="October"/>
  </r>
  <r>
    <s v="INV12360"/>
    <d v="2019-11-04T00:00:00"/>
    <x v="3"/>
    <n v="5"/>
    <s v="IT"/>
    <n v="4000"/>
    <n v="300"/>
    <n v="3700"/>
    <s v="November"/>
  </r>
  <r>
    <s v="INV12361"/>
    <d v="2019-11-20T00:00:00"/>
    <x v="10"/>
    <n v="29"/>
    <s v="Kids"/>
    <n v="1450"/>
    <n v="1150"/>
    <n v="300"/>
    <s v="November"/>
  </r>
  <r>
    <s v="INV12362"/>
    <d v="2019-12-06T00:00:00"/>
    <x v="2"/>
    <n v="95"/>
    <s v="Home"/>
    <n v="950"/>
    <n v="850"/>
    <n v="100"/>
    <s v="December"/>
  </r>
  <r>
    <s v="INV12363"/>
    <d v="2019-12-22T00:00:00"/>
    <x v="10"/>
    <n v="83"/>
    <s v="Kids"/>
    <n v="4150"/>
    <n v="3750"/>
    <n v="400"/>
    <s v="Decemb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A60A7-D841-4A9F-A68C-7A53E985465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9">
    <pivotField showAll="0"/>
    <pivotField numFmtId="14" showAll="0"/>
    <pivotField axis="axisRow" showAll="0" sortType="descending">
      <items count="12">
        <item x="1"/>
        <item x="9"/>
        <item x="4"/>
        <item x="2"/>
        <item x="8"/>
        <item x="3"/>
        <item x="7"/>
        <item x="6"/>
        <item x="0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dataField="1" showAll="0"/>
    <pivotField showAll="0"/>
    <pivotField dataField="1" showAll="0"/>
    <pivotField showAll="0"/>
  </pivotFields>
  <rowFields count="1">
    <field x="2"/>
  </rowFields>
  <rowItems count="12">
    <i>
      <x v="3"/>
    </i>
    <i>
      <x v="2"/>
    </i>
    <i>
      <x v="9"/>
    </i>
    <i>
      <x/>
    </i>
    <i>
      <x v="6"/>
    </i>
    <i>
      <x v="1"/>
    </i>
    <i>
      <x v="10"/>
    </i>
    <i>
      <x v="7"/>
    </i>
    <i>
      <x v="8"/>
    </i>
    <i>
      <x v="5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3" baseField="0" baseItem="0"/>
    <dataField name="Sum of Sales" fld="5" baseField="0" baseItem="0"/>
    <dataField name="Sum of Margin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3C5A-D8AD-4A92-B6D5-A383C2D43C86}">
  <dimension ref="A1:P24"/>
  <sheetViews>
    <sheetView workbookViewId="0">
      <selection activeCell="C2" sqref="C2"/>
    </sheetView>
  </sheetViews>
  <sheetFormatPr defaultRowHeight="14.4" x14ac:dyDescent="0.3"/>
  <cols>
    <col min="1" max="1" width="17" customWidth="1"/>
    <col min="2" max="2" width="10.33203125" bestFit="1" customWidth="1"/>
    <col min="3" max="3" width="18.109375" customWidth="1"/>
    <col min="5" max="5" width="18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3">
      <c r="A2" t="s">
        <v>9</v>
      </c>
      <c r="B2" s="2">
        <v>43469</v>
      </c>
      <c r="C2" t="s">
        <v>10</v>
      </c>
      <c r="D2">
        <v>13</v>
      </c>
      <c r="E2" t="s">
        <v>11</v>
      </c>
      <c r="F2">
        <v>2600</v>
      </c>
      <c r="G2">
        <v>2400</v>
      </c>
      <c r="H2">
        <f>F2-G2</f>
        <v>200</v>
      </c>
      <c r="I2" t="str">
        <f>VLOOKUP(MONTH(B2),Summary!I:J,2,0)</f>
        <v>January</v>
      </c>
      <c r="O2">
        <v>1</v>
      </c>
      <c r="P2" t="s">
        <v>48</v>
      </c>
    </row>
    <row r="3" spans="1:16" x14ac:dyDescent="0.3">
      <c r="A3" t="s">
        <v>12</v>
      </c>
      <c r="B3" s="2">
        <v>43485</v>
      </c>
      <c r="C3" t="s">
        <v>13</v>
      </c>
      <c r="D3">
        <v>31</v>
      </c>
      <c r="E3" t="s">
        <v>11</v>
      </c>
      <c r="F3">
        <v>1550</v>
      </c>
      <c r="G3">
        <v>1000</v>
      </c>
      <c r="H3">
        <f t="shared" ref="H3:H24" si="0">F3-G3</f>
        <v>550</v>
      </c>
      <c r="I3" t="str">
        <f>VLOOKUP(MONTH(B3),Summary!I:J,2,0)</f>
        <v>January</v>
      </c>
      <c r="M3">
        <v>1</v>
      </c>
      <c r="N3" t="str">
        <f>VLOOKUP(M3,O:P,2,0)</f>
        <v>January</v>
      </c>
      <c r="O3">
        <v>2</v>
      </c>
      <c r="P3" t="s">
        <v>49</v>
      </c>
    </row>
    <row r="4" spans="1:16" x14ac:dyDescent="0.3">
      <c r="A4" t="s">
        <v>14</v>
      </c>
      <c r="B4" s="2">
        <v>43501</v>
      </c>
      <c r="C4" t="s">
        <v>15</v>
      </c>
      <c r="D4">
        <v>89</v>
      </c>
      <c r="E4" t="s">
        <v>11</v>
      </c>
      <c r="F4">
        <v>900</v>
      </c>
      <c r="G4">
        <v>750</v>
      </c>
      <c r="H4">
        <f t="shared" si="0"/>
        <v>150</v>
      </c>
      <c r="I4" t="str">
        <f>VLOOKUP(MONTH(B4),Summary!I:J,2,0)</f>
        <v>February</v>
      </c>
      <c r="O4">
        <v>3</v>
      </c>
      <c r="P4" t="s">
        <v>50</v>
      </c>
    </row>
    <row r="5" spans="1:16" x14ac:dyDescent="0.3">
      <c r="A5" t="s">
        <v>16</v>
      </c>
      <c r="B5" s="2">
        <v>43517</v>
      </c>
      <c r="C5" t="s">
        <v>17</v>
      </c>
      <c r="D5">
        <v>3</v>
      </c>
      <c r="E5" t="s">
        <v>18</v>
      </c>
      <c r="F5">
        <v>2400</v>
      </c>
      <c r="G5">
        <v>1900</v>
      </c>
      <c r="H5">
        <f t="shared" si="0"/>
        <v>500</v>
      </c>
      <c r="I5" t="str">
        <f>VLOOKUP(MONTH(B5),Summary!I:J,2,0)</f>
        <v>February</v>
      </c>
      <c r="O5">
        <v>4</v>
      </c>
      <c r="P5" t="s">
        <v>51</v>
      </c>
    </row>
    <row r="6" spans="1:16" x14ac:dyDescent="0.3">
      <c r="A6" t="s">
        <v>19</v>
      </c>
      <c r="B6" s="2">
        <v>43533</v>
      </c>
      <c r="C6" t="s">
        <v>20</v>
      </c>
      <c r="D6">
        <v>100</v>
      </c>
      <c r="E6" t="s">
        <v>21</v>
      </c>
      <c r="F6">
        <v>1000</v>
      </c>
      <c r="G6">
        <v>700</v>
      </c>
      <c r="H6">
        <f t="shared" si="0"/>
        <v>300</v>
      </c>
      <c r="I6" t="str">
        <f>VLOOKUP(MONTH(B6),Summary!I:J,2,0)</f>
        <v>March</v>
      </c>
      <c r="O6">
        <v>5</v>
      </c>
      <c r="P6" t="s">
        <v>52</v>
      </c>
    </row>
    <row r="7" spans="1:16" x14ac:dyDescent="0.3">
      <c r="A7" t="s">
        <v>22</v>
      </c>
      <c r="B7" s="2">
        <v>43549</v>
      </c>
      <c r="C7" t="s">
        <v>13</v>
      </c>
      <c r="D7">
        <v>11</v>
      </c>
      <c r="E7" t="s">
        <v>11</v>
      </c>
      <c r="F7">
        <v>550</v>
      </c>
      <c r="G7">
        <v>410</v>
      </c>
      <c r="H7">
        <f t="shared" si="0"/>
        <v>140</v>
      </c>
      <c r="I7" t="str">
        <f>VLOOKUP(MONTH(B7),Summary!I:J,2,0)</f>
        <v>March</v>
      </c>
      <c r="O7">
        <v>6</v>
      </c>
      <c r="P7" t="s">
        <v>53</v>
      </c>
    </row>
    <row r="8" spans="1:16" x14ac:dyDescent="0.3">
      <c r="A8" t="s">
        <v>23</v>
      </c>
      <c r="B8" s="2">
        <v>43565</v>
      </c>
      <c r="C8" t="s">
        <v>24</v>
      </c>
      <c r="D8">
        <v>8</v>
      </c>
      <c r="E8" t="s">
        <v>21</v>
      </c>
      <c r="F8">
        <v>450</v>
      </c>
      <c r="G8">
        <v>310</v>
      </c>
      <c r="H8">
        <f t="shared" si="0"/>
        <v>140</v>
      </c>
      <c r="I8" t="str">
        <f>VLOOKUP(MONTH(B8),Summary!I:J,2,0)</f>
        <v>April</v>
      </c>
      <c r="O8">
        <v>7</v>
      </c>
      <c r="P8" t="s">
        <v>54</v>
      </c>
    </row>
    <row r="9" spans="1:16" x14ac:dyDescent="0.3">
      <c r="A9" t="s">
        <v>25</v>
      </c>
      <c r="B9" s="2">
        <v>43581</v>
      </c>
      <c r="C9" t="s">
        <v>17</v>
      </c>
      <c r="D9">
        <v>2</v>
      </c>
      <c r="E9" t="s">
        <v>18</v>
      </c>
      <c r="F9">
        <v>1600</v>
      </c>
      <c r="G9">
        <v>1200</v>
      </c>
      <c r="H9">
        <f t="shared" si="0"/>
        <v>400</v>
      </c>
      <c r="I9" t="str">
        <f>VLOOKUP(MONTH(B9),Summary!I:J,2,0)</f>
        <v>April</v>
      </c>
      <c r="O9">
        <v>8</v>
      </c>
      <c r="P9" t="s">
        <v>55</v>
      </c>
    </row>
    <row r="10" spans="1:16" x14ac:dyDescent="0.3">
      <c r="A10" t="s">
        <v>26</v>
      </c>
      <c r="B10" s="2">
        <v>43597</v>
      </c>
      <c r="C10" t="s">
        <v>27</v>
      </c>
      <c r="D10">
        <v>10</v>
      </c>
      <c r="E10" t="s">
        <v>18</v>
      </c>
      <c r="F10">
        <v>7000</v>
      </c>
      <c r="G10">
        <v>5000</v>
      </c>
      <c r="H10">
        <f t="shared" si="0"/>
        <v>2000</v>
      </c>
      <c r="I10" t="str">
        <f>VLOOKUP(MONTH(B10),Summary!I:J,2,0)</f>
        <v>May</v>
      </c>
      <c r="O10">
        <v>9</v>
      </c>
      <c r="P10" t="s">
        <v>56</v>
      </c>
    </row>
    <row r="11" spans="1:16" x14ac:dyDescent="0.3">
      <c r="A11" t="s">
        <v>28</v>
      </c>
      <c r="B11" s="2">
        <v>43613</v>
      </c>
      <c r="C11" t="s">
        <v>24</v>
      </c>
      <c r="D11">
        <v>16</v>
      </c>
      <c r="E11" t="s">
        <v>21</v>
      </c>
      <c r="F11">
        <v>900</v>
      </c>
      <c r="G11">
        <v>700</v>
      </c>
      <c r="H11">
        <f t="shared" si="0"/>
        <v>200</v>
      </c>
      <c r="I11" t="str">
        <f>VLOOKUP(MONTH(B11),Summary!I:J,2,0)</f>
        <v>May</v>
      </c>
      <c r="O11">
        <v>10</v>
      </c>
      <c r="P11" t="s">
        <v>57</v>
      </c>
    </row>
    <row r="12" spans="1:16" x14ac:dyDescent="0.3">
      <c r="A12" t="s">
        <v>29</v>
      </c>
      <c r="B12" s="2">
        <v>43629</v>
      </c>
      <c r="C12" t="s">
        <v>30</v>
      </c>
      <c r="D12">
        <v>29</v>
      </c>
      <c r="E12" t="s">
        <v>31</v>
      </c>
      <c r="F12">
        <v>2900</v>
      </c>
      <c r="G12">
        <v>2100</v>
      </c>
      <c r="H12">
        <f t="shared" si="0"/>
        <v>800</v>
      </c>
      <c r="I12" t="str">
        <f>VLOOKUP(MONTH(B12),Summary!I:J,2,0)</f>
        <v>June</v>
      </c>
      <c r="O12">
        <v>11</v>
      </c>
      <c r="P12" t="s">
        <v>58</v>
      </c>
    </row>
    <row r="13" spans="1:16" x14ac:dyDescent="0.3">
      <c r="A13" t="s">
        <v>32</v>
      </c>
      <c r="B13" s="2">
        <v>43645</v>
      </c>
      <c r="C13" t="s">
        <v>13</v>
      </c>
      <c r="D13">
        <v>9</v>
      </c>
      <c r="E13" t="s">
        <v>11</v>
      </c>
      <c r="F13">
        <v>450</v>
      </c>
      <c r="G13">
        <v>310</v>
      </c>
      <c r="H13">
        <f t="shared" si="0"/>
        <v>140</v>
      </c>
      <c r="I13" t="str">
        <f>VLOOKUP(MONTH(B13),Summary!I:J,2,0)</f>
        <v>June</v>
      </c>
      <c r="O13">
        <v>12</v>
      </c>
      <c r="P13" t="s">
        <v>59</v>
      </c>
    </row>
    <row r="14" spans="1:16" x14ac:dyDescent="0.3">
      <c r="A14" t="s">
        <v>33</v>
      </c>
      <c r="B14" s="2">
        <v>43661</v>
      </c>
      <c r="C14" t="s">
        <v>34</v>
      </c>
      <c r="D14">
        <v>10</v>
      </c>
      <c r="E14" t="s">
        <v>31</v>
      </c>
      <c r="F14">
        <v>1500</v>
      </c>
      <c r="G14">
        <v>1100</v>
      </c>
      <c r="H14">
        <f t="shared" si="0"/>
        <v>400</v>
      </c>
      <c r="I14" t="str">
        <f>VLOOKUP(MONTH(B14),Summary!I:J,2,0)</f>
        <v>July</v>
      </c>
    </row>
    <row r="15" spans="1:16" x14ac:dyDescent="0.3">
      <c r="A15" t="s">
        <v>35</v>
      </c>
      <c r="B15" s="2">
        <v>43677</v>
      </c>
      <c r="C15" t="s">
        <v>27</v>
      </c>
      <c r="D15">
        <v>5</v>
      </c>
      <c r="E15" t="s">
        <v>18</v>
      </c>
      <c r="F15">
        <v>3500</v>
      </c>
      <c r="G15">
        <v>2750</v>
      </c>
      <c r="H15">
        <f t="shared" si="0"/>
        <v>750</v>
      </c>
      <c r="I15" t="str">
        <f>VLOOKUP(MONTH(B15),Summary!I:J,2,0)</f>
        <v>July</v>
      </c>
    </row>
    <row r="16" spans="1:16" x14ac:dyDescent="0.3">
      <c r="A16" t="s">
        <v>36</v>
      </c>
      <c r="B16" s="2">
        <v>43693</v>
      </c>
      <c r="C16" t="s">
        <v>17</v>
      </c>
      <c r="D16">
        <v>1</v>
      </c>
      <c r="E16" t="s">
        <v>18</v>
      </c>
      <c r="F16">
        <v>800</v>
      </c>
      <c r="G16">
        <v>670</v>
      </c>
      <c r="H16">
        <f t="shared" si="0"/>
        <v>130</v>
      </c>
      <c r="I16" t="str">
        <f>VLOOKUP(MONTH(B16),Summary!I:J,2,0)</f>
        <v>August</v>
      </c>
    </row>
    <row r="17" spans="1:9" x14ac:dyDescent="0.3">
      <c r="A17" t="s">
        <v>37</v>
      </c>
      <c r="B17" s="2">
        <v>43709</v>
      </c>
      <c r="C17" t="s">
        <v>38</v>
      </c>
      <c r="D17">
        <v>25</v>
      </c>
      <c r="E17" t="s">
        <v>31</v>
      </c>
      <c r="F17">
        <v>5000</v>
      </c>
      <c r="G17">
        <v>3200</v>
      </c>
      <c r="H17">
        <f t="shared" si="0"/>
        <v>1800</v>
      </c>
      <c r="I17" t="str">
        <f>VLOOKUP(MONTH(B17),Summary!I:J,2,0)</f>
        <v>September</v>
      </c>
    </row>
    <row r="18" spans="1:9" x14ac:dyDescent="0.3">
      <c r="A18" t="s">
        <v>39</v>
      </c>
      <c r="B18" s="2">
        <v>43725</v>
      </c>
      <c r="C18" t="s">
        <v>20</v>
      </c>
      <c r="D18">
        <v>50</v>
      </c>
      <c r="E18" t="s">
        <v>21</v>
      </c>
      <c r="F18">
        <v>500</v>
      </c>
      <c r="G18">
        <v>315</v>
      </c>
      <c r="H18">
        <f t="shared" si="0"/>
        <v>185</v>
      </c>
      <c r="I18" t="str">
        <f>VLOOKUP(MONTH(B18),Summary!I:J,2,0)</f>
        <v>September</v>
      </c>
    </row>
    <row r="19" spans="1:9" x14ac:dyDescent="0.3">
      <c r="A19" t="s">
        <v>40</v>
      </c>
      <c r="B19" s="2">
        <v>43741</v>
      </c>
      <c r="C19" t="s">
        <v>15</v>
      </c>
      <c r="D19">
        <v>79</v>
      </c>
      <c r="E19" t="s">
        <v>11</v>
      </c>
      <c r="F19">
        <v>870</v>
      </c>
      <c r="G19">
        <v>720</v>
      </c>
      <c r="H19">
        <f t="shared" si="0"/>
        <v>150</v>
      </c>
      <c r="I19" t="str">
        <f>VLOOKUP(MONTH(B19),Summary!I:J,2,0)</f>
        <v>October</v>
      </c>
    </row>
    <row r="20" spans="1:9" x14ac:dyDescent="0.3">
      <c r="A20" t="s">
        <v>41</v>
      </c>
      <c r="B20" s="2">
        <v>43757</v>
      </c>
      <c r="C20" t="s">
        <v>27</v>
      </c>
      <c r="D20">
        <v>3</v>
      </c>
      <c r="E20" t="s">
        <v>18</v>
      </c>
      <c r="F20">
        <v>2400</v>
      </c>
      <c r="G20">
        <v>2100</v>
      </c>
      <c r="H20">
        <f t="shared" si="0"/>
        <v>300</v>
      </c>
      <c r="I20" t="str">
        <f>VLOOKUP(MONTH(B20),Summary!I:J,2,0)</f>
        <v>October</v>
      </c>
    </row>
    <row r="21" spans="1:9" x14ac:dyDescent="0.3">
      <c r="A21" t="s">
        <v>42</v>
      </c>
      <c r="B21" s="2">
        <v>43773</v>
      </c>
      <c r="C21" t="s">
        <v>17</v>
      </c>
      <c r="D21">
        <v>5</v>
      </c>
      <c r="E21" t="s">
        <v>18</v>
      </c>
      <c r="F21">
        <v>4000</v>
      </c>
      <c r="G21">
        <v>300</v>
      </c>
      <c r="H21">
        <f t="shared" si="0"/>
        <v>3700</v>
      </c>
      <c r="I21" t="str">
        <f>VLOOKUP(MONTH(B21),Summary!I:J,2,0)</f>
        <v>November</v>
      </c>
    </row>
    <row r="22" spans="1:9" x14ac:dyDescent="0.3">
      <c r="A22" t="s">
        <v>43</v>
      </c>
      <c r="B22" s="2">
        <v>43789</v>
      </c>
      <c r="C22" t="s">
        <v>44</v>
      </c>
      <c r="D22">
        <v>29</v>
      </c>
      <c r="E22" t="s">
        <v>45</v>
      </c>
      <c r="F22">
        <v>1450</v>
      </c>
      <c r="G22">
        <v>1150</v>
      </c>
      <c r="H22">
        <f t="shared" si="0"/>
        <v>300</v>
      </c>
      <c r="I22" t="str">
        <f>VLOOKUP(MONTH(B22),Summary!I:J,2,0)</f>
        <v>November</v>
      </c>
    </row>
    <row r="23" spans="1:9" x14ac:dyDescent="0.3">
      <c r="A23" t="s">
        <v>46</v>
      </c>
      <c r="B23" s="2">
        <v>43805</v>
      </c>
      <c r="C23" t="s">
        <v>15</v>
      </c>
      <c r="D23">
        <v>95</v>
      </c>
      <c r="E23" t="s">
        <v>11</v>
      </c>
      <c r="F23">
        <v>950</v>
      </c>
      <c r="G23">
        <v>850</v>
      </c>
      <c r="H23">
        <f t="shared" si="0"/>
        <v>100</v>
      </c>
      <c r="I23" t="str">
        <f>VLOOKUP(MONTH(B23),Summary!I:J,2,0)</f>
        <v>December</v>
      </c>
    </row>
    <row r="24" spans="1:9" x14ac:dyDescent="0.3">
      <c r="A24" t="s">
        <v>47</v>
      </c>
      <c r="B24" s="2">
        <v>43821</v>
      </c>
      <c r="C24" t="s">
        <v>44</v>
      </c>
      <c r="D24">
        <v>83</v>
      </c>
      <c r="E24" t="s">
        <v>45</v>
      </c>
      <c r="F24">
        <v>4150</v>
      </c>
      <c r="G24">
        <v>3750</v>
      </c>
      <c r="H24">
        <f t="shared" si="0"/>
        <v>400</v>
      </c>
      <c r="I24" t="str">
        <f>VLOOKUP(MONTH(B24),Summary!I:J,2,0)</f>
        <v>December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10</xdr:col>
                    <xdr:colOff>7620</xdr:colOff>
                    <xdr:row>5</xdr:row>
                    <xdr:rowOff>167640</xdr:rowOff>
                  </from>
                  <to>
                    <xdr:col>11</xdr:col>
                    <xdr:colOff>495300</xdr:colOff>
                    <xdr:row>7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7FA9-041A-4D02-A72D-7F1F8186BA0E}">
  <dimension ref="A2:J16"/>
  <sheetViews>
    <sheetView workbookViewId="0">
      <selection activeCell="B15" sqref="B15:F15"/>
    </sheetView>
  </sheetViews>
  <sheetFormatPr defaultRowHeight="14.4" x14ac:dyDescent="0.3"/>
  <cols>
    <col min="1" max="1" width="18.21875" customWidth="1"/>
  </cols>
  <sheetData>
    <row r="2" spans="1:10" x14ac:dyDescent="0.3">
      <c r="A2" t="s">
        <v>5</v>
      </c>
      <c r="B2" t="s">
        <v>11</v>
      </c>
      <c r="C2" t="s">
        <v>18</v>
      </c>
      <c r="D2" t="s">
        <v>21</v>
      </c>
      <c r="E2" t="s">
        <v>31</v>
      </c>
      <c r="F2" t="s">
        <v>45</v>
      </c>
      <c r="H2">
        <v>13</v>
      </c>
      <c r="I2">
        <v>1</v>
      </c>
      <c r="J2" t="s">
        <v>48</v>
      </c>
    </row>
    <row r="3" spans="1:10" x14ac:dyDescent="0.3">
      <c r="A3" t="s">
        <v>48</v>
      </c>
      <c r="B3">
        <f>SUMIFS(Database!$F:$F,Database!$I:$I,Summary!$A3,Database!$E:$E,Summary!B$2)</f>
        <v>4150</v>
      </c>
      <c r="C3">
        <f>SUMIFS(Database!$F:$F,Database!$I:$I,Summary!$A3,Database!$E:$E,Summary!C$2)</f>
        <v>0</v>
      </c>
      <c r="D3">
        <f>SUMIFS(Database!$F:$F,Database!$I:$I,Summary!$A3,Database!$E:$E,Summary!D$2)</f>
        <v>0</v>
      </c>
      <c r="E3">
        <f>SUMIFS(Database!$F:$F,Database!$I:$I,Summary!$A3,Database!$E:$E,Summary!E$2)</f>
        <v>0</v>
      </c>
      <c r="F3">
        <f>SUMIFS(Database!$F:$F,Database!$I:$I,Summary!$A3,Database!$E:$E,Summary!F$2)</f>
        <v>0</v>
      </c>
      <c r="I3">
        <v>2</v>
      </c>
      <c r="J3" t="s">
        <v>49</v>
      </c>
    </row>
    <row r="4" spans="1:10" x14ac:dyDescent="0.3">
      <c r="A4" t="s">
        <v>49</v>
      </c>
      <c r="B4">
        <f>SUMIFS(Database!$F:$F,Database!$I:$I,Summary!$A4,Database!$E:$E,Summary!B$2)</f>
        <v>900</v>
      </c>
      <c r="C4">
        <f>SUMIFS(Database!$F:$F,Database!$I:$I,Summary!$A4,Database!$E:$E,Summary!C$2)</f>
        <v>2400</v>
      </c>
      <c r="D4">
        <f>SUMIFS(Database!$F:$F,Database!$I:$I,Summary!$A4,Database!$E:$E,Summary!D$2)</f>
        <v>0</v>
      </c>
      <c r="E4">
        <f>SUMIFS(Database!$F:$F,Database!$I:$I,Summary!$A4,Database!$E:$E,Summary!E$2)</f>
        <v>0</v>
      </c>
      <c r="F4">
        <f>SUMIFS(Database!$F:$F,Database!$I:$I,Summary!$A4,Database!$E:$E,Summary!F$2)</f>
        <v>0</v>
      </c>
      <c r="I4">
        <v>3</v>
      </c>
      <c r="J4" t="s">
        <v>50</v>
      </c>
    </row>
    <row r="5" spans="1:10" x14ac:dyDescent="0.3">
      <c r="A5" t="s">
        <v>50</v>
      </c>
      <c r="B5">
        <f>SUMIFS(Database!$F:$F,Database!$I:$I,Summary!$A5,Database!$E:$E,Summary!B$2)</f>
        <v>550</v>
      </c>
      <c r="C5">
        <f>SUMIFS(Database!$F:$F,Database!$I:$I,Summary!$A5,Database!$E:$E,Summary!C$2)</f>
        <v>0</v>
      </c>
      <c r="D5">
        <f>SUMIFS(Database!$F:$F,Database!$I:$I,Summary!$A5,Database!$E:$E,Summary!D$2)</f>
        <v>1000</v>
      </c>
      <c r="E5">
        <f>SUMIFS(Database!$F:$F,Database!$I:$I,Summary!$A5,Database!$E:$E,Summary!E$2)</f>
        <v>0</v>
      </c>
      <c r="F5">
        <f>SUMIFS(Database!$F:$F,Database!$I:$I,Summary!$A5,Database!$E:$E,Summary!F$2)</f>
        <v>0</v>
      </c>
      <c r="I5">
        <v>4</v>
      </c>
      <c r="J5" t="s">
        <v>51</v>
      </c>
    </row>
    <row r="6" spans="1:10" x14ac:dyDescent="0.3">
      <c r="A6" t="s">
        <v>51</v>
      </c>
      <c r="B6">
        <f>SUMIFS(Database!$F:$F,Database!$I:$I,Summary!$A6,Database!$E:$E,Summary!B$2)</f>
        <v>0</v>
      </c>
      <c r="C6">
        <f>SUMIFS(Database!$F:$F,Database!$I:$I,Summary!$A6,Database!$E:$E,Summary!C$2)</f>
        <v>1600</v>
      </c>
      <c r="D6">
        <f>SUMIFS(Database!$F:$F,Database!$I:$I,Summary!$A6,Database!$E:$E,Summary!D$2)</f>
        <v>450</v>
      </c>
      <c r="E6">
        <f>SUMIFS(Database!$F:$F,Database!$I:$I,Summary!$A6,Database!$E:$E,Summary!E$2)</f>
        <v>0</v>
      </c>
      <c r="F6">
        <f>SUMIFS(Database!$F:$F,Database!$I:$I,Summary!$A6,Database!$E:$E,Summary!F$2)</f>
        <v>0</v>
      </c>
      <c r="I6">
        <v>5</v>
      </c>
      <c r="J6" t="s">
        <v>52</v>
      </c>
    </row>
    <row r="7" spans="1:10" x14ac:dyDescent="0.3">
      <c r="A7" t="s">
        <v>52</v>
      </c>
      <c r="B7">
        <f>SUMIFS(Database!$F:$F,Database!$I:$I,Summary!$A7,Database!$E:$E,Summary!B$2)</f>
        <v>0</v>
      </c>
      <c r="C7">
        <f>SUMIFS(Database!$F:$F,Database!$I:$I,Summary!$A7,Database!$E:$E,Summary!C$2)</f>
        <v>7000</v>
      </c>
      <c r="D7">
        <f>SUMIFS(Database!$F:$F,Database!$I:$I,Summary!$A7,Database!$E:$E,Summary!D$2)</f>
        <v>900</v>
      </c>
      <c r="E7">
        <f>SUMIFS(Database!$F:$F,Database!$I:$I,Summary!$A7,Database!$E:$E,Summary!E$2)</f>
        <v>0</v>
      </c>
      <c r="F7">
        <f>SUMIFS(Database!$F:$F,Database!$I:$I,Summary!$A7,Database!$E:$E,Summary!F$2)</f>
        <v>0</v>
      </c>
      <c r="I7">
        <v>6</v>
      </c>
      <c r="J7" t="s">
        <v>53</v>
      </c>
    </row>
    <row r="8" spans="1:10" x14ac:dyDescent="0.3">
      <c r="A8" t="s">
        <v>53</v>
      </c>
      <c r="B8">
        <f>SUMIFS(Database!$F:$F,Database!$I:$I,Summary!$A8,Database!$E:$E,Summary!B$2)</f>
        <v>450</v>
      </c>
      <c r="C8">
        <f>SUMIFS(Database!$F:$F,Database!$I:$I,Summary!$A8,Database!$E:$E,Summary!C$2)</f>
        <v>0</v>
      </c>
      <c r="D8">
        <f>SUMIFS(Database!$F:$F,Database!$I:$I,Summary!$A8,Database!$E:$E,Summary!D$2)</f>
        <v>0</v>
      </c>
      <c r="E8">
        <f>SUMIFS(Database!$F:$F,Database!$I:$I,Summary!$A8,Database!$E:$E,Summary!E$2)</f>
        <v>2900</v>
      </c>
      <c r="F8">
        <f>SUMIFS(Database!$F:$F,Database!$I:$I,Summary!$A8,Database!$E:$E,Summary!F$2)</f>
        <v>0</v>
      </c>
      <c r="I8">
        <v>7</v>
      </c>
      <c r="J8" t="s">
        <v>54</v>
      </c>
    </row>
    <row r="9" spans="1:10" x14ac:dyDescent="0.3">
      <c r="A9" t="s">
        <v>54</v>
      </c>
      <c r="B9">
        <f>SUMIFS(Database!$F:$F,Database!$I:$I,Summary!$A9,Database!$E:$E,Summary!B$2)</f>
        <v>0</v>
      </c>
      <c r="C9">
        <f>SUMIFS(Database!$F:$F,Database!$I:$I,Summary!$A9,Database!$E:$E,Summary!C$2)</f>
        <v>3500</v>
      </c>
      <c r="D9">
        <f>SUMIFS(Database!$F:$F,Database!$I:$I,Summary!$A9,Database!$E:$E,Summary!D$2)</f>
        <v>0</v>
      </c>
      <c r="E9">
        <f>SUMIFS(Database!$F:$F,Database!$I:$I,Summary!$A9,Database!$E:$E,Summary!E$2)</f>
        <v>1500</v>
      </c>
      <c r="F9">
        <f>SUMIFS(Database!$F:$F,Database!$I:$I,Summary!$A9,Database!$E:$E,Summary!F$2)</f>
        <v>0</v>
      </c>
      <c r="I9">
        <v>8</v>
      </c>
      <c r="J9" t="s">
        <v>55</v>
      </c>
    </row>
    <row r="10" spans="1:10" x14ac:dyDescent="0.3">
      <c r="A10" t="s">
        <v>55</v>
      </c>
      <c r="B10">
        <f>SUMIFS(Database!$F:$F,Database!$I:$I,Summary!$A10,Database!$E:$E,Summary!B$2)</f>
        <v>0</v>
      </c>
      <c r="C10">
        <f>SUMIFS(Database!$F:$F,Database!$I:$I,Summary!$A10,Database!$E:$E,Summary!C$2)</f>
        <v>800</v>
      </c>
      <c r="D10">
        <f>SUMIFS(Database!$F:$F,Database!$I:$I,Summary!$A10,Database!$E:$E,Summary!D$2)</f>
        <v>0</v>
      </c>
      <c r="E10">
        <f>SUMIFS(Database!$F:$F,Database!$I:$I,Summary!$A10,Database!$E:$E,Summary!E$2)</f>
        <v>0</v>
      </c>
      <c r="F10">
        <f>SUMIFS(Database!$F:$F,Database!$I:$I,Summary!$A10,Database!$E:$E,Summary!F$2)</f>
        <v>0</v>
      </c>
      <c r="I10">
        <v>9</v>
      </c>
      <c r="J10" t="s">
        <v>56</v>
      </c>
    </row>
    <row r="11" spans="1:10" x14ac:dyDescent="0.3">
      <c r="A11" t="s">
        <v>56</v>
      </c>
      <c r="B11">
        <f>SUMIFS(Database!$F:$F,Database!$I:$I,Summary!$A11,Database!$E:$E,Summary!B$2)</f>
        <v>0</v>
      </c>
      <c r="C11">
        <f>SUMIFS(Database!$F:$F,Database!$I:$I,Summary!$A11,Database!$E:$E,Summary!C$2)</f>
        <v>0</v>
      </c>
      <c r="D11">
        <f>SUMIFS(Database!$F:$F,Database!$I:$I,Summary!$A11,Database!$E:$E,Summary!D$2)</f>
        <v>500</v>
      </c>
      <c r="E11">
        <f>SUMIFS(Database!$F:$F,Database!$I:$I,Summary!$A11,Database!$E:$E,Summary!E$2)</f>
        <v>5000</v>
      </c>
      <c r="F11">
        <f>SUMIFS(Database!$F:$F,Database!$I:$I,Summary!$A11,Database!$E:$E,Summary!F$2)</f>
        <v>0</v>
      </c>
      <c r="I11">
        <v>10</v>
      </c>
      <c r="J11" t="s">
        <v>57</v>
      </c>
    </row>
    <row r="12" spans="1:10" x14ac:dyDescent="0.3">
      <c r="A12" t="s">
        <v>57</v>
      </c>
      <c r="B12">
        <f>SUMIFS(Database!$F:$F,Database!$I:$I,Summary!$A12,Database!$E:$E,Summary!B$2)</f>
        <v>870</v>
      </c>
      <c r="C12">
        <f>SUMIFS(Database!$F:$F,Database!$I:$I,Summary!$A12,Database!$E:$E,Summary!C$2)</f>
        <v>2400</v>
      </c>
      <c r="D12">
        <f>SUMIFS(Database!$F:$F,Database!$I:$I,Summary!$A12,Database!$E:$E,Summary!D$2)</f>
        <v>0</v>
      </c>
      <c r="E12">
        <f>SUMIFS(Database!$F:$F,Database!$I:$I,Summary!$A12,Database!$E:$E,Summary!E$2)</f>
        <v>0</v>
      </c>
      <c r="F12">
        <f>SUMIFS(Database!$F:$F,Database!$I:$I,Summary!$A12,Database!$E:$E,Summary!F$2)</f>
        <v>0</v>
      </c>
      <c r="I12">
        <v>11</v>
      </c>
      <c r="J12" t="s">
        <v>58</v>
      </c>
    </row>
    <row r="13" spans="1:10" x14ac:dyDescent="0.3">
      <c r="A13" t="s">
        <v>58</v>
      </c>
      <c r="B13">
        <f>SUMIFS(Database!$F:$F,Database!$I:$I,Summary!$A13,Database!$E:$E,Summary!B$2)</f>
        <v>0</v>
      </c>
      <c r="C13">
        <f>SUMIFS(Database!$F:$F,Database!$I:$I,Summary!$A13,Database!$E:$E,Summary!C$2)</f>
        <v>4000</v>
      </c>
      <c r="D13">
        <f>SUMIFS(Database!$F:$F,Database!$I:$I,Summary!$A13,Database!$E:$E,Summary!D$2)</f>
        <v>0</v>
      </c>
      <c r="E13">
        <f>SUMIFS(Database!$F:$F,Database!$I:$I,Summary!$A13,Database!$E:$E,Summary!E$2)</f>
        <v>0</v>
      </c>
      <c r="F13">
        <f>SUMIFS(Database!$F:$F,Database!$I:$I,Summary!$A13,Database!$E:$E,Summary!F$2)</f>
        <v>1450</v>
      </c>
      <c r="I13">
        <v>12</v>
      </c>
      <c r="J13" t="s">
        <v>59</v>
      </c>
    </row>
    <row r="14" spans="1:10" x14ac:dyDescent="0.3">
      <c r="A14" t="s">
        <v>59</v>
      </c>
      <c r="B14">
        <f>SUMIFS(Database!$F:$F,Database!$I:$I,Summary!$A14,Database!$E:$E,Summary!B$2)</f>
        <v>950</v>
      </c>
      <c r="C14">
        <f>SUMIFS(Database!$F:$F,Database!$I:$I,Summary!$A14,Database!$E:$E,Summary!C$2)</f>
        <v>0</v>
      </c>
      <c r="D14">
        <f>SUMIFS(Database!$F:$F,Database!$I:$I,Summary!$A14,Database!$E:$E,Summary!D$2)</f>
        <v>0</v>
      </c>
      <c r="E14">
        <f>SUMIFS(Database!$F:$F,Database!$I:$I,Summary!$A14,Database!$E:$E,Summary!E$2)</f>
        <v>0</v>
      </c>
      <c r="F14">
        <f>SUMIFS(Database!$F:$F,Database!$I:$I,Summary!$A14,Database!$E:$E,Summary!F$2)</f>
        <v>4150</v>
      </c>
      <c r="I14">
        <v>13</v>
      </c>
      <c r="J14" t="s">
        <v>60</v>
      </c>
    </row>
    <row r="15" spans="1:10" x14ac:dyDescent="0.3">
      <c r="A15" t="s">
        <v>60</v>
      </c>
      <c r="B15">
        <f>SUM(B3:B14)</f>
        <v>7870</v>
      </c>
      <c r="C15">
        <f t="shared" ref="C15:F15" si="0">SUM(C3:C14)</f>
        <v>21700</v>
      </c>
      <c r="D15">
        <f t="shared" si="0"/>
        <v>2850</v>
      </c>
      <c r="E15">
        <f t="shared" si="0"/>
        <v>9400</v>
      </c>
      <c r="F15">
        <f t="shared" si="0"/>
        <v>5600</v>
      </c>
    </row>
    <row r="16" spans="1:10" x14ac:dyDescent="0.3">
      <c r="A16" s="6" t="s">
        <v>67</v>
      </c>
      <c r="B16" s="6">
        <v>15000</v>
      </c>
      <c r="C16" s="6">
        <v>18000</v>
      </c>
      <c r="D16" s="6">
        <v>15000</v>
      </c>
      <c r="E16" s="6">
        <v>20000</v>
      </c>
      <c r="F16" s="6">
        <v>20000</v>
      </c>
    </row>
  </sheetData>
  <phoneticPr fontId="2" type="noConversion"/>
  <conditionalFormatting sqref="B2">
    <cfRule type="expression" dxfId="9" priority="6">
      <formula>B15&lt;B16</formula>
    </cfRule>
    <cfRule type="expression" dxfId="10" priority="5">
      <formula>B15&gt;B16</formula>
    </cfRule>
    <cfRule type="expression" dxfId="8" priority="4">
      <formula>B15=B16</formula>
    </cfRule>
  </conditionalFormatting>
  <conditionalFormatting sqref="C2">
    <cfRule type="expression" dxfId="3" priority="3">
      <formula>C15&lt;C16</formula>
    </cfRule>
    <cfRule type="expression" dxfId="4" priority="2">
      <formula>C15&gt;C16</formula>
    </cfRule>
    <cfRule type="expression" dxfId="2" priority="1">
      <formula>C15=C16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A4B0-6BB0-4C34-86B9-6572CEADCFCF}">
  <dimension ref="A3:F15"/>
  <sheetViews>
    <sheetView workbookViewId="0">
      <selection activeCell="F3" sqref="F3"/>
    </sheetView>
  </sheetViews>
  <sheetFormatPr defaultRowHeight="14.4" x14ac:dyDescent="0.3"/>
  <cols>
    <col min="1" max="1" width="18.44140625" bestFit="1" customWidth="1"/>
    <col min="2" max="2" width="14.88671875" bestFit="1" customWidth="1"/>
    <col min="3" max="3" width="11.6640625" bestFit="1" customWidth="1"/>
    <col min="4" max="4" width="13.5546875" bestFit="1" customWidth="1"/>
  </cols>
  <sheetData>
    <row r="3" spans="1:6" x14ac:dyDescent="0.3">
      <c r="A3" s="3" t="s">
        <v>61</v>
      </c>
      <c r="B3" t="s">
        <v>63</v>
      </c>
      <c r="C3" t="s">
        <v>64</v>
      </c>
      <c r="D3" t="s">
        <v>65</v>
      </c>
      <c r="F3">
        <v>1</v>
      </c>
    </row>
    <row r="4" spans="1:6" x14ac:dyDescent="0.3">
      <c r="A4" s="4" t="s">
        <v>15</v>
      </c>
      <c r="B4">
        <v>263</v>
      </c>
      <c r="C4">
        <v>2720</v>
      </c>
      <c r="D4">
        <v>400</v>
      </c>
    </row>
    <row r="5" spans="1:6" x14ac:dyDescent="0.3">
      <c r="A5" s="4" t="s">
        <v>20</v>
      </c>
      <c r="B5">
        <v>150</v>
      </c>
      <c r="C5">
        <v>1500</v>
      </c>
      <c r="D5">
        <v>485</v>
      </c>
    </row>
    <row r="6" spans="1:6" x14ac:dyDescent="0.3">
      <c r="A6" s="4" t="s">
        <v>44</v>
      </c>
      <c r="B6">
        <v>112</v>
      </c>
      <c r="C6">
        <v>5600</v>
      </c>
      <c r="D6">
        <v>700</v>
      </c>
    </row>
    <row r="7" spans="1:6" x14ac:dyDescent="0.3">
      <c r="A7" s="4" t="s">
        <v>13</v>
      </c>
      <c r="B7">
        <v>51</v>
      </c>
      <c r="C7">
        <v>2550</v>
      </c>
      <c r="D7">
        <v>830</v>
      </c>
    </row>
    <row r="8" spans="1:6" x14ac:dyDescent="0.3">
      <c r="A8" s="4" t="s">
        <v>30</v>
      </c>
      <c r="B8">
        <v>29</v>
      </c>
      <c r="C8">
        <v>2900</v>
      </c>
      <c r="D8">
        <v>800</v>
      </c>
    </row>
    <row r="9" spans="1:6" x14ac:dyDescent="0.3">
      <c r="A9" s="4" t="s">
        <v>38</v>
      </c>
      <c r="B9">
        <v>25</v>
      </c>
      <c r="C9">
        <v>5000</v>
      </c>
      <c r="D9">
        <v>1800</v>
      </c>
    </row>
    <row r="10" spans="1:6" x14ac:dyDescent="0.3">
      <c r="A10" s="4" t="s">
        <v>24</v>
      </c>
      <c r="B10">
        <v>24</v>
      </c>
      <c r="C10">
        <v>1350</v>
      </c>
      <c r="D10">
        <v>340</v>
      </c>
    </row>
    <row r="11" spans="1:6" x14ac:dyDescent="0.3">
      <c r="A11" s="4" t="s">
        <v>27</v>
      </c>
      <c r="B11">
        <v>18</v>
      </c>
      <c r="C11">
        <v>12900</v>
      </c>
      <c r="D11">
        <v>3050</v>
      </c>
    </row>
    <row r="12" spans="1:6" x14ac:dyDescent="0.3">
      <c r="A12" s="4" t="s">
        <v>10</v>
      </c>
      <c r="B12">
        <v>13</v>
      </c>
      <c r="C12">
        <v>2600</v>
      </c>
      <c r="D12">
        <v>200</v>
      </c>
    </row>
    <row r="13" spans="1:6" x14ac:dyDescent="0.3">
      <c r="A13" s="4" t="s">
        <v>17</v>
      </c>
      <c r="B13">
        <v>11</v>
      </c>
      <c r="C13">
        <v>8800</v>
      </c>
      <c r="D13">
        <v>4730</v>
      </c>
    </row>
    <row r="14" spans="1:6" x14ac:dyDescent="0.3">
      <c r="A14" s="4" t="s">
        <v>34</v>
      </c>
      <c r="B14">
        <v>10</v>
      </c>
      <c r="C14">
        <v>1500</v>
      </c>
      <c r="D14">
        <v>400</v>
      </c>
    </row>
    <row r="15" spans="1:6" x14ac:dyDescent="0.3">
      <c r="A15" s="4" t="s">
        <v>62</v>
      </c>
      <c r="B15">
        <v>706</v>
      </c>
      <c r="C15">
        <v>47420</v>
      </c>
      <c r="D15">
        <v>13735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FDD0-F090-40E6-BB72-E64F9CA57785}">
  <dimension ref="A7:J26"/>
  <sheetViews>
    <sheetView showGridLines="0" tabSelected="1" workbookViewId="0">
      <selection activeCell="P13" sqref="P13"/>
    </sheetView>
  </sheetViews>
  <sheetFormatPr defaultRowHeight="14.4" x14ac:dyDescent="0.3"/>
  <cols>
    <col min="1" max="1" width="8.88671875" customWidth="1"/>
    <col min="2" max="2" width="20.44140625" customWidth="1"/>
    <col min="3" max="3" width="7.77734375" customWidth="1"/>
    <col min="4" max="4" width="6.77734375" customWidth="1"/>
    <col min="5" max="5" width="6.21875" customWidth="1"/>
    <col min="8" max="8" width="10.109375" customWidth="1"/>
  </cols>
  <sheetData>
    <row r="7" spans="1:6" x14ac:dyDescent="0.3">
      <c r="B7" t="s">
        <v>11</v>
      </c>
      <c r="C7" t="s">
        <v>18</v>
      </c>
      <c r="D7" t="s">
        <v>21</v>
      </c>
      <c r="E7" t="s">
        <v>31</v>
      </c>
      <c r="F7" t="s">
        <v>45</v>
      </c>
    </row>
    <row r="8" spans="1:6" x14ac:dyDescent="0.3">
      <c r="A8" t="str">
        <f>VLOOKUP(Summary!H2,Summary!I:J,2,0)</f>
        <v>Total</v>
      </c>
      <c r="B8" cm="1">
        <f t="array" ref="B8">INDEX(Summary!B3:B15,MATCH(Dashboard!$A$8,Summary!$A$3:$A$15,0),0)</f>
        <v>7870</v>
      </c>
      <c r="C8" cm="1">
        <f t="array" ref="C8">INDEX(Summary!C3:C15,MATCH(Dashboard!$A$8,Summary!$A$3:$A$15,0),0)</f>
        <v>21700</v>
      </c>
      <c r="D8" cm="1">
        <f t="array" ref="D8">INDEX(Summary!D3:D15,MATCH(Dashboard!$A$8,Summary!$A$3:$A$15,0),0)</f>
        <v>2850</v>
      </c>
      <c r="E8" cm="1">
        <f t="array" ref="E8">INDEX(Summary!E3:E15,MATCH(Dashboard!$A$8,Summary!$A$3:$A$15,0),0)</f>
        <v>9400</v>
      </c>
      <c r="F8" cm="1">
        <f t="array" ref="F8">INDEX(Summary!F3:F15,MATCH(Dashboard!$A$8,Summary!$A$3:$A$15,0),0)</f>
        <v>5600</v>
      </c>
    </row>
    <row r="20" spans="2:10" x14ac:dyDescent="0.3">
      <c r="B20" s="5" t="s">
        <v>2</v>
      </c>
      <c r="C20" s="5" t="s">
        <v>66</v>
      </c>
      <c r="D20" s="5" t="s">
        <v>5</v>
      </c>
      <c r="E20" s="5" t="s">
        <v>7</v>
      </c>
      <c r="H20" s="7" t="str">
        <f>IF(Summary!H2=13,"Total Actual vs Budget"," ")</f>
        <v>Total Actual vs Budget</v>
      </c>
      <c r="I20" s="7"/>
      <c r="J20" s="7"/>
    </row>
    <row r="21" spans="2:10" x14ac:dyDescent="0.3">
      <c r="B21" t="str" cm="1">
        <f t="array" ref="B21">INDEX('Pivot Products'!A4:A$14,'Pivot Products'!$F$3)</f>
        <v>Furniture Accessories</v>
      </c>
      <c r="C21" cm="1">
        <f t="array" ref="C21">INDEX('Pivot Products'!B4:B$14,'Pivot Products'!$F$3)</f>
        <v>263</v>
      </c>
      <c r="D21" cm="1">
        <f t="array" ref="D21">INDEX('Pivot Products'!C4:C$14,'Pivot Products'!$F$3)</f>
        <v>2720</v>
      </c>
      <c r="E21" cm="1">
        <f t="array" ref="E21">INDEX('Pivot Products'!D4:D$14,'Pivot Products'!$F$3)</f>
        <v>400</v>
      </c>
      <c r="H21" t="str">
        <f>IF(Summary!H2=13,"Home"," ")</f>
        <v>Home</v>
      </c>
      <c r="J21" s="8">
        <f>IF(Summary!H2=13,Summary!B15/Summary!B16-1,"")</f>
        <v>-0.47533333333333339</v>
      </c>
    </row>
    <row r="22" spans="2:10" x14ac:dyDescent="0.3">
      <c r="B22" t="str" cm="1">
        <f t="array" ref="B22">INDEX('Pivot Products'!A5:A$14,'Pivot Products'!$F$3)</f>
        <v>Engine Oil</v>
      </c>
      <c r="C22" cm="1">
        <f t="array" ref="C22">INDEX('Pivot Products'!B5:B$14,'Pivot Products'!$F$3)</f>
        <v>150</v>
      </c>
      <c r="D22" cm="1">
        <f t="array" ref="D22">INDEX('Pivot Products'!C5:C$14,'Pivot Products'!$F$3)</f>
        <v>1500</v>
      </c>
      <c r="E22" cm="1">
        <f t="array" ref="E22">INDEX('Pivot Products'!D5:D$14,'Pivot Products'!$F$3)</f>
        <v>485</v>
      </c>
      <c r="H22" t="str">
        <f>IF(Summary!H2=13,"IT"," ")</f>
        <v>IT</v>
      </c>
      <c r="J22" s="8">
        <f>IF(Summary!H2=13,Summary!C15/Summary!C16-1," ")</f>
        <v>0.20555555555555549</v>
      </c>
    </row>
    <row r="23" spans="2:10" x14ac:dyDescent="0.3">
      <c r="B23" t="str" cm="1">
        <f t="array" ref="B23">INDEX('Pivot Products'!A6:A$14,'Pivot Products'!$F$3)</f>
        <v>Toys</v>
      </c>
      <c r="C23" cm="1">
        <f t="array" ref="C23">INDEX('Pivot Products'!B6:B$14,'Pivot Products'!$F$3)</f>
        <v>112</v>
      </c>
      <c r="D23" cm="1">
        <f t="array" ref="D23">INDEX('Pivot Products'!C6:C$14,'Pivot Products'!$F$3)</f>
        <v>5600</v>
      </c>
      <c r="E23" cm="1">
        <f t="array" ref="E23">INDEX('Pivot Products'!D6:D$14,'Pivot Products'!$F$3)</f>
        <v>700</v>
      </c>
      <c r="H23" t="str">
        <f>IF(Summary!H2=13,"Auto"," ")</f>
        <v>Auto</v>
      </c>
      <c r="J23" s="8">
        <f>IF(Summary!H2=13,Summary!D15/Summary!D16-1," ")</f>
        <v>-0.81</v>
      </c>
    </row>
    <row r="24" spans="2:10" x14ac:dyDescent="0.3">
      <c r="B24" t="str" cm="1">
        <f t="array" ref="B24">INDEX('Pivot Products'!A7:A$14,'Pivot Products'!$F$3)</f>
        <v>Chair</v>
      </c>
      <c r="C24" cm="1">
        <f t="array" ref="C24">INDEX('Pivot Products'!B7:B$14,'Pivot Products'!$F$3)</f>
        <v>51</v>
      </c>
      <c r="D24" cm="1">
        <f t="array" ref="D24">INDEX('Pivot Products'!C7:C$14,'Pivot Products'!$F$3)</f>
        <v>2550</v>
      </c>
      <c r="E24" cm="1">
        <f t="array" ref="E24">INDEX('Pivot Products'!D7:D$14,'Pivot Products'!$F$3)</f>
        <v>830</v>
      </c>
      <c r="H24" t="str">
        <f>IF(Summary!H2=13,"Fashion"," ")</f>
        <v>Fashion</v>
      </c>
      <c r="J24" s="8">
        <f>IF(Summary!H2=13,Summary!E15/Summary!E16-1,"")</f>
        <v>-0.53</v>
      </c>
    </row>
    <row r="25" spans="2:10" x14ac:dyDescent="0.3">
      <c r="B25" t="str" cm="1">
        <f t="array" ref="B25">INDEX('Pivot Products'!A8:A$14,'Pivot Products'!$F$3)</f>
        <v>Pants</v>
      </c>
      <c r="C25" cm="1">
        <f t="array" ref="C25">INDEX('Pivot Products'!B8:B$14,'Pivot Products'!$F$3)</f>
        <v>29</v>
      </c>
      <c r="D25" cm="1">
        <f t="array" ref="D25">INDEX('Pivot Products'!C8:C$14,'Pivot Products'!$F$3)</f>
        <v>2900</v>
      </c>
      <c r="E25" cm="1">
        <f t="array" ref="E25">INDEX('Pivot Products'!D8:D$14,'Pivot Products'!$F$3)</f>
        <v>800</v>
      </c>
      <c r="H25" t="str">
        <f>IF(Summary!H2=13,"Kids"," ")</f>
        <v>Kids</v>
      </c>
      <c r="J25" s="8">
        <f>IF(Summary!H2=13,Summary!F15/Summary!F16-1,"")</f>
        <v>-0.72</v>
      </c>
    </row>
    <row r="26" spans="2:10" x14ac:dyDescent="0.3">
      <c r="B26" t="str" cm="1">
        <f t="array" ref="B26">INDEX('Pivot Products'!A9:A$14,'Pivot Products'!$F$3)</f>
        <v>Dress</v>
      </c>
      <c r="C26" cm="1">
        <f t="array" ref="C26">INDEX('Pivot Products'!B9:B$14,'Pivot Products'!$F$3)</f>
        <v>25</v>
      </c>
      <c r="D26" cm="1">
        <f t="array" ref="D26">INDEX('Pivot Products'!C9:C$14,'Pivot Products'!$F$3)</f>
        <v>5000</v>
      </c>
      <c r="E26" cm="1">
        <f t="array" ref="E26">INDEX('Pivot Products'!D9:D$14,'Pivot Products'!$F$3)</f>
        <v>1800</v>
      </c>
    </row>
  </sheetData>
  <mergeCells count="1">
    <mergeCell ref="H20:J20"/>
  </mergeCells>
  <conditionalFormatting sqref="J21:J25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259080</xdr:colOff>
                    <xdr:row>1</xdr:row>
                    <xdr:rowOff>144780</xdr:rowOff>
                  </from>
                  <to>
                    <xdr:col>1</xdr:col>
                    <xdr:colOff>1043940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4" name="Scroll Bar 5">
              <controlPr defaultSize="0" autoPict="0">
                <anchor moveWithCells="1">
                  <from>
                    <xdr:col>5</xdr:col>
                    <xdr:colOff>38100</xdr:colOff>
                    <xdr:row>19</xdr:row>
                    <xdr:rowOff>15240</xdr:rowOff>
                  </from>
                  <to>
                    <xdr:col>5</xdr:col>
                    <xdr:colOff>289560</xdr:colOff>
                    <xdr:row>26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Summary</vt:lpstr>
      <vt:lpstr>Pivot Products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2023-08-22T07:45:46Z</dcterms:created>
  <dcterms:modified xsi:type="dcterms:W3CDTF">2023-08-22T10:21:17Z</dcterms:modified>
</cp:coreProperties>
</file>