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Sheet" sheetId="1" r:id="rId4"/>
  </sheets>
  <definedNames/>
  <calcPr/>
</workbook>
</file>

<file path=xl/sharedStrings.xml><?xml version="1.0" encoding="utf-8"?>
<sst xmlns="http://schemas.openxmlformats.org/spreadsheetml/2006/main" count="287" uniqueCount="43">
  <si>
    <t>Amount(INR)</t>
  </si>
  <si>
    <t>Amount(GBP)</t>
  </si>
  <si>
    <t>Money to show for visa</t>
  </si>
  <si>
    <t>Total Required</t>
  </si>
  <si>
    <t>Tution - (Scholarship)+deposit</t>
  </si>
  <si>
    <t>Total Paid</t>
  </si>
  <si>
    <t>Living</t>
  </si>
  <si>
    <t>Total Left</t>
  </si>
  <si>
    <t>Total</t>
  </si>
  <si>
    <t>Total Saved</t>
  </si>
  <si>
    <t>Month/ Year</t>
  </si>
  <si>
    <t>Date</t>
  </si>
  <si>
    <t>Reason</t>
  </si>
  <si>
    <t>Frequency</t>
  </si>
  <si>
    <t>Status</t>
  </si>
  <si>
    <t>Expense Type</t>
  </si>
  <si>
    <t>Monthly Total (INR)</t>
  </si>
  <si>
    <t>Monthly Total (GBP)</t>
  </si>
  <si>
    <t>---</t>
  </si>
  <si>
    <t>Tution</t>
  </si>
  <si>
    <t>One Time/ Installment</t>
  </si>
  <si>
    <t>Pending</t>
  </si>
  <si>
    <t>Studies</t>
  </si>
  <si>
    <t>Flight</t>
  </si>
  <si>
    <t>Migration</t>
  </si>
  <si>
    <t>Emergency Fund</t>
  </si>
  <si>
    <t xml:space="preserve">Existence </t>
  </si>
  <si>
    <t>Shopping</t>
  </si>
  <si>
    <t>VISA</t>
  </si>
  <si>
    <t>VISA Medical</t>
  </si>
  <si>
    <t>VISA Priority</t>
  </si>
  <si>
    <t>VISA(NHS)</t>
  </si>
  <si>
    <t>Accomodation</t>
  </si>
  <si>
    <t>Forex</t>
  </si>
  <si>
    <t>Cash in Hand</t>
  </si>
  <si>
    <t>Grocery</t>
  </si>
  <si>
    <t>Monthly</t>
  </si>
  <si>
    <t>Travel</t>
  </si>
  <si>
    <t>SIM/ Communication</t>
  </si>
  <si>
    <t>Miscellaneous(Entertainment, Clothing, etc.)</t>
  </si>
  <si>
    <t>Accomodation Addon</t>
  </si>
  <si>
    <t>Accomodation for ref</t>
  </si>
  <si>
    <t>Iq collingwood newcastle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</si>
</sst>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al"/>
      <scheme val="minor"/>
    </font>
    <font>
      <b/>
      <sz val="11.0"/>
      <color theme="1"/>
      <name val="Inter"/>
    </font>
    <font>
      <sz val="11.0"/>
      <color theme="1"/>
      <name val="Inter"/>
    </font>
    <font>
      <sz val="11.0"/>
      <color rgb="FF000000"/>
      <name val="Inter"/>
    </font>
    <font>
      <sz val="11.0"/>
      <color rgb="FF000000"/>
      <name val="&quot;Söhne Mono&quot;"/>
    </font>
    <font>
      <b/>
      <sz val="11.0"/>
      <color rgb="FF000000"/>
      <name val="Inter"/>
    </font>
    <font>
      <sz val="11.0"/>
      <color rgb="FF23282E"/>
      <name val="Inter"/>
    </font>
    <font>
      <sz val="11.0"/>
      <color theme="1"/>
      <name val="&quot;DM Sans&quot;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A2E8F1"/>
        <bgColor rgb="FFA2E8F1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2" fontId="1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3" numFmtId="0" xfId="0" applyBorder="1" applyFont="1"/>
    <xf borderId="1" fillId="2" fontId="4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right"/>
    </xf>
    <xf borderId="1" fillId="2" fontId="5" numFmtId="0" xfId="0" applyBorder="1" applyFont="1"/>
    <xf borderId="2" fillId="3" fontId="1" numFmtId="0" xfId="0" applyAlignment="1" applyBorder="1" applyFill="1" applyFont="1">
      <alignment readingOrder="0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2" fontId="2" numFmtId="164" xfId="0" applyAlignment="1" applyBorder="1" applyFont="1" applyNumberFormat="1">
      <alignment readingOrder="0"/>
    </xf>
    <xf borderId="0" fillId="2" fontId="2" numFmtId="0" xfId="0" applyAlignment="1" applyFont="1">
      <alignment readingOrder="0"/>
    </xf>
    <xf borderId="0" fillId="2" fontId="6" numFmtId="0" xfId="0" applyAlignment="1" applyFont="1">
      <alignment readingOrder="0"/>
    </xf>
    <xf borderId="6" fillId="2" fontId="7" numFmtId="0" xfId="0" applyAlignment="1" applyBorder="1" applyFont="1">
      <alignment vertical="bottom"/>
    </xf>
    <xf borderId="0" fillId="2" fontId="2" numFmtId="0" xfId="0" applyAlignment="1" applyFont="1">
      <alignment readingOrder="0"/>
    </xf>
    <xf borderId="7" fillId="2" fontId="3" numFmtId="0" xfId="0" applyBorder="1" applyFont="1"/>
    <xf borderId="5" fillId="4" fontId="2" numFmtId="164" xfId="0" applyAlignment="1" applyBorder="1" applyFill="1" applyFont="1" applyNumberFormat="1">
      <alignment readingOrder="0"/>
    </xf>
    <xf borderId="0" fillId="4" fontId="2" numFmtId="0" xfId="0" applyAlignment="1" applyFont="1">
      <alignment readingOrder="0"/>
    </xf>
    <xf borderId="0" fillId="4" fontId="6" numFmtId="0" xfId="0" applyFont="1"/>
    <xf borderId="0" fillId="4" fontId="7" numFmtId="0" xfId="0" applyAlignment="1" applyFont="1">
      <alignment readingOrder="0" vertical="bottom"/>
    </xf>
    <xf borderId="0" fillId="4" fontId="2" numFmtId="0" xfId="0" applyAlignment="1" applyFont="1">
      <alignment readingOrder="0"/>
    </xf>
    <xf borderId="7" fillId="4" fontId="3" numFmtId="0" xfId="0" applyBorder="1" applyFont="1"/>
    <xf borderId="0" fillId="2" fontId="2" numFmtId="164" xfId="0" applyAlignment="1" applyFont="1" applyNumberFormat="1">
      <alignment readingOrder="0"/>
    </xf>
    <xf borderId="0" fillId="2" fontId="6" numFmtId="0" xfId="0" applyFont="1"/>
    <xf borderId="0" fillId="2" fontId="7" numFmtId="0" xfId="0" applyAlignment="1" applyFont="1">
      <alignment vertical="bottom"/>
    </xf>
    <xf borderId="0" fillId="4" fontId="2" numFmtId="164" xfId="0" applyAlignment="1" applyFont="1" applyNumberFormat="1">
      <alignment readingOrder="0"/>
    </xf>
    <xf borderId="0" fillId="4" fontId="6" numFmtId="0" xfId="0" applyAlignment="1" applyFont="1">
      <alignment readingOrder="0"/>
    </xf>
    <xf borderId="7" fillId="4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0" fillId="4" fontId="7" numFmtId="0" xfId="0" applyAlignment="1" applyFont="1">
      <alignment vertical="bottom"/>
    </xf>
    <xf borderId="7" fillId="4" fontId="2" numFmtId="0" xfId="0" applyAlignment="1" applyBorder="1" applyFont="1">
      <alignment readingOrder="0"/>
    </xf>
    <xf borderId="0" fillId="2" fontId="7" numFmtId="0" xfId="0" applyAlignment="1" applyFont="1">
      <alignment readingOrder="0" vertical="bottom"/>
    </xf>
    <xf borderId="2" fillId="5" fontId="1" numFmtId="0" xfId="0" applyAlignment="1" applyBorder="1" applyFill="1" applyFont="1">
      <alignment readingOrder="0"/>
    </xf>
    <xf borderId="3" fillId="5" fontId="8" numFmtId="0" xfId="0" applyBorder="1" applyFont="1"/>
    <xf borderId="4" fillId="5" fontId="8" numFmtId="0" xfId="0" applyBorder="1" applyFont="1"/>
    <xf borderId="1" fillId="5" fontId="1" numFmtId="0" xfId="0" applyAlignment="1" applyBorder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EDEDE"/>
          <bgColor rgb="FFDEDEDE"/>
        </patternFill>
      </fill>
      <border/>
    </dxf>
  </dxfs>
  <tableStyles count="2">
    <tableStyle count="3" pivot="0" name="Expense Sheet-style">
      <tableStyleElement dxfId="2" type="headerRow"/>
      <tableStyleElement dxfId="3" type="firstRowStripe"/>
      <tableStyleElement dxfId="4" type="secondRowStripe"/>
    </tableStyle>
    <tableStyle count="4" pivot="0" name="Expense Sheet-style 2">
      <tableStyleElement dxfId="2" type="headerRow"/>
      <tableStyleElement dxfId="3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1076325</xdr:colOff>
      <xdr:row>79</xdr:row>
      <xdr:rowOff>-200025</xdr:rowOff>
    </xdr:from>
    <xdr:ext cx="4057650" cy="3962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C2:E6" displayName="Table_1" id="1">
  <tableColumns count="3">
    <tableColumn name="Column1" id="1"/>
    <tableColumn name="Column2" id="2"/>
    <tableColumn name="Column3" id="3"/>
  </tableColumns>
  <tableStyleInfo name="Expense Shee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G2:I5" displayName="Table_2" id="2">
  <tableColumns count="3">
    <tableColumn name="Money to show for visa" id="1"/>
    <tableColumn name="Amount(GBP)" id="2"/>
    <tableColumn name="Amount(INR)" id="3"/>
  </tableColumns>
  <tableStyleInfo name="Expense Sheet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2.75"/>
    <col customWidth="1" min="3" max="3" width="14.5"/>
    <col customWidth="1" min="4" max="4" width="14.13"/>
    <col customWidth="1" min="5" max="5" width="22.75"/>
    <col customWidth="1" min="6" max="6" width="18.5"/>
    <col customWidth="1" min="7" max="7" width="29.0"/>
    <col customWidth="1" min="8" max="10" width="19.25"/>
  </cols>
  <sheetData>
    <row r="1">
      <c r="A1" s="1"/>
      <c r="B1" s="1"/>
      <c r="C1" s="1"/>
      <c r="D1" s="1"/>
      <c r="E1" s="1"/>
      <c r="F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1"/>
      <c r="B2" s="1"/>
      <c r="C2" s="3"/>
      <c r="D2" s="3" t="s">
        <v>0</v>
      </c>
      <c r="E2" s="3" t="s">
        <v>1</v>
      </c>
      <c r="F2" s="1"/>
      <c r="G2" s="3" t="s">
        <v>2</v>
      </c>
      <c r="H2" s="3" t="s">
        <v>1</v>
      </c>
      <c r="I2" s="3" t="s">
        <v>0</v>
      </c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1"/>
      <c r="B3" s="1"/>
      <c r="C3" s="3" t="s">
        <v>3</v>
      </c>
      <c r="D3" s="4">
        <f t="shared" ref="D3:E3" si="1">I75</f>
        <v>4037570.6</v>
      </c>
      <c r="E3" s="4">
        <f t="shared" si="1"/>
        <v>39158.1</v>
      </c>
      <c r="F3" s="1"/>
      <c r="G3" s="3" t="s">
        <v>4</v>
      </c>
      <c r="H3" s="4">
        <v>24200.0</v>
      </c>
      <c r="I3" s="5">
        <f>IFERROR(__xludf.DUMMYFUNCTION("round(GOOGLEFINANCE(""CURRENCY:GBPINR"")*H3,1)"),2509341.0)</f>
        <v>2509341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"/>
      <c r="B4" s="1"/>
      <c r="C4" s="3" t="s">
        <v>5</v>
      </c>
      <c r="D4" s="6">
        <v>3000.0</v>
      </c>
      <c r="E4" s="6">
        <v>9.56</v>
      </c>
      <c r="F4" s="1"/>
      <c r="G4" s="3" t="s">
        <v>6</v>
      </c>
      <c r="H4" s="4">
        <v>10000.0</v>
      </c>
      <c r="I4" s="5">
        <f>IFERROR(__xludf.DUMMYFUNCTION("round(GOOGLEFINANCE(""CURRENCY:GBPINR"")*H4,1)"),1036917.8)</f>
        <v>1036917.8</v>
      </c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/>
      <c r="B5" s="1"/>
      <c r="C5" s="3" t="s">
        <v>7</v>
      </c>
      <c r="D5" s="7">
        <f t="shared" ref="D5:E5" si="2">D3-(D4+D6)</f>
        <v>4034570.6</v>
      </c>
      <c r="E5" s="7">
        <f t="shared" si="2"/>
        <v>39148.54</v>
      </c>
      <c r="F5" s="1"/>
      <c r="G5" s="3" t="s">
        <v>8</v>
      </c>
      <c r="H5" s="3">
        <f>SUM(H3:H4)</f>
        <v>34200</v>
      </c>
      <c r="I5" s="8">
        <f>IFERROR(__xludf.DUMMYFUNCTION("round(GOOGLEFINANCE(""CURRENCY:GBPINR"")*H5,1)"),3546258.8)</f>
        <v>3546258.8</v>
      </c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"/>
      <c r="B6" s="1"/>
      <c r="C6" s="3" t="s">
        <v>9</v>
      </c>
      <c r="D6" s="7">
        <f>SUMIF(G11:G75, "Saved", D11:D75)</f>
        <v>0</v>
      </c>
      <c r="E6" s="7">
        <f>SUMIF(G11:G75, "Saved", C11:C75)</f>
        <v>0</v>
      </c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9" t="s">
        <v>10</v>
      </c>
      <c r="B9" s="10" t="s">
        <v>11</v>
      </c>
      <c r="C9" s="10" t="s">
        <v>1</v>
      </c>
      <c r="D9" s="10" t="s">
        <v>0</v>
      </c>
      <c r="E9" s="10" t="s">
        <v>12</v>
      </c>
      <c r="F9" s="10" t="s">
        <v>13</v>
      </c>
      <c r="G9" s="10" t="s">
        <v>14</v>
      </c>
      <c r="H9" s="10" t="s">
        <v>15</v>
      </c>
      <c r="I9" s="10" t="s">
        <v>16</v>
      </c>
      <c r="J9" s="11" t="s">
        <v>17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2" t="str">
        <f t="shared" ref="A10:A74" si="3">text(B10,"mmmm, yyyy")</f>
        <v>---</v>
      </c>
      <c r="B10" s="13" t="s">
        <v>18</v>
      </c>
      <c r="C10" s="13">
        <v>1500.0</v>
      </c>
      <c r="D10" s="14">
        <v>158000.0</v>
      </c>
      <c r="E10" s="13" t="s">
        <v>19</v>
      </c>
      <c r="F10" s="13" t="s">
        <v>20</v>
      </c>
      <c r="G10" s="13" t="s">
        <v>21</v>
      </c>
      <c r="H10" s="15" t="s">
        <v>22</v>
      </c>
      <c r="I10" s="16">
        <f>D10</f>
        <v>158000</v>
      </c>
      <c r="J10" s="17">
        <f>IFERROR(__xludf.DUMMYFUNCTION("round(GOOGLEFINANCE(""CURRENCY:INRGBP"")*I10,1)"),1523.8)</f>
        <v>1523.8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8" t="str">
        <f t="shared" si="3"/>
        <v>---</v>
      </c>
      <c r="B11" s="19" t="s">
        <v>18</v>
      </c>
      <c r="C11" s="20">
        <f>IFERROR(__xludf.DUMMYFUNCTION("round(GOOGLEFINANCE(""CURRENCY:INRGBP"")*D11,1)"),694.4)</f>
        <v>694.4</v>
      </c>
      <c r="D11" s="19">
        <v>72000.0</v>
      </c>
      <c r="E11" s="19" t="s">
        <v>23</v>
      </c>
      <c r="F11" s="19" t="s">
        <v>20</v>
      </c>
      <c r="G11" s="19" t="s">
        <v>21</v>
      </c>
      <c r="H11" s="21" t="s">
        <v>24</v>
      </c>
      <c r="I11" s="22"/>
      <c r="J11" s="2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2" t="str">
        <f t="shared" si="3"/>
        <v>May, 2023</v>
      </c>
      <c r="B12" s="24">
        <v>45071.0</v>
      </c>
      <c r="C12" s="13">
        <v>500.0</v>
      </c>
      <c r="D12" s="25">
        <f>IFERROR(__xludf.DUMMYFUNCTION("round(GOOGLEFINANCE(""CURRENCY:GBPINR"")*C12,1)"),51845.9)</f>
        <v>51845.9</v>
      </c>
      <c r="E12" s="13" t="s">
        <v>25</v>
      </c>
      <c r="F12" s="13" t="s">
        <v>20</v>
      </c>
      <c r="G12" s="13" t="s">
        <v>21</v>
      </c>
      <c r="H12" s="26" t="s">
        <v>26</v>
      </c>
      <c r="I12" s="16">
        <f>SUM(D11:D12)</f>
        <v>123845.9</v>
      </c>
      <c r="J12" s="17">
        <f>IFERROR(__xludf.DUMMYFUNCTION("round(GOOGLEFINANCE(""CURRENCY:INRGBP"")*I12,1)"),1194.4)</f>
        <v>1194.4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18" t="str">
        <f t="shared" si="3"/>
        <v>June, 2023</v>
      </c>
      <c r="B13" s="27">
        <v>45107.0</v>
      </c>
      <c r="C13" s="20">
        <f>IFERROR(__xludf.DUMMYFUNCTION("round(GOOGLEFINANCE(""CURRENCY:INRGBP"")*D13,1)"),482.2)</f>
        <v>482.2</v>
      </c>
      <c r="D13" s="28">
        <v>50000.0</v>
      </c>
      <c r="E13" s="19" t="s">
        <v>27</v>
      </c>
      <c r="F13" s="19" t="s">
        <v>20</v>
      </c>
      <c r="G13" s="19" t="s">
        <v>21</v>
      </c>
      <c r="H13" s="21" t="s">
        <v>26</v>
      </c>
      <c r="I13" s="22">
        <f>D13</f>
        <v>50000</v>
      </c>
      <c r="J13" s="29">
        <v>701.8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2" t="str">
        <f t="shared" si="3"/>
        <v>June, 2023</v>
      </c>
      <c r="B14" s="24">
        <v>45097.0</v>
      </c>
      <c r="C14" s="13">
        <v>363.0</v>
      </c>
      <c r="D14" s="14">
        <v>39605.0</v>
      </c>
      <c r="E14" s="13" t="s">
        <v>28</v>
      </c>
      <c r="F14" s="13" t="s">
        <v>20</v>
      </c>
      <c r="G14" s="13" t="s">
        <v>21</v>
      </c>
      <c r="H14" s="26" t="s">
        <v>24</v>
      </c>
      <c r="I14" s="16"/>
      <c r="J14" s="30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18" t="str">
        <f t="shared" si="3"/>
        <v>June, 2023</v>
      </c>
      <c r="B15" s="27">
        <v>45097.0</v>
      </c>
      <c r="C15" s="20">
        <f>IFERROR(__xludf.DUMMYFUNCTION("round(GOOGLEFINANCE(""CURRENCY:INRGBP"")*D15,1)"),28.9)</f>
        <v>28.9</v>
      </c>
      <c r="D15" s="28">
        <v>3000.0</v>
      </c>
      <c r="E15" s="19" t="s">
        <v>29</v>
      </c>
      <c r="F15" s="19" t="s">
        <v>20</v>
      </c>
      <c r="G15" s="19" t="s">
        <v>21</v>
      </c>
      <c r="H15" s="31" t="s">
        <v>24</v>
      </c>
      <c r="I15" s="22"/>
      <c r="J15" s="3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2" t="str">
        <f t="shared" si="3"/>
        <v>June, 2023</v>
      </c>
      <c r="B16" s="24">
        <v>45097.0</v>
      </c>
      <c r="C16" s="13">
        <v>500.0</v>
      </c>
      <c r="D16" s="25">
        <f>IFERROR(__xludf.DUMMYFUNCTION("round(GOOGLEFINANCE(""CURRENCY:GBPINR"")*C16,1)"),51845.9)</f>
        <v>51845.9</v>
      </c>
      <c r="E16" s="13" t="s">
        <v>30</v>
      </c>
      <c r="F16" s="13" t="s">
        <v>20</v>
      </c>
      <c r="G16" s="13" t="s">
        <v>21</v>
      </c>
      <c r="H16" s="26" t="s">
        <v>24</v>
      </c>
      <c r="I16" s="16"/>
      <c r="J16" s="3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18" t="str">
        <f t="shared" si="3"/>
        <v>June, 2023</v>
      </c>
      <c r="B17" s="27">
        <v>45097.0</v>
      </c>
      <c r="C17" s="19">
        <v>705.0</v>
      </c>
      <c r="D17" s="20">
        <f>IFERROR(__xludf.DUMMYFUNCTION("round(GOOGLEFINANCE(""CURRENCY:GBPINR"")*C17,1)"),73102.7)</f>
        <v>73102.7</v>
      </c>
      <c r="E17" s="19" t="s">
        <v>31</v>
      </c>
      <c r="F17" s="19" t="s">
        <v>20</v>
      </c>
      <c r="G17" s="19" t="s">
        <v>21</v>
      </c>
      <c r="H17" s="31" t="s">
        <v>24</v>
      </c>
      <c r="I17" s="22">
        <f>SUM(D14:D17)</f>
        <v>167553.6</v>
      </c>
      <c r="J17" s="23">
        <f>IFERROR(__xludf.DUMMYFUNCTION("round(GOOGLEFINANCE(""CURRENCY:INRGBP"")*I17,1)"),1615.9)</f>
        <v>1615.9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2" t="str">
        <f t="shared" si="3"/>
        <v>August, 2023</v>
      </c>
      <c r="B18" s="24">
        <v>45139.0</v>
      </c>
      <c r="C18" s="13">
        <v>22700.0</v>
      </c>
      <c r="D18" s="25">
        <f>IFERROR(__xludf.DUMMYFUNCTION("round(GOOGLEFINANCE(""CURRENCY:GBPINR"")*C18,1)"),2353803.3)</f>
        <v>2353803.3</v>
      </c>
      <c r="E18" s="13" t="s">
        <v>19</v>
      </c>
      <c r="F18" s="13" t="s">
        <v>20</v>
      </c>
      <c r="G18" s="13" t="s">
        <v>21</v>
      </c>
      <c r="H18" s="26" t="s">
        <v>22</v>
      </c>
      <c r="I18" s="16"/>
      <c r="J18" s="30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18" t="str">
        <f t="shared" si="3"/>
        <v>August, 2023</v>
      </c>
      <c r="B19" s="27">
        <v>45139.0</v>
      </c>
      <c r="C19" s="19">
        <v>740.0</v>
      </c>
      <c r="D19" s="20">
        <f>IFERROR(__xludf.DUMMYFUNCTION("round(GOOGLEFINANCE(""CURRENCY:GBPINR"")*C19,1)"),76731.9)</f>
        <v>76731.9</v>
      </c>
      <c r="E19" s="19" t="s">
        <v>32</v>
      </c>
      <c r="F19" s="19" t="s">
        <v>20</v>
      </c>
      <c r="G19" s="19" t="s">
        <v>21</v>
      </c>
      <c r="H19" s="21" t="s">
        <v>26</v>
      </c>
      <c r="I19" s="22">
        <f>SUM(D18:D19)</f>
        <v>2430535.2</v>
      </c>
      <c r="J19" s="23">
        <f>IFERROR(__xludf.DUMMYFUNCTION("round(GOOGLEFINANCE(""CURRENCY:INRGBP"")*I19,1)"),23440.2)</f>
        <v>23440.2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2" t="str">
        <f t="shared" si="3"/>
        <v>September, 2023</v>
      </c>
      <c r="B20" s="24">
        <v>45183.0</v>
      </c>
      <c r="C20" s="13">
        <v>1000.0</v>
      </c>
      <c r="D20" s="25">
        <f>IFERROR(__xludf.DUMMYFUNCTION("round(GOOGLEFINANCE(""CURRENCY:GBPINR"")*C20,1)"),103691.8)</f>
        <v>103691.8</v>
      </c>
      <c r="E20" s="13" t="s">
        <v>33</v>
      </c>
      <c r="F20" s="13" t="s">
        <v>20</v>
      </c>
      <c r="G20" s="13" t="s">
        <v>21</v>
      </c>
      <c r="H20" s="33" t="s">
        <v>26</v>
      </c>
      <c r="I20" s="16"/>
      <c r="J20" s="30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18" t="str">
        <f t="shared" si="3"/>
        <v>September, 2023</v>
      </c>
      <c r="B21" s="27">
        <v>45183.0</v>
      </c>
      <c r="C21" s="19">
        <v>1000.0</v>
      </c>
      <c r="D21" s="20">
        <f>IFERROR(__xludf.DUMMYFUNCTION("round(GOOGLEFINANCE(""CURRENCY:GBPINR"")*C21,1)"),103691.8)</f>
        <v>103691.8</v>
      </c>
      <c r="E21" s="19" t="s">
        <v>34</v>
      </c>
      <c r="F21" s="19" t="s">
        <v>20</v>
      </c>
      <c r="G21" s="19" t="s">
        <v>21</v>
      </c>
      <c r="H21" s="21" t="s">
        <v>26</v>
      </c>
      <c r="I21" s="22"/>
      <c r="J21" s="3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2" t="str">
        <f t="shared" si="3"/>
        <v>September, 2023</v>
      </c>
      <c r="B22" s="24">
        <v>45194.0</v>
      </c>
      <c r="C22" s="13">
        <v>2368.0</v>
      </c>
      <c r="D22" s="25">
        <f>IFERROR(__xludf.DUMMYFUNCTION("round(GOOGLEFINANCE(""CURRENCY:GBPINR"")*C22,1)"),245542.1)</f>
        <v>245542.1</v>
      </c>
      <c r="E22" s="13" t="s">
        <v>32</v>
      </c>
      <c r="F22" s="13" t="s">
        <v>20</v>
      </c>
      <c r="G22" s="13" t="s">
        <v>21</v>
      </c>
      <c r="H22" s="33" t="s">
        <v>26</v>
      </c>
      <c r="I22" s="16">
        <f>SUM(D20:D22)</f>
        <v>452925.7</v>
      </c>
      <c r="J22" s="17">
        <f>IFERROR(__xludf.DUMMYFUNCTION("round(GOOGLEFINANCE(""CURRENCY:INRGBP"")*I22,1)"),4368.0)</f>
        <v>4368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18" t="str">
        <f t="shared" si="3"/>
        <v>October, 2023</v>
      </c>
      <c r="B23" s="27">
        <v>45200.0</v>
      </c>
      <c r="C23" s="19">
        <v>100.0</v>
      </c>
      <c r="D23" s="20">
        <f>IFERROR(__xludf.DUMMYFUNCTION("round(GOOGLEFINANCE(""CURRENCY:GBPINR"")*C23,1)"),10369.2)</f>
        <v>10369.2</v>
      </c>
      <c r="E23" s="19" t="s">
        <v>35</v>
      </c>
      <c r="F23" s="19" t="s">
        <v>36</v>
      </c>
      <c r="G23" s="19" t="s">
        <v>21</v>
      </c>
      <c r="H23" s="21" t="s">
        <v>26</v>
      </c>
      <c r="I23" s="22"/>
      <c r="J23" s="3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2" t="str">
        <f t="shared" si="3"/>
        <v>October, 2023</v>
      </c>
      <c r="B24" s="24">
        <v>45200.0</v>
      </c>
      <c r="C24" s="13">
        <v>50.0</v>
      </c>
      <c r="D24" s="25">
        <f>IFERROR(__xludf.DUMMYFUNCTION("round(GOOGLEFINANCE(""CURRENCY:GBPINR"")*C24,1)"),5184.6)</f>
        <v>5184.6</v>
      </c>
      <c r="E24" s="13" t="s">
        <v>37</v>
      </c>
      <c r="F24" s="13" t="s">
        <v>36</v>
      </c>
      <c r="G24" s="13" t="s">
        <v>21</v>
      </c>
      <c r="H24" s="33" t="s">
        <v>26</v>
      </c>
      <c r="I24" s="16"/>
      <c r="J24" s="30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18" t="str">
        <f t="shared" si="3"/>
        <v>October, 2023</v>
      </c>
      <c r="B25" s="27">
        <v>45200.0</v>
      </c>
      <c r="C25" s="19">
        <v>10.0</v>
      </c>
      <c r="D25" s="20">
        <f>IFERROR(__xludf.DUMMYFUNCTION("round(GOOGLEFINANCE(""CURRENCY:GBPINR"")*C25,1)"),1036.9)</f>
        <v>1036.9</v>
      </c>
      <c r="E25" s="19" t="s">
        <v>38</v>
      </c>
      <c r="F25" s="19" t="s">
        <v>36</v>
      </c>
      <c r="G25" s="19" t="s">
        <v>21</v>
      </c>
      <c r="H25" s="21" t="s">
        <v>26</v>
      </c>
      <c r="I25" s="22"/>
      <c r="J25" s="3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2" t="str">
        <f t="shared" si="3"/>
        <v>October, 2023</v>
      </c>
      <c r="B26" s="24">
        <v>45200.0</v>
      </c>
      <c r="C26" s="13">
        <v>50.0</v>
      </c>
      <c r="D26" s="25">
        <f>IFERROR(__xludf.DUMMYFUNCTION("round(GOOGLEFINANCE(""CURRENCY:GBPINR"")*C26,1)"),5184.6)</f>
        <v>5184.6</v>
      </c>
      <c r="E26" s="13" t="s">
        <v>39</v>
      </c>
      <c r="F26" s="13" t="s">
        <v>36</v>
      </c>
      <c r="G26" s="13" t="s">
        <v>21</v>
      </c>
      <c r="H26" s="33" t="s">
        <v>26</v>
      </c>
      <c r="I26" s="16">
        <f>SUM(D23:D26)</f>
        <v>21775.3</v>
      </c>
      <c r="J26" s="17">
        <f>IFERROR(__xludf.DUMMYFUNCTION("round(GOOGLEFINANCE(""CURRENCY:INRGBP"")*I26,1)"),210.0)</f>
        <v>210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8" t="str">
        <f t="shared" si="3"/>
        <v>November, 2023</v>
      </c>
      <c r="B27" s="27">
        <v>45231.0</v>
      </c>
      <c r="C27" s="19">
        <v>100.0</v>
      </c>
      <c r="D27" s="20">
        <f>IFERROR(__xludf.DUMMYFUNCTION("round(GOOGLEFINANCE(""CURRENCY:GBPINR"")*C27,1)"),10369.2)</f>
        <v>10369.2</v>
      </c>
      <c r="E27" s="19" t="s">
        <v>35</v>
      </c>
      <c r="F27" s="19" t="s">
        <v>36</v>
      </c>
      <c r="G27" s="19" t="s">
        <v>21</v>
      </c>
      <c r="H27" s="21" t="s">
        <v>26</v>
      </c>
      <c r="I27" s="22"/>
      <c r="J27" s="3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2" t="str">
        <f t="shared" si="3"/>
        <v>November, 2023</v>
      </c>
      <c r="B28" s="24">
        <v>45231.0</v>
      </c>
      <c r="C28" s="13">
        <v>50.0</v>
      </c>
      <c r="D28" s="25">
        <f>IFERROR(__xludf.DUMMYFUNCTION("round(GOOGLEFINANCE(""CURRENCY:GBPINR"")*C28,1)"),5184.6)</f>
        <v>5184.6</v>
      </c>
      <c r="E28" s="13" t="s">
        <v>37</v>
      </c>
      <c r="F28" s="13" t="s">
        <v>36</v>
      </c>
      <c r="G28" s="13" t="s">
        <v>21</v>
      </c>
      <c r="H28" s="33" t="s">
        <v>26</v>
      </c>
      <c r="I28" s="16"/>
      <c r="J28" s="30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8" t="str">
        <f t="shared" si="3"/>
        <v>November, 2023</v>
      </c>
      <c r="B29" s="27">
        <v>45231.0</v>
      </c>
      <c r="C29" s="19">
        <v>10.0</v>
      </c>
      <c r="D29" s="20">
        <f>IFERROR(__xludf.DUMMYFUNCTION("round(GOOGLEFINANCE(""CURRENCY:GBPINR"")*C29,1)"),1036.9)</f>
        <v>1036.9</v>
      </c>
      <c r="E29" s="19" t="s">
        <v>38</v>
      </c>
      <c r="F29" s="19" t="s">
        <v>36</v>
      </c>
      <c r="G29" s="19" t="s">
        <v>21</v>
      </c>
      <c r="H29" s="21" t="s">
        <v>26</v>
      </c>
      <c r="I29" s="22"/>
      <c r="J29" s="3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2" t="str">
        <f t="shared" si="3"/>
        <v>November, 2023</v>
      </c>
      <c r="B30" s="24">
        <v>45231.0</v>
      </c>
      <c r="C30" s="13">
        <v>50.0</v>
      </c>
      <c r="D30" s="25">
        <f>IFERROR(__xludf.DUMMYFUNCTION("round(GOOGLEFINANCE(""CURRENCY:GBPINR"")*C30,1)"),5184.6)</f>
        <v>5184.6</v>
      </c>
      <c r="E30" s="13" t="s">
        <v>39</v>
      </c>
      <c r="F30" s="13" t="s">
        <v>36</v>
      </c>
      <c r="G30" s="13" t="s">
        <v>21</v>
      </c>
      <c r="H30" s="33" t="s">
        <v>26</v>
      </c>
      <c r="I30" s="16">
        <f>SUM(D27:D30)</f>
        <v>21775.3</v>
      </c>
      <c r="J30" s="17">
        <f>IFERROR(__xludf.DUMMYFUNCTION("round(GOOGLEFINANCE(""CURRENCY:INRGBP"")*I30,1)"),210.0)</f>
        <v>210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18" t="str">
        <f t="shared" si="3"/>
        <v>December, 2023</v>
      </c>
      <c r="B31" s="27">
        <v>45261.0</v>
      </c>
      <c r="C31" s="19">
        <v>100.0</v>
      </c>
      <c r="D31" s="20">
        <f>IFERROR(__xludf.DUMMYFUNCTION("round(GOOGLEFINANCE(""CURRENCY:GBPINR"")*C31,1)"),10369.2)</f>
        <v>10369.2</v>
      </c>
      <c r="E31" s="19" t="s">
        <v>35</v>
      </c>
      <c r="F31" s="19" t="s">
        <v>36</v>
      </c>
      <c r="G31" s="19" t="s">
        <v>21</v>
      </c>
      <c r="H31" s="21" t="s">
        <v>26</v>
      </c>
      <c r="I31" s="22"/>
      <c r="J31" s="3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2" t="str">
        <f t="shared" si="3"/>
        <v>December, 2023</v>
      </c>
      <c r="B32" s="24">
        <v>45261.0</v>
      </c>
      <c r="C32" s="13">
        <v>50.0</v>
      </c>
      <c r="D32" s="25">
        <f>IFERROR(__xludf.DUMMYFUNCTION("round(GOOGLEFINANCE(""CURRENCY:GBPINR"")*C32,1)"),5184.6)</f>
        <v>5184.6</v>
      </c>
      <c r="E32" s="13" t="s">
        <v>37</v>
      </c>
      <c r="F32" s="13" t="s">
        <v>36</v>
      </c>
      <c r="G32" s="13" t="s">
        <v>21</v>
      </c>
      <c r="H32" s="33" t="s">
        <v>26</v>
      </c>
      <c r="I32" s="16"/>
      <c r="J32" s="30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18" t="str">
        <f t="shared" si="3"/>
        <v>December, 2023</v>
      </c>
      <c r="B33" s="27">
        <v>45261.0</v>
      </c>
      <c r="C33" s="19">
        <v>10.0</v>
      </c>
      <c r="D33" s="20">
        <f>IFERROR(__xludf.DUMMYFUNCTION("round(GOOGLEFINANCE(""CURRENCY:GBPINR"")*C33,1)"),1036.9)</f>
        <v>1036.9</v>
      </c>
      <c r="E33" s="19" t="s">
        <v>38</v>
      </c>
      <c r="F33" s="19" t="s">
        <v>36</v>
      </c>
      <c r="G33" s="19" t="s">
        <v>21</v>
      </c>
      <c r="H33" s="21" t="s">
        <v>26</v>
      </c>
      <c r="I33" s="22"/>
      <c r="J33" s="3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2" t="str">
        <f t="shared" si="3"/>
        <v>December, 2023</v>
      </c>
      <c r="B34" s="24">
        <v>45261.0</v>
      </c>
      <c r="C34" s="13">
        <v>50.0</v>
      </c>
      <c r="D34" s="25">
        <f>IFERROR(__xludf.DUMMYFUNCTION("round(GOOGLEFINANCE(""CURRENCY:GBPINR"")*C34,1)"),5184.6)</f>
        <v>5184.6</v>
      </c>
      <c r="E34" s="13" t="s">
        <v>39</v>
      </c>
      <c r="F34" s="13" t="s">
        <v>36</v>
      </c>
      <c r="G34" s="13" t="s">
        <v>21</v>
      </c>
      <c r="H34" s="33" t="s">
        <v>26</v>
      </c>
      <c r="I34" s="16">
        <f>SUM(D31:D34)</f>
        <v>21775.3</v>
      </c>
      <c r="J34" s="17">
        <f>IFERROR(__xludf.DUMMYFUNCTION("round(GOOGLEFINANCE(""CURRENCY:INRGBP"")*I34,1)"),210.0)</f>
        <v>210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8" t="str">
        <f t="shared" si="3"/>
        <v>January, 2024</v>
      </c>
      <c r="B35" s="27">
        <v>45292.0</v>
      </c>
      <c r="C35" s="19">
        <v>100.0</v>
      </c>
      <c r="D35" s="20">
        <f>IFERROR(__xludf.DUMMYFUNCTION("round(GOOGLEFINANCE(""CURRENCY:GBPINR"")*C35,1)"),10369.2)</f>
        <v>10369.2</v>
      </c>
      <c r="E35" s="19" t="s">
        <v>35</v>
      </c>
      <c r="F35" s="19" t="s">
        <v>36</v>
      </c>
      <c r="G35" s="19" t="s">
        <v>21</v>
      </c>
      <c r="H35" s="21" t="s">
        <v>26</v>
      </c>
      <c r="I35" s="22"/>
      <c r="J35" s="3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2" t="str">
        <f t="shared" si="3"/>
        <v>January, 2024</v>
      </c>
      <c r="B36" s="24">
        <v>45292.0</v>
      </c>
      <c r="C36" s="13">
        <v>50.0</v>
      </c>
      <c r="D36" s="25">
        <f>IFERROR(__xludf.DUMMYFUNCTION("round(GOOGLEFINANCE(""CURRENCY:GBPINR"")*C36,1)"),5184.6)</f>
        <v>5184.6</v>
      </c>
      <c r="E36" s="13" t="s">
        <v>37</v>
      </c>
      <c r="F36" s="13" t="s">
        <v>36</v>
      </c>
      <c r="G36" s="13" t="s">
        <v>21</v>
      </c>
      <c r="H36" s="33" t="s">
        <v>26</v>
      </c>
      <c r="I36" s="16"/>
      <c r="J36" s="30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8" t="str">
        <f t="shared" si="3"/>
        <v>January, 2024</v>
      </c>
      <c r="B37" s="27">
        <v>45292.0</v>
      </c>
      <c r="C37" s="19">
        <v>10.0</v>
      </c>
      <c r="D37" s="20">
        <f>IFERROR(__xludf.DUMMYFUNCTION("round(GOOGLEFINANCE(""CURRENCY:GBPINR"")*C37,1)"),1036.9)</f>
        <v>1036.9</v>
      </c>
      <c r="E37" s="19" t="s">
        <v>38</v>
      </c>
      <c r="F37" s="19" t="s">
        <v>36</v>
      </c>
      <c r="G37" s="19" t="s">
        <v>21</v>
      </c>
      <c r="H37" s="21" t="s">
        <v>26</v>
      </c>
      <c r="I37" s="22"/>
      <c r="J37" s="3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2" t="str">
        <f t="shared" si="3"/>
        <v>January, 2024</v>
      </c>
      <c r="B38" s="24">
        <v>45292.0</v>
      </c>
      <c r="C38" s="13">
        <v>50.0</v>
      </c>
      <c r="D38" s="25">
        <f>IFERROR(__xludf.DUMMYFUNCTION("round(GOOGLEFINANCE(""CURRENCY:GBPINR"")*C38,1)"),5184.6)</f>
        <v>5184.6</v>
      </c>
      <c r="E38" s="13" t="s">
        <v>39</v>
      </c>
      <c r="F38" s="13" t="s">
        <v>36</v>
      </c>
      <c r="G38" s="13" t="s">
        <v>21</v>
      </c>
      <c r="H38" s="33" t="s">
        <v>26</v>
      </c>
      <c r="I38" s="16"/>
      <c r="J38" s="3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18" t="str">
        <f t="shared" si="3"/>
        <v>January, 2024</v>
      </c>
      <c r="B39" s="27">
        <v>45306.0</v>
      </c>
      <c r="C39" s="19">
        <v>2368.0</v>
      </c>
      <c r="D39" s="20">
        <f>IFERROR(__xludf.DUMMYFUNCTION("round(GOOGLEFINANCE(""CURRENCY:GBPINR"")*C39,1)"),245542.1)</f>
        <v>245542.1</v>
      </c>
      <c r="E39" s="19" t="s">
        <v>32</v>
      </c>
      <c r="F39" s="19" t="s">
        <v>20</v>
      </c>
      <c r="G39" s="19" t="s">
        <v>21</v>
      </c>
      <c r="H39" s="21" t="s">
        <v>26</v>
      </c>
      <c r="I39" s="22">
        <f>SUM(D35:D39)</f>
        <v>267317.4</v>
      </c>
      <c r="J39" s="23">
        <f>IFERROR(__xludf.DUMMYFUNCTION("round(GOOGLEFINANCE(""CURRENCY:INRGBP"")*I39,1)"),2578.0)</f>
        <v>2578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2" t="str">
        <f t="shared" si="3"/>
        <v>February, 2024</v>
      </c>
      <c r="B40" s="24">
        <v>45323.0</v>
      </c>
      <c r="C40" s="13">
        <v>100.0</v>
      </c>
      <c r="D40" s="25">
        <f>IFERROR(__xludf.DUMMYFUNCTION("round(GOOGLEFINANCE(""CURRENCY:GBPINR"")*C40,1)"),10369.2)</f>
        <v>10369.2</v>
      </c>
      <c r="E40" s="13" t="s">
        <v>35</v>
      </c>
      <c r="F40" s="13" t="s">
        <v>36</v>
      </c>
      <c r="G40" s="13" t="s">
        <v>21</v>
      </c>
      <c r="H40" s="33" t="s">
        <v>26</v>
      </c>
      <c r="I40" s="16"/>
      <c r="J40" s="30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18" t="str">
        <f t="shared" si="3"/>
        <v>February, 2024</v>
      </c>
      <c r="B41" s="27">
        <v>45323.0</v>
      </c>
      <c r="C41" s="19">
        <v>50.0</v>
      </c>
      <c r="D41" s="20">
        <f>IFERROR(__xludf.DUMMYFUNCTION("round(GOOGLEFINANCE(""CURRENCY:GBPINR"")*C41,1)"),5184.6)</f>
        <v>5184.6</v>
      </c>
      <c r="E41" s="19" t="s">
        <v>37</v>
      </c>
      <c r="F41" s="19" t="s">
        <v>36</v>
      </c>
      <c r="G41" s="19" t="s">
        <v>21</v>
      </c>
      <c r="H41" s="21" t="s">
        <v>26</v>
      </c>
      <c r="I41" s="22"/>
      <c r="J41" s="3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2" t="str">
        <f t="shared" si="3"/>
        <v>February, 2024</v>
      </c>
      <c r="B42" s="24">
        <v>45323.0</v>
      </c>
      <c r="C42" s="13">
        <v>10.0</v>
      </c>
      <c r="D42" s="25">
        <f>IFERROR(__xludf.DUMMYFUNCTION("round(GOOGLEFINANCE(""CURRENCY:GBPINR"")*C42,1)"),1036.9)</f>
        <v>1036.9</v>
      </c>
      <c r="E42" s="13" t="s">
        <v>38</v>
      </c>
      <c r="F42" s="13" t="s">
        <v>36</v>
      </c>
      <c r="G42" s="13" t="s">
        <v>21</v>
      </c>
      <c r="H42" s="33" t="s">
        <v>26</v>
      </c>
      <c r="I42" s="16"/>
      <c r="J42" s="30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8" t="str">
        <f t="shared" si="3"/>
        <v>February, 2024</v>
      </c>
      <c r="B43" s="27">
        <v>45323.0</v>
      </c>
      <c r="C43" s="19">
        <v>50.0</v>
      </c>
      <c r="D43" s="20">
        <f>IFERROR(__xludf.DUMMYFUNCTION("round(GOOGLEFINANCE(""CURRENCY:GBPINR"")*C43,1)"),5184.6)</f>
        <v>5184.6</v>
      </c>
      <c r="E43" s="19" t="s">
        <v>39</v>
      </c>
      <c r="F43" s="19" t="s">
        <v>36</v>
      </c>
      <c r="G43" s="19" t="s">
        <v>21</v>
      </c>
      <c r="H43" s="21" t="s">
        <v>26</v>
      </c>
      <c r="I43" s="22">
        <f>SUM(D40:D43)</f>
        <v>21775.3</v>
      </c>
      <c r="J43" s="23">
        <f>IFERROR(__xludf.DUMMYFUNCTION("round(GOOGLEFINANCE(""CURRENCY:INRGBP"")*I43,1)"),210.0)</f>
        <v>210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2" t="str">
        <f t="shared" si="3"/>
        <v>March, 2024</v>
      </c>
      <c r="B44" s="24">
        <v>45352.0</v>
      </c>
      <c r="C44" s="13">
        <v>100.0</v>
      </c>
      <c r="D44" s="25">
        <f>IFERROR(__xludf.DUMMYFUNCTION("round(GOOGLEFINANCE(""CURRENCY:GBPINR"")*C44,1)"),10369.2)</f>
        <v>10369.2</v>
      </c>
      <c r="E44" s="13" t="s">
        <v>35</v>
      </c>
      <c r="F44" s="13" t="s">
        <v>36</v>
      </c>
      <c r="G44" s="13" t="s">
        <v>21</v>
      </c>
      <c r="H44" s="33" t="s">
        <v>26</v>
      </c>
      <c r="I44" s="16"/>
      <c r="J44" s="3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18" t="str">
        <f t="shared" si="3"/>
        <v>March, 2024</v>
      </c>
      <c r="B45" s="27">
        <v>45352.0</v>
      </c>
      <c r="C45" s="19">
        <v>50.0</v>
      </c>
      <c r="D45" s="20">
        <f>IFERROR(__xludf.DUMMYFUNCTION("round(GOOGLEFINANCE(""CURRENCY:GBPINR"")*C45,1)"),5184.6)</f>
        <v>5184.6</v>
      </c>
      <c r="E45" s="19" t="s">
        <v>37</v>
      </c>
      <c r="F45" s="19" t="s">
        <v>36</v>
      </c>
      <c r="G45" s="19" t="s">
        <v>21</v>
      </c>
      <c r="H45" s="21" t="s">
        <v>26</v>
      </c>
      <c r="I45" s="22"/>
      <c r="J45" s="3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2" t="str">
        <f t="shared" si="3"/>
        <v>March, 2024</v>
      </c>
      <c r="B46" s="24">
        <v>45352.0</v>
      </c>
      <c r="C46" s="13">
        <v>10.0</v>
      </c>
      <c r="D46" s="25">
        <f>IFERROR(__xludf.DUMMYFUNCTION("round(GOOGLEFINANCE(""CURRENCY:GBPINR"")*C46,1)"),1036.9)</f>
        <v>1036.9</v>
      </c>
      <c r="E46" s="13" t="s">
        <v>38</v>
      </c>
      <c r="F46" s="13" t="s">
        <v>36</v>
      </c>
      <c r="G46" s="13" t="s">
        <v>21</v>
      </c>
      <c r="H46" s="33" t="s">
        <v>26</v>
      </c>
      <c r="I46" s="16"/>
      <c r="J46" s="3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18" t="str">
        <f t="shared" si="3"/>
        <v>March, 2024</v>
      </c>
      <c r="B47" s="27">
        <v>45352.0</v>
      </c>
      <c r="C47" s="19">
        <v>50.0</v>
      </c>
      <c r="D47" s="20">
        <f>IFERROR(__xludf.DUMMYFUNCTION("round(GOOGLEFINANCE(""CURRENCY:GBPINR"")*C47,1)"),5184.6)</f>
        <v>5184.6</v>
      </c>
      <c r="E47" s="19" t="s">
        <v>39</v>
      </c>
      <c r="F47" s="19" t="s">
        <v>36</v>
      </c>
      <c r="G47" s="19" t="s">
        <v>21</v>
      </c>
      <c r="H47" s="21" t="s">
        <v>26</v>
      </c>
      <c r="I47" s="22">
        <f>SUM(D44:D47)</f>
        <v>21775.3</v>
      </c>
      <c r="J47" s="23">
        <f>IFERROR(__xludf.DUMMYFUNCTION("round(GOOGLEFINANCE(""CURRENCY:INRGBP"")*I47,1)"),210.0)</f>
        <v>210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2" t="str">
        <f t="shared" si="3"/>
        <v>April, 2024</v>
      </c>
      <c r="B48" s="24">
        <v>45383.0</v>
      </c>
      <c r="C48" s="13">
        <v>100.0</v>
      </c>
      <c r="D48" s="25">
        <f>IFERROR(__xludf.DUMMYFUNCTION("round(GOOGLEFINANCE(""CURRENCY:GBPINR"")*C48,1)"),10369.2)</f>
        <v>10369.2</v>
      </c>
      <c r="E48" s="13" t="s">
        <v>35</v>
      </c>
      <c r="F48" s="13" t="s">
        <v>36</v>
      </c>
      <c r="G48" s="13" t="s">
        <v>21</v>
      </c>
      <c r="H48" s="33" t="s">
        <v>26</v>
      </c>
      <c r="I48" s="16"/>
      <c r="J48" s="3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18" t="str">
        <f t="shared" si="3"/>
        <v>April, 2024</v>
      </c>
      <c r="B49" s="27">
        <v>45383.0</v>
      </c>
      <c r="C49" s="19">
        <v>50.0</v>
      </c>
      <c r="D49" s="20">
        <f>IFERROR(__xludf.DUMMYFUNCTION("round(GOOGLEFINANCE(""CURRENCY:GBPINR"")*C49,1)"),5184.6)</f>
        <v>5184.6</v>
      </c>
      <c r="E49" s="19" t="s">
        <v>37</v>
      </c>
      <c r="F49" s="19" t="s">
        <v>36</v>
      </c>
      <c r="G49" s="19" t="s">
        <v>21</v>
      </c>
      <c r="H49" s="21" t="s">
        <v>26</v>
      </c>
      <c r="I49" s="22"/>
      <c r="J49" s="3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2" t="str">
        <f t="shared" si="3"/>
        <v>April, 2024</v>
      </c>
      <c r="B50" s="24">
        <v>45383.0</v>
      </c>
      <c r="C50" s="13">
        <v>10.0</v>
      </c>
      <c r="D50" s="25">
        <f>IFERROR(__xludf.DUMMYFUNCTION("round(GOOGLEFINANCE(""CURRENCY:GBPINR"")*C50,1)"),1036.9)</f>
        <v>1036.9</v>
      </c>
      <c r="E50" s="13" t="s">
        <v>38</v>
      </c>
      <c r="F50" s="13" t="s">
        <v>36</v>
      </c>
      <c r="G50" s="13" t="s">
        <v>21</v>
      </c>
      <c r="H50" s="33" t="s">
        <v>26</v>
      </c>
      <c r="I50" s="16"/>
      <c r="J50" s="3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18" t="str">
        <f t="shared" si="3"/>
        <v>April, 2024</v>
      </c>
      <c r="B51" s="27">
        <v>45383.0</v>
      </c>
      <c r="C51" s="19">
        <v>50.0</v>
      </c>
      <c r="D51" s="20">
        <f>IFERROR(__xludf.DUMMYFUNCTION("round(GOOGLEFINANCE(""CURRENCY:GBPINR"")*C51,1)"),5184.6)</f>
        <v>5184.6</v>
      </c>
      <c r="E51" s="19" t="s">
        <v>39</v>
      </c>
      <c r="F51" s="19" t="s">
        <v>36</v>
      </c>
      <c r="G51" s="19" t="s">
        <v>21</v>
      </c>
      <c r="H51" s="21" t="s">
        <v>26</v>
      </c>
      <c r="I51" s="22"/>
      <c r="J51" s="3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2" t="str">
        <f t="shared" si="3"/>
        <v>April, 2024</v>
      </c>
      <c r="B52" s="24">
        <v>45399.0</v>
      </c>
      <c r="C52" s="13">
        <v>1036.0</v>
      </c>
      <c r="D52" s="25">
        <f>IFERROR(__xludf.DUMMYFUNCTION("round(GOOGLEFINANCE(""CURRENCY:GBPINR"")*C52,1)"),107424.7)</f>
        <v>107424.7</v>
      </c>
      <c r="E52" s="13" t="s">
        <v>32</v>
      </c>
      <c r="F52" s="13" t="s">
        <v>20</v>
      </c>
      <c r="G52" s="13" t="s">
        <v>21</v>
      </c>
      <c r="H52" s="33" t="s">
        <v>26</v>
      </c>
      <c r="I52" s="16">
        <f>SUM(D48:D52)</f>
        <v>129200</v>
      </c>
      <c r="J52" s="17">
        <f>IFERROR(__xludf.DUMMYFUNCTION("round(GOOGLEFINANCE(""CURRENCY:INRGBP"")*I52,1)"),1246.0)</f>
        <v>1246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18" t="str">
        <f t="shared" si="3"/>
        <v>May, 2024</v>
      </c>
      <c r="B53" s="27">
        <v>45413.0</v>
      </c>
      <c r="C53" s="19">
        <v>100.0</v>
      </c>
      <c r="D53" s="20">
        <f>IFERROR(__xludf.DUMMYFUNCTION("round(GOOGLEFINANCE(""CURRENCY:GBPINR"")*C53,1)"),10369.2)</f>
        <v>10369.2</v>
      </c>
      <c r="E53" s="19" t="s">
        <v>35</v>
      </c>
      <c r="F53" s="19" t="s">
        <v>36</v>
      </c>
      <c r="G53" s="19" t="s">
        <v>21</v>
      </c>
      <c r="H53" s="21" t="s">
        <v>26</v>
      </c>
      <c r="I53" s="22"/>
      <c r="J53" s="3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2" t="str">
        <f t="shared" si="3"/>
        <v>May, 2024</v>
      </c>
      <c r="B54" s="24">
        <v>45413.0</v>
      </c>
      <c r="C54" s="13">
        <v>50.0</v>
      </c>
      <c r="D54" s="25">
        <f>IFERROR(__xludf.DUMMYFUNCTION("round(GOOGLEFINANCE(""CURRENCY:GBPINR"")*C54,1)"),5184.6)</f>
        <v>5184.6</v>
      </c>
      <c r="E54" s="13" t="s">
        <v>37</v>
      </c>
      <c r="F54" s="13" t="s">
        <v>36</v>
      </c>
      <c r="G54" s="13" t="s">
        <v>21</v>
      </c>
      <c r="H54" s="33" t="s">
        <v>26</v>
      </c>
      <c r="I54" s="16"/>
      <c r="J54" s="3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18" t="str">
        <f t="shared" si="3"/>
        <v>May, 2024</v>
      </c>
      <c r="B55" s="27">
        <v>45413.0</v>
      </c>
      <c r="C55" s="19">
        <v>10.0</v>
      </c>
      <c r="D55" s="20">
        <f>IFERROR(__xludf.DUMMYFUNCTION("round(GOOGLEFINANCE(""CURRENCY:GBPINR"")*C55,1)"),1036.9)</f>
        <v>1036.9</v>
      </c>
      <c r="E55" s="19" t="s">
        <v>38</v>
      </c>
      <c r="F55" s="19" t="s">
        <v>36</v>
      </c>
      <c r="G55" s="19" t="s">
        <v>21</v>
      </c>
      <c r="H55" s="21" t="s">
        <v>26</v>
      </c>
      <c r="I55" s="22"/>
      <c r="J55" s="3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2" t="str">
        <f t="shared" si="3"/>
        <v>May, 2024</v>
      </c>
      <c r="B56" s="24">
        <v>45413.0</v>
      </c>
      <c r="C56" s="13">
        <v>50.0</v>
      </c>
      <c r="D56" s="25">
        <f>IFERROR(__xludf.DUMMYFUNCTION("round(GOOGLEFINANCE(""CURRENCY:GBPINR"")*C56,1)"),5184.6)</f>
        <v>5184.6</v>
      </c>
      <c r="E56" s="13" t="s">
        <v>39</v>
      </c>
      <c r="F56" s="13" t="s">
        <v>36</v>
      </c>
      <c r="G56" s="13" t="s">
        <v>21</v>
      </c>
      <c r="H56" s="33" t="s">
        <v>26</v>
      </c>
      <c r="I56" s="16">
        <f>SUM(D53:D56)</f>
        <v>21775.3</v>
      </c>
      <c r="J56" s="17">
        <f>IFERROR(__xludf.DUMMYFUNCTION("round(GOOGLEFINANCE(""CURRENCY:INRGBP"")*I56,1)"),210.0)</f>
        <v>210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18" t="str">
        <f t="shared" si="3"/>
        <v>June, 2024</v>
      </c>
      <c r="B57" s="27">
        <v>45444.0</v>
      </c>
      <c r="C57" s="19">
        <v>100.0</v>
      </c>
      <c r="D57" s="20">
        <f>IFERROR(__xludf.DUMMYFUNCTION("round(GOOGLEFINANCE(""CURRENCY:GBPINR"")*C57,1)"),10369.2)</f>
        <v>10369.2</v>
      </c>
      <c r="E57" s="19" t="s">
        <v>35</v>
      </c>
      <c r="F57" s="19" t="s">
        <v>36</v>
      </c>
      <c r="G57" s="19" t="s">
        <v>21</v>
      </c>
      <c r="H57" s="21" t="s">
        <v>26</v>
      </c>
      <c r="I57" s="22"/>
      <c r="J57" s="3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2" t="str">
        <f t="shared" si="3"/>
        <v>June, 2024</v>
      </c>
      <c r="B58" s="24">
        <v>45444.0</v>
      </c>
      <c r="C58" s="13">
        <v>50.0</v>
      </c>
      <c r="D58" s="25">
        <f>IFERROR(__xludf.DUMMYFUNCTION("round(GOOGLEFINANCE(""CURRENCY:GBPINR"")*C58,1)"),5184.6)</f>
        <v>5184.6</v>
      </c>
      <c r="E58" s="13" t="s">
        <v>37</v>
      </c>
      <c r="F58" s="13" t="s">
        <v>36</v>
      </c>
      <c r="G58" s="13" t="s">
        <v>21</v>
      </c>
      <c r="H58" s="33" t="s">
        <v>26</v>
      </c>
      <c r="I58" s="16"/>
      <c r="J58" s="3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18" t="str">
        <f t="shared" si="3"/>
        <v>June, 2024</v>
      </c>
      <c r="B59" s="27">
        <v>45444.0</v>
      </c>
      <c r="C59" s="19">
        <v>10.0</v>
      </c>
      <c r="D59" s="20">
        <f>IFERROR(__xludf.DUMMYFUNCTION("round(GOOGLEFINANCE(""CURRENCY:GBPINR"")*C59,1)"),1036.9)</f>
        <v>1036.9</v>
      </c>
      <c r="E59" s="19" t="s">
        <v>38</v>
      </c>
      <c r="F59" s="19" t="s">
        <v>36</v>
      </c>
      <c r="G59" s="19" t="s">
        <v>21</v>
      </c>
      <c r="H59" s="21" t="s">
        <v>26</v>
      </c>
      <c r="I59" s="22"/>
      <c r="J59" s="3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2" t="str">
        <f t="shared" si="3"/>
        <v>June, 2024</v>
      </c>
      <c r="B60" s="24">
        <v>45444.0</v>
      </c>
      <c r="C60" s="13">
        <v>50.0</v>
      </c>
      <c r="D60" s="25">
        <f>IFERROR(__xludf.DUMMYFUNCTION("round(GOOGLEFINANCE(""CURRENCY:GBPINR"")*C60,1)"),5184.6)</f>
        <v>5184.6</v>
      </c>
      <c r="E60" s="13" t="s">
        <v>39</v>
      </c>
      <c r="F60" s="13" t="s">
        <v>36</v>
      </c>
      <c r="G60" s="13" t="s">
        <v>21</v>
      </c>
      <c r="H60" s="33" t="s">
        <v>26</v>
      </c>
      <c r="I60" s="16">
        <f>SUM(D57:D60)</f>
        <v>21775.3</v>
      </c>
      <c r="J60" s="17">
        <f>IFERROR(__xludf.DUMMYFUNCTION("round(GOOGLEFINANCE(""CURRENCY:INRGBP"")*I60,1)"),210.0)</f>
        <v>210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18" t="str">
        <f t="shared" si="3"/>
        <v>July, 2024</v>
      </c>
      <c r="B61" s="27">
        <v>45474.0</v>
      </c>
      <c r="C61" s="19">
        <v>100.0</v>
      </c>
      <c r="D61" s="20">
        <f>IFERROR(__xludf.DUMMYFUNCTION("round(GOOGLEFINANCE(""CURRENCY:GBPINR"")*C61,1)"),10369.2)</f>
        <v>10369.2</v>
      </c>
      <c r="E61" s="19" t="s">
        <v>35</v>
      </c>
      <c r="F61" s="19" t="s">
        <v>36</v>
      </c>
      <c r="G61" s="19" t="s">
        <v>21</v>
      </c>
      <c r="H61" s="21" t="s">
        <v>26</v>
      </c>
      <c r="I61" s="22"/>
      <c r="J61" s="3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2" t="str">
        <f t="shared" si="3"/>
        <v>July, 2024</v>
      </c>
      <c r="B62" s="24">
        <v>45474.0</v>
      </c>
      <c r="C62" s="13">
        <v>50.0</v>
      </c>
      <c r="D62" s="25">
        <f>IFERROR(__xludf.DUMMYFUNCTION("round(GOOGLEFINANCE(""CURRENCY:GBPINR"")*C62,1)"),5184.6)</f>
        <v>5184.6</v>
      </c>
      <c r="E62" s="13" t="s">
        <v>37</v>
      </c>
      <c r="F62" s="13" t="s">
        <v>36</v>
      </c>
      <c r="G62" s="13" t="s">
        <v>21</v>
      </c>
      <c r="H62" s="33" t="s">
        <v>26</v>
      </c>
      <c r="I62" s="16"/>
      <c r="J62" s="3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18" t="str">
        <f t="shared" si="3"/>
        <v>July, 2024</v>
      </c>
      <c r="B63" s="27">
        <v>45474.0</v>
      </c>
      <c r="C63" s="19">
        <v>10.0</v>
      </c>
      <c r="D63" s="20">
        <f>IFERROR(__xludf.DUMMYFUNCTION("round(GOOGLEFINANCE(""CURRENCY:GBPINR"")*C63,1)"),1036.9)</f>
        <v>1036.9</v>
      </c>
      <c r="E63" s="19" t="s">
        <v>38</v>
      </c>
      <c r="F63" s="19" t="s">
        <v>36</v>
      </c>
      <c r="G63" s="19" t="s">
        <v>21</v>
      </c>
      <c r="H63" s="21" t="s">
        <v>26</v>
      </c>
      <c r="I63" s="22"/>
      <c r="J63" s="3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2" t="str">
        <f t="shared" si="3"/>
        <v>July, 2024</v>
      </c>
      <c r="B64" s="24">
        <v>45474.0</v>
      </c>
      <c r="C64" s="13">
        <v>50.0</v>
      </c>
      <c r="D64" s="25">
        <f>IFERROR(__xludf.DUMMYFUNCTION("round(GOOGLEFINANCE(""CURRENCY:GBPINR"")*C64,1)"),5184.6)</f>
        <v>5184.6</v>
      </c>
      <c r="E64" s="13" t="s">
        <v>39</v>
      </c>
      <c r="F64" s="13" t="s">
        <v>36</v>
      </c>
      <c r="G64" s="13" t="s">
        <v>21</v>
      </c>
      <c r="H64" s="33" t="s">
        <v>26</v>
      </c>
      <c r="I64" s="16">
        <f>SUM(D61:D64)</f>
        <v>21775.3</v>
      </c>
      <c r="J64" s="17">
        <f>IFERROR(__xludf.DUMMYFUNCTION("round(GOOGLEFINANCE(""CURRENCY:INRGBP"")*I64,1)"),210.0)</f>
        <v>210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18" t="str">
        <f t="shared" si="3"/>
        <v>August, 2024</v>
      </c>
      <c r="B65" s="27">
        <v>45505.0</v>
      </c>
      <c r="C65" s="19">
        <v>100.0</v>
      </c>
      <c r="D65" s="20">
        <f>IFERROR(__xludf.DUMMYFUNCTION("round(GOOGLEFINANCE(""CURRENCY:GBPINR"")*C65,1)"),10369.2)</f>
        <v>10369.2</v>
      </c>
      <c r="E65" s="19" t="s">
        <v>35</v>
      </c>
      <c r="F65" s="19" t="s">
        <v>36</v>
      </c>
      <c r="G65" s="19" t="s">
        <v>21</v>
      </c>
      <c r="H65" s="21" t="s">
        <v>26</v>
      </c>
      <c r="I65" s="22"/>
      <c r="J65" s="3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2" t="str">
        <f t="shared" si="3"/>
        <v>August, 2024</v>
      </c>
      <c r="B66" s="24">
        <v>45505.0</v>
      </c>
      <c r="C66" s="13">
        <v>50.0</v>
      </c>
      <c r="D66" s="25">
        <f>IFERROR(__xludf.DUMMYFUNCTION("round(GOOGLEFINANCE(""CURRENCY:GBPINR"")*C66,1)"),5184.6)</f>
        <v>5184.6</v>
      </c>
      <c r="E66" s="13" t="s">
        <v>37</v>
      </c>
      <c r="F66" s="13" t="s">
        <v>36</v>
      </c>
      <c r="G66" s="13" t="s">
        <v>21</v>
      </c>
      <c r="H66" s="33" t="s">
        <v>26</v>
      </c>
      <c r="I66" s="16"/>
      <c r="J66" s="3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18" t="str">
        <f t="shared" si="3"/>
        <v>August, 2024</v>
      </c>
      <c r="B67" s="27">
        <v>45505.0</v>
      </c>
      <c r="C67" s="19">
        <v>600.0</v>
      </c>
      <c r="D67" s="20">
        <f>IFERROR(__xludf.DUMMYFUNCTION("round(GOOGLEFINANCE(""CURRENCY:GBPINR"")*C67,1)"),62215.1)</f>
        <v>62215.1</v>
      </c>
      <c r="E67" s="19" t="s">
        <v>40</v>
      </c>
      <c r="F67" s="19" t="s">
        <v>20</v>
      </c>
      <c r="G67" s="19" t="s">
        <v>21</v>
      </c>
      <c r="H67" s="21" t="s">
        <v>26</v>
      </c>
      <c r="I67" s="22"/>
      <c r="J67" s="3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12" t="str">
        <f t="shared" si="3"/>
        <v>August, 2024</v>
      </c>
      <c r="B68" s="24">
        <v>45505.0</v>
      </c>
      <c r="C68" s="13">
        <v>10.0</v>
      </c>
      <c r="D68" s="25">
        <f>IFERROR(__xludf.DUMMYFUNCTION("round(GOOGLEFINANCE(""CURRENCY:GBPINR"")*C68,1)"),1036.9)</f>
        <v>1036.9</v>
      </c>
      <c r="E68" s="13" t="s">
        <v>38</v>
      </c>
      <c r="F68" s="13" t="s">
        <v>36</v>
      </c>
      <c r="G68" s="13" t="s">
        <v>21</v>
      </c>
      <c r="H68" s="33" t="s">
        <v>26</v>
      </c>
      <c r="I68" s="16"/>
      <c r="J68" s="3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18" t="str">
        <f t="shared" si="3"/>
        <v>August, 2024</v>
      </c>
      <c r="B69" s="27">
        <v>45505.0</v>
      </c>
      <c r="C69" s="19">
        <v>50.0</v>
      </c>
      <c r="D69" s="20">
        <f>IFERROR(__xludf.DUMMYFUNCTION("round(GOOGLEFINANCE(""CURRENCY:GBPINR"")*C69,1)"),5184.6)</f>
        <v>5184.6</v>
      </c>
      <c r="E69" s="19" t="s">
        <v>39</v>
      </c>
      <c r="F69" s="19" t="s">
        <v>36</v>
      </c>
      <c r="G69" s="19" t="s">
        <v>21</v>
      </c>
      <c r="H69" s="21" t="s">
        <v>26</v>
      </c>
      <c r="I69" s="22">
        <f>SUM(D65:D69)</f>
        <v>83990.4</v>
      </c>
      <c r="J69" s="23">
        <f>IFERROR(__xludf.DUMMYFUNCTION("round(GOOGLEFINANCE(""CURRENCY:INRGBP"")*I69,1)"),810.0)</f>
        <v>810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2" t="str">
        <f t="shared" si="3"/>
        <v>September, 2024</v>
      </c>
      <c r="B70" s="24">
        <v>45536.0</v>
      </c>
      <c r="C70" s="13">
        <v>100.0</v>
      </c>
      <c r="D70" s="25">
        <f>IFERROR(__xludf.DUMMYFUNCTION("round(GOOGLEFINANCE(""CURRENCY:GBPINR"")*C70,1)"),10369.2)</f>
        <v>10369.2</v>
      </c>
      <c r="E70" s="13" t="s">
        <v>35</v>
      </c>
      <c r="F70" s="13" t="s">
        <v>36</v>
      </c>
      <c r="G70" s="13" t="s">
        <v>21</v>
      </c>
      <c r="H70" s="33" t="s">
        <v>26</v>
      </c>
      <c r="I70" s="16"/>
      <c r="J70" s="3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18" t="str">
        <f t="shared" si="3"/>
        <v>September, 2024</v>
      </c>
      <c r="B71" s="27">
        <v>45536.0</v>
      </c>
      <c r="C71" s="19">
        <v>50.0</v>
      </c>
      <c r="D71" s="20">
        <f>IFERROR(__xludf.DUMMYFUNCTION("round(GOOGLEFINANCE(""CURRENCY:GBPINR"")*C71,1)"),5184.6)</f>
        <v>5184.6</v>
      </c>
      <c r="E71" s="19" t="s">
        <v>37</v>
      </c>
      <c r="F71" s="19" t="s">
        <v>36</v>
      </c>
      <c r="G71" s="19" t="s">
        <v>21</v>
      </c>
      <c r="H71" s="21" t="s">
        <v>26</v>
      </c>
      <c r="I71" s="22"/>
      <c r="J71" s="3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2" t="str">
        <f t="shared" si="3"/>
        <v>September, 2024</v>
      </c>
      <c r="B72" s="24">
        <v>45536.0</v>
      </c>
      <c r="C72" s="13">
        <v>600.0</v>
      </c>
      <c r="D72" s="25">
        <f>IFERROR(__xludf.DUMMYFUNCTION("round(GOOGLEFINANCE(""CURRENCY:GBPINR"")*C72,1)"),62215.1)</f>
        <v>62215.1</v>
      </c>
      <c r="E72" s="13" t="s">
        <v>40</v>
      </c>
      <c r="F72" s="13" t="s">
        <v>20</v>
      </c>
      <c r="G72" s="13" t="s">
        <v>21</v>
      </c>
      <c r="H72" s="33" t="s">
        <v>26</v>
      </c>
      <c r="I72" s="16"/>
      <c r="J72" s="3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18" t="str">
        <f t="shared" si="3"/>
        <v>September, 2024</v>
      </c>
      <c r="B73" s="27">
        <v>45536.0</v>
      </c>
      <c r="C73" s="19">
        <v>10.0</v>
      </c>
      <c r="D73" s="20">
        <f>IFERROR(__xludf.DUMMYFUNCTION("round(GOOGLEFINANCE(""CURRENCY:GBPINR"")*C73,1)"),1036.9)</f>
        <v>1036.9</v>
      </c>
      <c r="E73" s="19" t="s">
        <v>38</v>
      </c>
      <c r="F73" s="19" t="s">
        <v>36</v>
      </c>
      <c r="G73" s="19" t="s">
        <v>21</v>
      </c>
      <c r="H73" s="21" t="s">
        <v>26</v>
      </c>
      <c r="I73" s="22"/>
      <c r="J73" s="3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2" t="str">
        <f t="shared" si="3"/>
        <v>September, 2024</v>
      </c>
      <c r="B74" s="24">
        <v>45536.0</v>
      </c>
      <c r="C74" s="13">
        <v>50.0</v>
      </c>
      <c r="D74" s="25">
        <f>IFERROR(__xludf.DUMMYFUNCTION("round(GOOGLEFINANCE(""CURRENCY:GBPINR"")*C74,1)"),5184.6)</f>
        <v>5184.6</v>
      </c>
      <c r="E74" s="13" t="s">
        <v>39</v>
      </c>
      <c r="F74" s="13" t="s">
        <v>36</v>
      </c>
      <c r="G74" s="13" t="s">
        <v>21</v>
      </c>
      <c r="H74" s="33" t="s">
        <v>26</v>
      </c>
      <c r="I74" s="16"/>
      <c r="J74" s="3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34" t="s">
        <v>8</v>
      </c>
      <c r="B75" s="35"/>
      <c r="C75" s="35"/>
      <c r="D75" s="35"/>
      <c r="E75" s="35"/>
      <c r="F75" s="35"/>
      <c r="G75" s="35"/>
      <c r="H75" s="36"/>
      <c r="I75" s="37">
        <f t="shared" ref="I75:J75" si="4">SUM(I10:I74)</f>
        <v>4037570.6</v>
      </c>
      <c r="J75" s="37">
        <f t="shared" si="4"/>
        <v>39158.1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13" t="s">
        <v>41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13" t="s">
        <v>42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</sheetData>
  <mergeCells count="3">
    <mergeCell ref="A75:H75"/>
    <mergeCell ref="E77:F77"/>
    <mergeCell ref="E78:F78"/>
  </mergeCells>
  <conditionalFormatting sqref="A10:J74">
    <cfRule type="expression" dxfId="0" priority="1">
      <formula>"IF(contains(“miscellaneous”, B3))"</formula>
    </cfRule>
  </conditionalFormatting>
  <dataValidations>
    <dataValidation type="list" allowBlank="1" showErrorMessage="1" sqref="G10:G74">
      <formula1>"Paid,Pending,Saved"</formula1>
    </dataValidation>
    <dataValidation type="list" allowBlank="1" showErrorMessage="1" sqref="H10:H74">
      <formula1>"Studies,Existence ,Migration"</formula1>
    </dataValidation>
    <dataValidation type="list" allowBlank="1" showErrorMessage="1" sqref="F10:F74">
      <formula1>"One Time/ Installment,Monthly,Weekly,Yearly,Daily"</formula1>
    </dataValidation>
  </dataValidations>
  <drawing r:id="rId1"/>
  <tableParts count="2">
    <tablePart r:id="rId4"/>
    <tablePart r:id="rId5"/>
  </tableParts>
</worksheet>
</file>