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X506LH\Desktop\DS\Excel codebasics\"/>
    </mc:Choice>
  </mc:AlternateContent>
  <xr:revisionPtr revIDLastSave="0" documentId="13_ncr:1_{EB048D42-C0B4-465C-BB1D-8836587A273F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Marvel financials" sheetId="6" r:id="rId6"/>
    <sheet name="sta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7" l="1"/>
  <c r="D8" i="7"/>
  <c r="D7" i="7"/>
  <c r="D6" i="7"/>
  <c r="D5" i="7"/>
  <c r="D4" i="7"/>
  <c r="E2" i="6"/>
  <c r="E3" i="6"/>
  <c r="E5" i="6"/>
  <c r="D3" i="6"/>
  <c r="D2" i="6"/>
  <c r="D5" i="6"/>
  <c r="C5" i="6"/>
  <c r="B6" i="6"/>
  <c r="D6" i="6" s="1"/>
  <c r="E6" i="6" s="1"/>
  <c r="B9" i="6"/>
  <c r="B4" i="6"/>
  <c r="B5" i="6" s="1"/>
  <c r="B3" i="6"/>
  <c r="B2" i="6"/>
  <c r="C51" i="1"/>
  <c r="C50" i="1"/>
  <c r="C49" i="1"/>
  <c r="C48" i="1"/>
  <c r="C47" i="1"/>
  <c r="C46" i="1"/>
  <c r="C44" i="1"/>
  <c r="C45" i="1"/>
  <c r="C43" i="1"/>
  <c r="Q42" i="1"/>
  <c r="P42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K2" i="1" a="1"/>
  <c r="K2" i="1" s="1"/>
  <c r="J2" i="1" a="1"/>
  <c r="J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D4" i="6" l="1"/>
  <c r="E4" i="6" s="1"/>
  <c r="Q32" i="1"/>
  <c r="Q14" i="1"/>
  <c r="Q6" i="1"/>
  <c r="Q26" i="1"/>
  <c r="Q30" i="1"/>
  <c r="Q15" i="1"/>
  <c r="Q28" i="1"/>
  <c r="Q4" i="1"/>
  <c r="Q10" i="1"/>
  <c r="Q22" i="1"/>
  <c r="Q35" i="1"/>
  <c r="Q27" i="1"/>
  <c r="P39" i="1"/>
  <c r="P23" i="1"/>
  <c r="P15" i="1"/>
  <c r="P28" i="1"/>
  <c r="O4" i="1"/>
  <c r="L2" i="1"/>
  <c r="N2" i="1" s="1"/>
  <c r="M35" i="1"/>
  <c r="O35" i="1" s="1"/>
  <c r="M27" i="1"/>
  <c r="O27" i="1" s="1"/>
  <c r="M19" i="1"/>
  <c r="O19" i="1" s="1"/>
  <c r="M11" i="1"/>
  <c r="O11" i="1" s="1"/>
  <c r="M3" i="1"/>
  <c r="O3" i="1" s="1"/>
  <c r="M38" i="1"/>
  <c r="O38" i="1" s="1"/>
  <c r="M30" i="1"/>
  <c r="O30" i="1" s="1"/>
  <c r="M22" i="1"/>
  <c r="O22" i="1" s="1"/>
  <c r="M14" i="1"/>
  <c r="O14" i="1" s="1"/>
  <c r="M6" i="1"/>
  <c r="O6" i="1" s="1"/>
  <c r="M36" i="1"/>
  <c r="O36" i="1" s="1"/>
  <c r="M28" i="1"/>
  <c r="O28" i="1" s="1"/>
  <c r="M20" i="1"/>
  <c r="Q20" i="1" s="1"/>
  <c r="M12" i="1"/>
  <c r="O12" i="1" s="1"/>
  <c r="M4" i="1"/>
  <c r="M34" i="1"/>
  <c r="O34" i="1" s="1"/>
  <c r="M26" i="1"/>
  <c r="O26" i="1" s="1"/>
  <c r="M18" i="1"/>
  <c r="O18" i="1" s="1"/>
  <c r="M10" i="1"/>
  <c r="O10" i="1" s="1"/>
  <c r="M33" i="1"/>
  <c r="M25" i="1"/>
  <c r="M17" i="1"/>
  <c r="M9" i="1"/>
  <c r="M40" i="1"/>
  <c r="O40" i="1" s="1"/>
  <c r="M32" i="1"/>
  <c r="O32" i="1" s="1"/>
  <c r="M24" i="1"/>
  <c r="O24" i="1" s="1"/>
  <c r="M16" i="1"/>
  <c r="O16" i="1" s="1"/>
  <c r="M8" i="1"/>
  <c r="O8" i="1" s="1"/>
  <c r="M39" i="1"/>
  <c r="O39" i="1" s="1"/>
  <c r="M31" i="1"/>
  <c r="O31" i="1" s="1"/>
  <c r="M23" i="1"/>
  <c r="O23" i="1" s="1"/>
  <c r="M15" i="1"/>
  <c r="O15" i="1" s="1"/>
  <c r="M7" i="1"/>
  <c r="O7" i="1" s="1"/>
  <c r="M37" i="1"/>
  <c r="O37" i="1" s="1"/>
  <c r="M29" i="1"/>
  <c r="O29" i="1" s="1"/>
  <c r="M21" i="1"/>
  <c r="O21" i="1" s="1"/>
  <c r="M13" i="1"/>
  <c r="O13" i="1" s="1"/>
  <c r="M5" i="1"/>
  <c r="O5" i="1" s="1"/>
  <c r="M2" i="1"/>
  <c r="O2" i="1" s="1"/>
  <c r="L36" i="1"/>
  <c r="N36" i="1" s="1"/>
  <c r="L28" i="1"/>
  <c r="N28" i="1" s="1"/>
  <c r="L20" i="1"/>
  <c r="N20" i="1" s="1"/>
  <c r="L12" i="1"/>
  <c r="N12" i="1" s="1"/>
  <c r="L4" i="1"/>
  <c r="N4" i="1" s="1"/>
  <c r="L35" i="1"/>
  <c r="N35" i="1" s="1"/>
  <c r="L27" i="1"/>
  <c r="N27" i="1" s="1"/>
  <c r="L19" i="1"/>
  <c r="N19" i="1" s="1"/>
  <c r="L11" i="1"/>
  <c r="N11" i="1" s="1"/>
  <c r="L3" i="1"/>
  <c r="N3" i="1" s="1"/>
  <c r="L34" i="1"/>
  <c r="N34" i="1" s="1"/>
  <c r="L26" i="1"/>
  <c r="N26" i="1" s="1"/>
  <c r="L18" i="1"/>
  <c r="N18" i="1" s="1"/>
  <c r="L10" i="1"/>
  <c r="N10" i="1" s="1"/>
  <c r="L33" i="1"/>
  <c r="N33" i="1" s="1"/>
  <c r="L25" i="1"/>
  <c r="N25" i="1" s="1"/>
  <c r="L17" i="1"/>
  <c r="N17" i="1" s="1"/>
  <c r="L9" i="1"/>
  <c r="N9" i="1" s="1"/>
  <c r="L40" i="1"/>
  <c r="N40" i="1" s="1"/>
  <c r="L32" i="1"/>
  <c r="N32" i="1" s="1"/>
  <c r="L24" i="1"/>
  <c r="N24" i="1" s="1"/>
  <c r="L16" i="1"/>
  <c r="N16" i="1" s="1"/>
  <c r="L8" i="1"/>
  <c r="N8" i="1" s="1"/>
  <c r="L39" i="1"/>
  <c r="N39" i="1" s="1"/>
  <c r="L31" i="1"/>
  <c r="N31" i="1" s="1"/>
  <c r="L23" i="1"/>
  <c r="N23" i="1" s="1"/>
  <c r="L15" i="1"/>
  <c r="N15" i="1" s="1"/>
  <c r="L7" i="1"/>
  <c r="N7" i="1" s="1"/>
  <c r="L38" i="1"/>
  <c r="N38" i="1" s="1"/>
  <c r="L30" i="1"/>
  <c r="N30" i="1" s="1"/>
  <c r="L22" i="1"/>
  <c r="N22" i="1" s="1"/>
  <c r="L14" i="1"/>
  <c r="N14" i="1" s="1"/>
  <c r="L6" i="1"/>
  <c r="N6" i="1" s="1"/>
  <c r="L37" i="1"/>
  <c r="N37" i="1" s="1"/>
  <c r="L29" i="1"/>
  <c r="N29" i="1" s="1"/>
  <c r="L21" i="1"/>
  <c r="N21" i="1" s="1"/>
  <c r="L13" i="1"/>
  <c r="N13" i="1" s="1"/>
  <c r="L5" i="1"/>
  <c r="N5" i="1" s="1"/>
  <c r="O20" i="1" l="1"/>
  <c r="O42" i="1" s="1"/>
  <c r="P3" i="1"/>
  <c r="Q21" i="1"/>
  <c r="Q12" i="1"/>
  <c r="Q24" i="1"/>
  <c r="O25" i="1"/>
  <c r="Q25" i="1"/>
  <c r="O33" i="1"/>
  <c r="Q33" i="1"/>
  <c r="P19" i="1"/>
  <c r="P25" i="1"/>
  <c r="Q37" i="1"/>
  <c r="Q5" i="1"/>
  <c r="Q31" i="1"/>
  <c r="P5" i="1"/>
  <c r="Q3" i="1"/>
  <c r="Q7" i="1"/>
  <c r="Q36" i="1"/>
  <c r="Q18" i="1"/>
  <c r="Q38" i="1"/>
  <c r="P33" i="1"/>
  <c r="Q13" i="1"/>
  <c r="P30" i="1"/>
  <c r="Q11" i="1"/>
  <c r="Q8" i="1"/>
  <c r="Q29" i="1"/>
  <c r="Q23" i="1"/>
  <c r="Q39" i="1"/>
  <c r="O17" i="1"/>
  <c r="Q17" i="1"/>
  <c r="O9" i="1"/>
  <c r="Q9" i="1"/>
  <c r="P16" i="1"/>
  <c r="Q19" i="1"/>
  <c r="Q40" i="1"/>
  <c r="Q2" i="1"/>
  <c r="Q16" i="1"/>
  <c r="Q34" i="1"/>
  <c r="P13" i="1"/>
  <c r="P40" i="1"/>
  <c r="P11" i="1"/>
  <c r="P21" i="1"/>
  <c r="P6" i="1"/>
  <c r="P31" i="1"/>
  <c r="P10" i="1"/>
  <c r="P18" i="1"/>
  <c r="N42" i="1"/>
  <c r="P29" i="1"/>
  <c r="P22" i="1"/>
  <c r="P27" i="1"/>
  <c r="P37" i="1"/>
  <c r="P38" i="1"/>
  <c r="P32" i="1"/>
  <c r="P26" i="1"/>
  <c r="P35" i="1"/>
  <c r="P2" i="1"/>
  <c r="P24" i="1"/>
  <c r="P8" i="1"/>
  <c r="P34" i="1"/>
  <c r="P12" i="1"/>
  <c r="P14" i="1"/>
  <c r="P36" i="1"/>
  <c r="P9" i="1"/>
  <c r="P4" i="1"/>
  <c r="P7" i="1"/>
  <c r="P17" i="1"/>
  <c r="P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<sst xmlns="http://schemas.openxmlformats.org/spreadsheetml/2006/main" count="324" uniqueCount="191">
  <si>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</si>
  <si>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</si>
  <si>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</si>
  <si>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</si>
  <si>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</si>
  <si>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</si>
  <si>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</si>
  <si>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</si>
  <si>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</si>
  <si>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</si>
  <si>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</si>
  <si>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</si>
  <si>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</si>
  <si>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</si>
  <si>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</si>
  <si>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</si>
  <si>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</si>
  <si>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</si>
  <si>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</si>
  <si>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</si>
  <si>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</si>
  <si>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</si>
  <si>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</si>
  <si>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</si>
  <si>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</si>
  <si>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</si>
  <si>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</si>
  <si>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</si>
  <si>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</si>
  <si>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</si>
  <si>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</si>
  <si>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</si>
  <si>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</si>
  <si>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</si>
  <si>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</si>
  <si>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</si>
  <si>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</si>
  <si>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</si>
  <si>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</si>
  <si>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</si>
  <si>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</si>
  <si>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</si>
  <si>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</si>
  <si>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</si>
  <si>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</si>
  <si>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</si>
  <si>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</si>
  <si>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</si>
  <si>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</si>
  <si>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</si>
  <si>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</si>
  <si>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</si>
  <si>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</si>
  <si>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</si>
  <si>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</si>
  <si>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</si>
  <si>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</si>
  <si>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</si>
  <si>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</si>
  <si>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</si>
  <si>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</si>
  <si>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</si>
  <si>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</si>
  <si>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</si>
  <si>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</si>
  <si>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</si>
  <si>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</si>
  <si>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</si>
  <si>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</si>
  <si>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</si>
  <si>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</si>
  <si>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</si>
  <si>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</si>
  <si>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</si>
  <si>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</si>
  <si>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</si>
  <si>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</si>
  <si>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</si>
  <si>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</si>
  <si>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</si>
  <si>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</si>
  <si>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</si>
  <si>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</si>
  <si>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</si>
  <si>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</si>
  <si>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</si>
  <si>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</si>
  <si>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</si>
  <si>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</si>
  <si>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</si>
  <si>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</si>
  <si>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</si>
  <si>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</si>
  <si>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</si>
  <si>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</si>
  <si>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</si>
  <si>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</si>
  <si>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</si>
  <si>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</si>
  <si>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</si>
  <si>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</si>
  <si>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</si>
  <si>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</si>
  <si>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</si>
  <si>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</si>
  <si>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</si>
  <si>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</si>
  <si>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</si>
  <si>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</si>
  <si>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</si>
  <si>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</si>
  <si>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</si>
  <si>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</si>
  <si>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</si>
  <si>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</si>
  <si>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</si>
  <si>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</si>
  <si>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</si>
  <si>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</si>
  <si>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</si>
  <si>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</si>
  <si>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</si>
  <si>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</si>
  <si>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</si>
  <si>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</si>
  <si>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</si>
  <si>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</si>
  <si>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</si>
  <si>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</si>
  <si>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</si>
  <si>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</si>
  <si>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</si>
  <si>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</si>
  <si>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</si>
  <si>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</si>
  <si>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</si>
  <si>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</si>
  <si>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</si>
  <si>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</si>
  <si>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</si>
  <si>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</si>
  <si>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</si>
  <si>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</si>
  <si>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</si>
  <si>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</si>
  <si>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</si>
  <si>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</si>
  <si>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</si>
  <si>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</si>
  <si>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</si>
  <si>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</si>
  <si>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</si>
  <si>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</si>
  <si>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</si>
  <si>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</si>
  <si>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</si>
  <si>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</si>
  <si>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Budget(Millions)</t>
  </si>
  <si>
    <t>revenue(millions)</t>
  </si>
  <si>
    <t>Budget INR</t>
  </si>
  <si>
    <t>revenue INR</t>
  </si>
  <si>
    <t>Budget USD</t>
  </si>
  <si>
    <t>revenue USD</t>
  </si>
  <si>
    <t>Total (million)</t>
  </si>
  <si>
    <t>Total movies</t>
  </si>
  <si>
    <t>Total Bollywood movies</t>
  </si>
  <si>
    <t>Total Holywood movies</t>
  </si>
  <si>
    <t>Total % Bollywood movies</t>
  </si>
  <si>
    <t>Total % Hollywood movies</t>
  </si>
  <si>
    <t>Total Bollywood revenue(millions)</t>
  </si>
  <si>
    <t>Total Holywood revenue(millions)</t>
  </si>
  <si>
    <t>Average Bollywood revenue(millions)</t>
  </si>
  <si>
    <t>Average Hollywood revenue(millions)</t>
  </si>
  <si>
    <t>key metrics</t>
  </si>
  <si>
    <t>Revenue</t>
  </si>
  <si>
    <t>Budget</t>
  </si>
  <si>
    <t>Profit/Loss</t>
  </si>
  <si>
    <t>Profit/Loss %</t>
  </si>
  <si>
    <t>Market Share %</t>
  </si>
  <si>
    <t>Tota Hollywood Revenue</t>
  </si>
  <si>
    <t>Marvel consolidated profit &amp; loss(million)</t>
  </si>
  <si>
    <t>Target</t>
  </si>
  <si>
    <t>Target -  Actual</t>
  </si>
  <si>
    <t>Target -  Actual%</t>
  </si>
  <si>
    <t>Mean</t>
  </si>
  <si>
    <t>Median</t>
  </si>
  <si>
    <t>Mode</t>
  </si>
  <si>
    <t xml:space="preserve">IMDB </t>
  </si>
  <si>
    <t>Variance</t>
  </si>
  <si>
    <t>S.D.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</si>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</sst>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 [$₹-4009]\ * #,##0.00_ ;_ [$₹-4009]\ * \-#,##0.00_ ;_ [$₹-4009]\ * &quot;-&quot;??_ ;_ @_ "/>
    <numFmt numFmtId="165" formatCode="_-[$$-409]* #,##0.00_ ;_-[$$-409]* \-#,##0.00\ ;_-[$$-409]* &quot;-&quot;??_ ;_-@_ "/>
    <numFmt numFmtId="169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9" fontId="0" fillId="0" borderId="0" xfId="1" applyFont="1"/>
    <xf numFmtId="0" fontId="0" fillId="0" borderId="1" xfId="0" applyBorder="1"/>
    <xf numFmtId="9" fontId="0" fillId="0" borderId="0" xfId="0" applyNumberFormat="1"/>
    <xf numFmtId="165" fontId="0" fillId="0" borderId="1" xfId="0" applyNumberFormat="1" applyBorder="1"/>
    <xf numFmtId="2" fontId="0" fillId="0" borderId="0" xfId="0" applyNumberFormat="1"/>
    <xf numFmtId="0" fontId="0" fillId="0" borderId="0" xfId="0" applyAlignment="1">
      <alignment horizontal="center"/>
    </xf>
    <xf numFmtId="169" fontId="0" fillId="0" borderId="0" xfId="0" applyNumberFormat="1"/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65" formatCode="_-[$$-409]* #,##0.00_ ;_-[$$-409]* \-#,##0.00\ ;_-[$$-409]* &quot;-&quot;??_ ;_-@_ "/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AE843E39-C0BB-439B-8FFD-C1F7AAB2B8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23">
  <autoFilter ref="A1:Q40" xr:uid="{6A7FE39D-5614-4A7F-89B7-C167ABC0A251}"/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22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21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20">
      <calculatedColumnFormula array="1">_xlfn.XLOOKUP(Movies[[#This Row],[movie_id]:[movie_id]],Financials[[#All],[movie_id]:[movie_id]],Financials[[#All],[currency]],"Not Available",0)</calculatedColumnFormula>
    </tableColumn>
    <tableColumn id="2" xr3:uid="{23637184-CCCC-43EC-A5DB-D84DC09971D9}" name="Budget(Millions)" dataDxfId="19">
      <calculatedColumnFormula>IF(Movies[[#This Row],[unit]]="Billions",Movies[[#This Row],[budget]]*1000,Movies[[#This Row],[budget]])</calculatedColumnFormula>
    </tableColumn>
    <tableColumn id="9" xr3:uid="{656DFE14-1B0D-42E4-A7D1-E1CDBF225AC2}" name="revenue(millions)" dataDxfId="18">
      <calculatedColumnFormula>IF(Movies[[#This Row],[unit]]="Billions",Movies[[#This Row],[revenue]]*1000,Movies[[#This Row],[revenue]])</calculatedColumnFormula>
    </tableColumn>
    <tableColumn id="10" xr3:uid="{05AEA2F8-300D-4558-A318-588FE4C65294}" name="Budget INR" dataDxfId="17">
      <calculatedColumnFormula>IF(Movies[[#This Row],[currency]]="USD",Movies[[#This Row],[Budget(Millions)]]*80,Movies[[#This Row],[Budget(Millions)]])</calculatedColumnFormula>
    </tableColumn>
    <tableColumn id="11" xr3:uid="{E2696096-BDAC-42A1-A8CE-A7B524D32B0E}" name="revenue INR" dataDxfId="16">
      <calculatedColumnFormula>IF(Movies[[#This Row],[currency]]="USD",Movies[[#This Row],[revenue(millions)]]*80,Movies[[#This Row],[revenue(millions)]])</calculatedColumnFormula>
    </tableColumn>
    <tableColumn id="12" xr3:uid="{2A01B412-FDB7-48CF-BBCB-31265C1BDD94}" name="Budget USD" dataDxfId="15">
      <calculatedColumnFormula>IF(Movies[[#This Row],[currency]]="INR",Movies[[#This Row],[Budget(Millions)]]/80,Movies[[#This Row],[Budget(Millions)]])</calculatedColumnFormula>
    </tableColumn>
    <tableColumn id="13" xr3:uid="{790CE143-D501-4B9B-ADCF-90FFD81EF343}" name="revenue USD" dataDxfId="14">
      <calculatedColumnFormula>IF(Movies[[#This Row],[currency]]="INR",Movies[[#This Row],[revenue(millions)]]/80,Movies[[#This Row],[revenue(millions)]])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38" totalsRowShown="0" headerRowDxfId="13">
  <autoFilter ref="A1:E38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12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1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10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9543650-6EE4-4811-B4D2-FB11C3E8ADD0}" name="Table6" displayName="Table6" ref="A1:E7" totalsRowShown="0">
  <autoFilter ref="A1:E7" xr:uid="{C9543650-6EE4-4811-B4D2-FB11C3E8ADD0}"/>
  <tableColumns count="5">
    <tableColumn id="1" xr3:uid="{3F0FA017-5B28-4B59-AABE-63ABF427B2EC}" name="key metrics"/>
    <tableColumn id="2" xr3:uid="{6F5320FB-6E2E-45F2-9980-8557DF830739}" name="Marvel consolidated profit &amp; loss(million)" dataDxfId="9">
      <calculatedColumnFormula>SUMIF(Movies[studio],"Marvel Studios",Movies[revenue(millions)])</calculatedColumnFormula>
    </tableColumn>
    <tableColumn id="3" xr3:uid="{4FDF2725-EDFE-435C-ACB4-C6CAEB637BBB}" name="Target"/>
    <tableColumn id="4" xr3:uid="{C45C4397-1662-4672-9979-98E4971C784E}" name="Target -  Actual" dataDxfId="8">
      <calculatedColumnFormula>B2-C2</calculatedColumnFormula>
    </tableColumn>
    <tableColumn id="5" xr3:uid="{6EBFB00B-7CC1-46D2-9AA9-9235E3AEB902}" name="Target -  Actual%" dataDxfId="7">
      <calculatedColumnFormula>Table6[[#This Row],[Target -  Actual]]/Table6[[#This Row],[Marvel consolidated profit &amp; loss(million)]]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zoomScale="102" zoomScaleNormal="102" workbookViewId="0">
      <selection activeCell="D46" sqref="D46"/>
    </sheetView>
  </sheetViews>
  <sheetFormatPr defaultRowHeight="14.4" x14ac:dyDescent="0.3"/>
  <cols>
    <col min="1" max="1" width="11.88671875" customWidth="1"/>
    <col min="2" max="2" width="32.5546875" customWidth="1"/>
    <col min="3" max="3" width="14.88671875" bestFit="1" customWidth="1"/>
    <col min="4" max="4" width="5.109375" customWidth="1"/>
    <col min="5" max="5" width="6.109375" customWidth="1"/>
    <col min="6" max="6" width="22" customWidth="1"/>
    <col min="7" max="7" width="6.33203125" customWidth="1"/>
    <col min="8" max="9" width="16.6640625" customWidth="1"/>
    <col min="10" max="10" width="13.109375" customWidth="1"/>
    <col min="11" max="11" width="11.77734375" customWidth="1"/>
    <col min="12" max="12" width="15.21875" customWidth="1"/>
    <col min="13" max="13" width="17.21875" customWidth="1"/>
    <col min="14" max="14" width="15.21875" customWidth="1"/>
    <col min="15" max="15" width="16.6640625" customWidth="1"/>
    <col min="16" max="16" width="14.109375" customWidth="1"/>
    <col min="17" max="17" width="12.33203125" customWidth="1"/>
  </cols>
  <sheetData>
    <row r="1" spans="1:17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</row>
    <row r="2" spans="1:17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>
        <f>IF(Movies[[#This Row],[unit]]="Billions",Movies[[#This Row],[budget]]*1000,Movies[[#This Row],[budget]])</f>
        <v>1000</v>
      </c>
      <c r="M2">
        <f>IF(Movies[[#This Row],[unit]]="Billions",Movies[[#This Row],[revenue]]*1000,Movies[[#This Row],[revenue]])</f>
        <v>12500</v>
      </c>
      <c r="N2">
        <f>IF(Movies[[#This Row],[currency]]="USD",Movies[[#This Row],[Budget(Millions)]]*80,Movies[[#This Row],[Budget(Millions)]])</f>
        <v>1000</v>
      </c>
      <c r="O2">
        <f>IF(Movies[[#This Row],[currency]]="USD",Movies[[#This Row],[revenue(millions)]]*80,Movies[[#This Row],[revenue(millions)]])</f>
        <v>12500</v>
      </c>
      <c r="P2">
        <f>IF(Movies[[#This Row],[currency]]="INR",Movies[[#This Row],[Budget(Millions)]]/80,Movies[[#This Row],[Budget(Millions)]])</f>
        <v>12.5</v>
      </c>
      <c r="Q2">
        <f>IF(Movies[[#This Row],[currency]]="INR",Movies[[#This Row],[revenue(millions)]]/80,Movies[[#This Row],[revenue(millions)]])</f>
        <v>156.25</v>
      </c>
    </row>
    <row r="3" spans="1:17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>
        <f>IF(Movies[[#This Row],[unit]]="Billions",Movies[[#This Row],[budget]]*1000,Movies[[#This Row],[budget]])</f>
        <v>200</v>
      </c>
      <c r="M3">
        <f>IF(Movies[[#This Row],[unit]]="Billions",Movies[[#This Row],[revenue]]*1000,Movies[[#This Row],[revenue]])</f>
        <v>954.8</v>
      </c>
      <c r="N3">
        <f>IF(Movies[[#This Row],[currency]]="USD",Movies[[#This Row],[Budget(Millions)]]*80,Movies[[#This Row],[Budget(Millions)]])</f>
        <v>16000</v>
      </c>
      <c r="O3">
        <f>IF(Movies[[#This Row],[currency]]="USD",Movies[[#This Row],[revenue(millions)]]*80,Movies[[#This Row],[revenue(millions)]])</f>
        <v>76384</v>
      </c>
      <c r="P3">
        <f>IF(Movies[[#This Row],[currency]]="INR",Movies[[#This Row],[Budget(Millions)]]/80,Movies[[#This Row],[Budget(Millions)]])</f>
        <v>200</v>
      </c>
      <c r="Q3">
        <f>IF(Movies[[#This Row],[currency]]="INR",Movies[[#This Row],[revenue(millions)]]/80,Movies[[#This Row],[revenue(millions)]])</f>
        <v>954.8</v>
      </c>
    </row>
    <row r="4" spans="1:17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>
        <f>IF(Movies[[#This Row],[unit]]="Billions",Movies[[#This Row],[budget]]*1000,Movies[[#This Row],[budget]])</f>
        <v>165</v>
      </c>
      <c r="M4">
        <f>IF(Movies[[#This Row],[unit]]="Billions",Movies[[#This Row],[revenue]]*1000,Movies[[#This Row],[revenue]])</f>
        <v>644.79999999999995</v>
      </c>
      <c r="N4">
        <f>IF(Movies[[#This Row],[currency]]="USD",Movies[[#This Row],[Budget(Millions)]]*80,Movies[[#This Row],[Budget(Millions)]])</f>
        <v>13200</v>
      </c>
      <c r="O4">
        <f>IF(Movies[[#This Row],[currency]]="USD",Movies[[#This Row],[revenue(millions)]]*80,Movies[[#This Row],[revenue(millions)]])</f>
        <v>51584</v>
      </c>
      <c r="P4">
        <f>IF(Movies[[#This Row],[currency]]="INR",Movies[[#This Row],[Budget(Millions)]]/80,Movies[[#This Row],[Budget(Millions)]])</f>
        <v>165</v>
      </c>
      <c r="Q4">
        <f>IF(Movies[[#This Row],[currency]]="INR",Movies[[#This Row],[revenue(millions)]]/80,Movies[[#This Row],[revenue(millions)]])</f>
        <v>644.79999999999995</v>
      </c>
    </row>
    <row r="5" spans="1:17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>
        <f>IF(Movies[[#This Row],[unit]]="Billions",Movies[[#This Row],[budget]]*1000,Movies[[#This Row],[budget]])</f>
        <v>180</v>
      </c>
      <c r="M5">
        <f>IF(Movies[[#This Row],[unit]]="Billions",Movies[[#This Row],[revenue]]*1000,Movies[[#This Row],[revenue]])</f>
        <v>854</v>
      </c>
      <c r="N5">
        <f>IF(Movies[[#This Row],[currency]]="USD",Movies[[#This Row],[Budget(Millions)]]*80,Movies[[#This Row],[Budget(Millions)]])</f>
        <v>14400</v>
      </c>
      <c r="O5">
        <f>IF(Movies[[#This Row],[currency]]="USD",Movies[[#This Row],[revenue(millions)]]*80,Movies[[#This Row],[revenue(millions)]])</f>
        <v>68320</v>
      </c>
      <c r="P5">
        <f>IF(Movies[[#This Row],[currency]]="INR",Movies[[#This Row],[Budget(Millions)]]/80,Movies[[#This Row],[Budget(Millions)]])</f>
        <v>180</v>
      </c>
      <c r="Q5">
        <f>IF(Movies[[#This Row],[currency]]="INR",Movies[[#This Row],[revenue(millions)]]/80,Movies[[#This Row],[revenue(millions)]])</f>
        <v>854</v>
      </c>
    </row>
    <row r="6" spans="1:17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>
        <f>IF(Movies[[#This Row],[unit]]="Billions",Movies[[#This Row],[budget]]*1000,Movies[[#This Row],[budget]])</f>
        <v>250</v>
      </c>
      <c r="M6">
        <f>IF(Movies[[#This Row],[unit]]="Billions",Movies[[#This Row],[revenue]]*1000,Movies[[#This Row],[revenue]])</f>
        <v>670</v>
      </c>
      <c r="N6">
        <f>IF(Movies[[#This Row],[currency]]="USD",Movies[[#This Row],[Budget(Millions)]]*80,Movies[[#This Row],[Budget(Millions)]])</f>
        <v>20000</v>
      </c>
      <c r="O6">
        <f>IF(Movies[[#This Row],[currency]]="USD",Movies[[#This Row],[revenue(millions)]]*80,Movies[[#This Row],[revenue(millions)]])</f>
        <v>53600</v>
      </c>
      <c r="P6">
        <f>IF(Movies[[#This Row],[currency]]="INR",Movies[[#This Row],[Budget(Millions)]]/80,Movies[[#This Row],[Budget(Millions)]])</f>
        <v>250</v>
      </c>
      <c r="Q6">
        <f>IF(Movies[[#This Row],[currency]]="INR",Movies[[#This Row],[revenue(millions)]]/80,Movies[[#This Row],[revenue(millions)]])</f>
        <v>670</v>
      </c>
    </row>
    <row r="7" spans="1:17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t="str">
        <f>IF(Movies[[#This Row],[unit]]="Billions",Movies[[#This Row],[budget]]*1000,Movies[[#This Row],[budget]])</f>
        <v>Not Available</v>
      </c>
      <c r="M7" t="str">
        <f>IF(Movies[[#This Row],[unit]]="Billions",Movies[[#This Row],[revenue]]*1000,Movies[[#This Row],[revenue]])</f>
        <v>Not Available</v>
      </c>
      <c r="N7" t="str">
        <f>IF(Movies[[#This Row],[currency]]="USD",Movies[[#This Row],[Budget(Millions)]]*80,Movies[[#This Row],[Budget(Millions)]])</f>
        <v>Not Available</v>
      </c>
      <c r="O7" t="str">
        <f>IF(Movies[[#This Row],[currency]]="USD",Movies[[#This Row],[revenue(millions)]]*80,Movies[[#This Row],[revenue(millions)]])</f>
        <v>Not Available</v>
      </c>
      <c r="P7" t="str">
        <f>IF(Movies[[#This Row],[currency]]="INR",Movies[[#This Row],[Budget(Millions)]]/80,Movies[[#This Row],[Budget(Millions)]])</f>
        <v>Not Available</v>
      </c>
      <c r="Q7" t="str">
        <f>IF(Movies[[#This Row],[currency]]="INR",Movies[[#This Row],[revenue(millions)]]/80,Movies[[#This Row],[revenue(millions)]])</f>
        <v>Not Available</v>
      </c>
    </row>
    <row r="8" spans="1:17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>
        <f>IF(Movies[[#This Row],[unit]]="Billions",Movies[[#This Row],[budget]]*1000,Movies[[#This Row],[budget]])</f>
        <v>400</v>
      </c>
      <c r="M8">
        <f>IF(Movies[[#This Row],[unit]]="Billions",Movies[[#This Row],[revenue]]*1000,Movies[[#This Row],[revenue]])</f>
        <v>2000</v>
      </c>
      <c r="N8">
        <f>IF(Movies[[#This Row],[currency]]="USD",Movies[[#This Row],[Budget(Millions)]]*80,Movies[[#This Row],[Budget(Millions)]])</f>
        <v>400</v>
      </c>
      <c r="O8">
        <f>IF(Movies[[#This Row],[currency]]="USD",Movies[[#This Row],[revenue(millions)]]*80,Movies[[#This Row],[revenue(millions)]])</f>
        <v>2000</v>
      </c>
      <c r="P8">
        <f>IF(Movies[[#This Row],[currency]]="INR",Movies[[#This Row],[Budget(Millions)]]/80,Movies[[#This Row],[Budget(Millions)]])</f>
        <v>5</v>
      </c>
      <c r="Q8">
        <f>IF(Movies[[#This Row],[currency]]="INR",Movies[[#This Row],[revenue(millions)]]/80,Movies[[#This Row],[revenue(millions)]])</f>
        <v>25</v>
      </c>
    </row>
    <row r="9" spans="1:17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>
        <f>IF(Movies[[#This Row],[unit]]="Billions",Movies[[#This Row],[budget]]*1000,Movies[[#This Row],[budget]])</f>
        <v>550</v>
      </c>
      <c r="M9">
        <f>IF(Movies[[#This Row],[unit]]="Billions",Movies[[#This Row],[revenue]]*1000,Movies[[#This Row],[revenue]])</f>
        <v>4000</v>
      </c>
      <c r="N9">
        <f>IF(Movies[[#This Row],[currency]]="USD",Movies[[#This Row],[Budget(Millions)]]*80,Movies[[#This Row],[Budget(Millions)]])</f>
        <v>550</v>
      </c>
      <c r="O9">
        <f>IF(Movies[[#This Row],[currency]]="USD",Movies[[#This Row],[revenue(millions)]]*80,Movies[[#This Row],[revenue(millions)]])</f>
        <v>4000</v>
      </c>
      <c r="P9">
        <f>IF(Movies[[#This Row],[currency]]="INR",Movies[[#This Row],[Budget(Millions)]]/80,Movies[[#This Row],[Budget(Millions)]])</f>
        <v>6.875</v>
      </c>
      <c r="Q9">
        <f>IF(Movies[[#This Row],[currency]]="INR",Movies[[#This Row],[revenue(millions)]]/80,Movies[[#This Row],[revenue(millions)]])</f>
        <v>50</v>
      </c>
    </row>
    <row r="10" spans="1:17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>
        <f>IF(Movies[[#This Row],[unit]]="Billions",Movies[[#This Row],[budget]]*1000,Movies[[#This Row],[budget]])</f>
        <v>390</v>
      </c>
      <c r="M10">
        <f>IF(Movies[[#This Row],[unit]]="Billions",Movies[[#This Row],[revenue]]*1000,Movies[[#This Row],[revenue]])</f>
        <v>1360</v>
      </c>
      <c r="N10">
        <f>IF(Movies[[#This Row],[currency]]="USD",Movies[[#This Row],[Budget(Millions)]]*80,Movies[[#This Row],[Budget(Millions)]])</f>
        <v>390</v>
      </c>
      <c r="O10">
        <f>IF(Movies[[#This Row],[currency]]="USD",Movies[[#This Row],[revenue(millions)]]*80,Movies[[#This Row],[revenue(millions)]])</f>
        <v>1360</v>
      </c>
      <c r="P10">
        <f>IF(Movies[[#This Row],[currency]]="INR",Movies[[#This Row],[Budget(Millions)]]/80,Movies[[#This Row],[Budget(Millions)]])</f>
        <v>4.875</v>
      </c>
      <c r="Q10">
        <f>IF(Movies[[#This Row],[currency]]="INR",Movies[[#This Row],[revenue(millions)]]/80,Movies[[#This Row],[revenue(millions)]])</f>
        <v>17</v>
      </c>
    </row>
    <row r="11" spans="1:17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>
        <f>IF(Movies[[#This Row],[unit]]="Billions",Movies[[#This Row],[budget]]*1000,Movies[[#This Row],[budget]])</f>
        <v>1400</v>
      </c>
      <c r="M11">
        <f>IF(Movies[[#This Row],[unit]]="Billions",Movies[[#This Row],[revenue]]*1000,Movies[[#This Row],[revenue]])</f>
        <v>3500</v>
      </c>
      <c r="N11">
        <f>IF(Movies[[#This Row],[currency]]="USD",Movies[[#This Row],[Budget(Millions)]]*80,Movies[[#This Row],[Budget(Millions)]])</f>
        <v>1400</v>
      </c>
      <c r="O11">
        <f>IF(Movies[[#This Row],[currency]]="USD",Movies[[#This Row],[revenue(millions)]]*80,Movies[[#This Row],[revenue(millions)]])</f>
        <v>3500</v>
      </c>
      <c r="P11">
        <f>IF(Movies[[#This Row],[currency]]="INR",Movies[[#This Row],[Budget(Millions)]]/80,Movies[[#This Row],[Budget(Millions)]])</f>
        <v>17.5</v>
      </c>
      <c r="Q11">
        <f>IF(Movies[[#This Row],[currency]]="INR",Movies[[#This Row],[revenue(millions)]]/80,Movies[[#This Row],[revenue(millions)]])</f>
        <v>43.75</v>
      </c>
    </row>
    <row r="12" spans="1:17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>
        <f>IF(Movies[[#This Row],[unit]]="Billions",Movies[[#This Row],[budget]]*1000,Movies[[#This Row],[budget]])</f>
        <v>25</v>
      </c>
      <c r="M12">
        <f>IF(Movies[[#This Row],[unit]]="Billions",Movies[[#This Row],[revenue]]*1000,Movies[[#This Row],[revenue]])</f>
        <v>73.3</v>
      </c>
      <c r="N12">
        <f>IF(Movies[[#This Row],[currency]]="USD",Movies[[#This Row],[Budget(Millions)]]*80,Movies[[#This Row],[Budget(Millions)]])</f>
        <v>2000</v>
      </c>
      <c r="O12">
        <f>IF(Movies[[#This Row],[currency]]="USD",Movies[[#This Row],[revenue(millions)]]*80,Movies[[#This Row],[revenue(millions)]])</f>
        <v>5864</v>
      </c>
      <c r="P12">
        <f>IF(Movies[[#This Row],[currency]]="INR",Movies[[#This Row],[Budget(Millions)]]/80,Movies[[#This Row],[Budget(Millions)]])</f>
        <v>25</v>
      </c>
      <c r="Q12">
        <f>IF(Movies[[#This Row],[currency]]="INR",Movies[[#This Row],[revenue(millions)]]/80,Movies[[#This Row],[revenue(millions)]])</f>
        <v>73.3</v>
      </c>
    </row>
    <row r="13" spans="1:17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t="str">
        <f>IF(Movies[[#This Row],[unit]]="Billions",Movies[[#This Row],[budget]]*1000,Movies[[#This Row],[budget]])</f>
        <v>Not Available</v>
      </c>
      <c r="M13" t="str">
        <f>IF(Movies[[#This Row],[unit]]="Billions",Movies[[#This Row],[revenue]]*1000,Movies[[#This Row],[revenue]])</f>
        <v>Not Available</v>
      </c>
      <c r="N13" t="str">
        <f>IF(Movies[[#This Row],[currency]]="USD",Movies[[#This Row],[Budget(Millions)]]*80,Movies[[#This Row],[Budget(Millions)]])</f>
        <v>Not Available</v>
      </c>
      <c r="O13" t="str">
        <f>IF(Movies[[#This Row],[currency]]="USD",Movies[[#This Row],[revenue(millions)]]*80,Movies[[#This Row],[revenue(millions)]])</f>
        <v>Not Available</v>
      </c>
      <c r="P13" t="str">
        <f>IF(Movies[[#This Row],[currency]]="INR",Movies[[#This Row],[Budget(Millions)]]/80,Movies[[#This Row],[Budget(Millions)]])</f>
        <v>Not Available</v>
      </c>
      <c r="Q13" t="str">
        <f>IF(Movies[[#This Row],[currency]]="INR",Movies[[#This Row],[revenue(millions)]]/80,Movies[[#This Row],[revenue(millions)]])</f>
        <v>Not Available</v>
      </c>
    </row>
    <row r="14" spans="1:17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>
        <f>IF(Movies[[#This Row],[unit]]="Billions",Movies[[#This Row],[budget]]*1000,Movies[[#This Row],[budget]])</f>
        <v>165</v>
      </c>
      <c r="M14">
        <f>IF(Movies[[#This Row],[unit]]="Billions",Movies[[#This Row],[revenue]]*1000,Movies[[#This Row],[revenue]])</f>
        <v>701.8</v>
      </c>
      <c r="N14">
        <f>IF(Movies[[#This Row],[currency]]="USD",Movies[[#This Row],[Budget(Millions)]]*80,Movies[[#This Row],[Budget(Millions)]])</f>
        <v>13200</v>
      </c>
      <c r="O14">
        <f>IF(Movies[[#This Row],[currency]]="USD",Movies[[#This Row],[revenue(millions)]]*80,Movies[[#This Row],[revenue(millions)]])</f>
        <v>56144</v>
      </c>
      <c r="P14">
        <f>IF(Movies[[#This Row],[currency]]="INR",Movies[[#This Row],[Budget(Millions)]]/80,Movies[[#This Row],[Budget(Millions)]])</f>
        <v>165</v>
      </c>
      <c r="Q14">
        <f>IF(Movies[[#This Row],[currency]]="INR",Movies[[#This Row],[revenue(millions)]]/80,Movies[[#This Row],[revenue(millions)]])</f>
        <v>701.8</v>
      </c>
    </row>
    <row r="15" spans="1:17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>
        <f>IF(Movies[[#This Row],[unit]]="Billions",Movies[[#This Row],[budget]]*1000,Movies[[#This Row],[budget]])</f>
        <v>55</v>
      </c>
      <c r="M15">
        <f>IF(Movies[[#This Row],[unit]]="Billions",Movies[[#This Row],[revenue]]*1000,Movies[[#This Row],[revenue]])</f>
        <v>307.10000000000002</v>
      </c>
      <c r="N15">
        <f>IF(Movies[[#This Row],[currency]]="USD",Movies[[#This Row],[Budget(Millions)]]*80,Movies[[#This Row],[Budget(Millions)]])</f>
        <v>4400</v>
      </c>
      <c r="O15">
        <f>IF(Movies[[#This Row],[currency]]="USD",Movies[[#This Row],[revenue(millions)]]*80,Movies[[#This Row],[revenue(millions)]])</f>
        <v>24568</v>
      </c>
      <c r="P15">
        <f>IF(Movies[[#This Row],[currency]]="INR",Movies[[#This Row],[Budget(Millions)]]/80,Movies[[#This Row],[Budget(Millions)]])</f>
        <v>55</v>
      </c>
      <c r="Q15">
        <f>IF(Movies[[#This Row],[currency]]="INR",Movies[[#This Row],[revenue(millions)]]/80,Movies[[#This Row],[revenue(millions)]])</f>
        <v>307.10000000000002</v>
      </c>
    </row>
    <row r="16" spans="1:17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>
        <f>IF(Movies[[#This Row],[unit]]="Billions",Movies[[#This Row],[budget]]*1000,Movies[[#This Row],[budget]])</f>
        <v>103</v>
      </c>
      <c r="M16">
        <f>IF(Movies[[#This Row],[unit]]="Billions",Movies[[#This Row],[revenue]]*1000,Movies[[#This Row],[revenue]])</f>
        <v>460.5</v>
      </c>
      <c r="N16">
        <f>IF(Movies[[#This Row],[currency]]="USD",Movies[[#This Row],[Budget(Millions)]]*80,Movies[[#This Row],[Budget(Millions)]])</f>
        <v>8240</v>
      </c>
      <c r="O16">
        <f>IF(Movies[[#This Row],[currency]]="USD",Movies[[#This Row],[revenue(millions)]]*80,Movies[[#This Row],[revenue(millions)]])</f>
        <v>36840</v>
      </c>
      <c r="P16">
        <f>IF(Movies[[#This Row],[currency]]="INR",Movies[[#This Row],[Budget(Millions)]]/80,Movies[[#This Row],[Budget(Millions)]])</f>
        <v>103</v>
      </c>
      <c r="Q16">
        <f>IF(Movies[[#This Row],[currency]]="INR",Movies[[#This Row],[revenue(millions)]]/80,Movies[[#This Row],[revenue(millions)]])</f>
        <v>460.5</v>
      </c>
    </row>
    <row r="17" spans="1:17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>
        <f>IF(Movies[[#This Row],[unit]]="Billions",Movies[[#This Row],[budget]]*1000,Movies[[#This Row],[budget]])</f>
        <v>200</v>
      </c>
      <c r="M17">
        <f>IF(Movies[[#This Row],[unit]]="Billions",Movies[[#This Row],[revenue]]*1000,Movies[[#This Row],[revenue]])</f>
        <v>2202</v>
      </c>
      <c r="N17">
        <f>IF(Movies[[#This Row],[currency]]="USD",Movies[[#This Row],[Budget(Millions)]]*80,Movies[[#This Row],[Budget(Millions)]])</f>
        <v>16000</v>
      </c>
      <c r="O17">
        <f>IF(Movies[[#This Row],[currency]]="USD",Movies[[#This Row],[revenue(millions)]]*80,Movies[[#This Row],[revenue(millions)]])</f>
        <v>176160</v>
      </c>
      <c r="P17">
        <f>IF(Movies[[#This Row],[currency]]="INR",Movies[[#This Row],[Budget(Millions)]]/80,Movies[[#This Row],[Budget(Millions)]])</f>
        <v>200</v>
      </c>
      <c r="Q17">
        <f>IF(Movies[[#This Row],[currency]]="INR",Movies[[#This Row],[revenue(millions)]]/80,Movies[[#This Row],[revenue(millions)]])</f>
        <v>2202</v>
      </c>
    </row>
    <row r="18" spans="1:17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>
        <f>IF(Movies[[#This Row],[unit]]="Billions",Movies[[#This Row],[budget]]*1000,Movies[[#This Row],[budget]])</f>
        <v>3.18</v>
      </c>
      <c r="M18">
        <f>IF(Movies[[#This Row],[unit]]="Billions",Movies[[#This Row],[revenue]]*1000,Movies[[#This Row],[revenue]])</f>
        <v>3.3</v>
      </c>
      <c r="N18">
        <f>IF(Movies[[#This Row],[currency]]="USD",Movies[[#This Row],[Budget(Millions)]]*80,Movies[[#This Row],[Budget(Millions)]])</f>
        <v>254.4</v>
      </c>
      <c r="O18">
        <f>IF(Movies[[#This Row],[currency]]="USD",Movies[[#This Row],[revenue(millions)]]*80,Movies[[#This Row],[revenue(millions)]])</f>
        <v>264</v>
      </c>
      <c r="P18">
        <f>IF(Movies[[#This Row],[currency]]="INR",Movies[[#This Row],[Budget(Millions)]]/80,Movies[[#This Row],[Budget(Millions)]])</f>
        <v>3.18</v>
      </c>
      <c r="Q18">
        <f>IF(Movies[[#This Row],[currency]]="INR",Movies[[#This Row],[revenue(millions)]]/80,Movies[[#This Row],[revenue(millions)]])</f>
        <v>3.3</v>
      </c>
    </row>
    <row r="19" spans="1:17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>
        <f>IF(Movies[[#This Row],[unit]]="Billions",Movies[[#This Row],[budget]]*1000,Movies[[#This Row],[budget]])</f>
        <v>237</v>
      </c>
      <c r="M19">
        <f>IF(Movies[[#This Row],[unit]]="Billions",Movies[[#This Row],[revenue]]*1000,Movies[[#This Row],[revenue]])</f>
        <v>2847</v>
      </c>
      <c r="N19">
        <f>IF(Movies[[#This Row],[currency]]="USD",Movies[[#This Row],[Budget(Millions)]]*80,Movies[[#This Row],[Budget(Millions)]])</f>
        <v>18960</v>
      </c>
      <c r="O19">
        <f>IF(Movies[[#This Row],[currency]]="USD",Movies[[#This Row],[revenue(millions)]]*80,Movies[[#This Row],[revenue(millions)]])</f>
        <v>227760</v>
      </c>
      <c r="P19">
        <f>IF(Movies[[#This Row],[currency]]="INR",Movies[[#This Row],[Budget(Millions)]]/80,Movies[[#This Row],[Budget(Millions)]])</f>
        <v>237</v>
      </c>
      <c r="Q19">
        <f>IF(Movies[[#This Row],[currency]]="INR",Movies[[#This Row],[revenue(millions)]]/80,Movies[[#This Row],[revenue(millions)]])</f>
        <v>2847</v>
      </c>
    </row>
    <row r="20" spans="1:17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>
        <f>IF(Movies[[#This Row],[unit]]="Billions",Movies[[#This Row],[budget]]*1000,Movies[[#This Row],[budget]])</f>
        <v>7.2</v>
      </c>
      <c r="M20">
        <f>IF(Movies[[#This Row],[unit]]="Billions",Movies[[#This Row],[revenue]]*1000,Movies[[#This Row],[revenue]])</f>
        <v>291</v>
      </c>
      <c r="N20">
        <f>IF(Movies[[#This Row],[currency]]="USD",Movies[[#This Row],[Budget(Millions)]]*80,Movies[[#This Row],[Budget(Millions)]])</f>
        <v>576</v>
      </c>
      <c r="O20">
        <f>IF(Movies[[#This Row],[currency]]="USD",Movies[[#This Row],[revenue(millions)]]*80,Movies[[#This Row],[revenue(millions)]])</f>
        <v>23280</v>
      </c>
      <c r="P20">
        <f>IF(Movies[[#This Row],[currency]]="INR",Movies[[#This Row],[Budget(Millions)]]/80,Movies[[#This Row],[Budget(Millions)]])</f>
        <v>7.2</v>
      </c>
      <c r="Q20">
        <f>IF(Movies[[#This Row],[currency]]="INR",Movies[[#This Row],[revenue(millions)]]/80,Movies[[#This Row],[revenue(millions)]])</f>
        <v>291</v>
      </c>
    </row>
    <row r="21" spans="1:17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>
        <f>IF(Movies[[#This Row],[unit]]="Billions",Movies[[#This Row],[budget]]*1000,Movies[[#This Row],[budget]])</f>
        <v>185</v>
      </c>
      <c r="M21">
        <f>IF(Movies[[#This Row],[unit]]="Billions",Movies[[#This Row],[revenue]]*1000,Movies[[#This Row],[revenue]])</f>
        <v>1006</v>
      </c>
      <c r="N21">
        <f>IF(Movies[[#This Row],[currency]]="USD",Movies[[#This Row],[Budget(Millions)]]*80,Movies[[#This Row],[Budget(Millions)]])</f>
        <v>14800</v>
      </c>
      <c r="O21">
        <f>IF(Movies[[#This Row],[currency]]="USD",Movies[[#This Row],[revenue(millions)]]*80,Movies[[#This Row],[revenue(millions)]])</f>
        <v>80480</v>
      </c>
      <c r="P21">
        <f>IF(Movies[[#This Row],[currency]]="INR",Movies[[#This Row],[Budget(Millions)]]/80,Movies[[#This Row],[Budget(Millions)]])</f>
        <v>185</v>
      </c>
      <c r="Q21">
        <f>IF(Movies[[#This Row],[currency]]="INR",Movies[[#This Row],[revenue(millions)]]/80,Movies[[#This Row],[revenue(millions)]])</f>
        <v>1006</v>
      </c>
    </row>
    <row r="22" spans="1:17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>
        <f>IF(Movies[[#This Row],[unit]]="Billions",Movies[[#This Row],[budget]]*1000,Movies[[#This Row],[budget]])</f>
        <v>22</v>
      </c>
      <c r="M22">
        <f>IF(Movies[[#This Row],[unit]]="Billions",Movies[[#This Row],[revenue]]*1000,Movies[[#This Row],[revenue]])</f>
        <v>322.2</v>
      </c>
      <c r="N22">
        <f>IF(Movies[[#This Row],[currency]]="USD",Movies[[#This Row],[Budget(Millions)]]*80,Movies[[#This Row],[Budget(Millions)]])</f>
        <v>1760</v>
      </c>
      <c r="O22">
        <f>IF(Movies[[#This Row],[currency]]="USD",Movies[[#This Row],[revenue(millions)]]*80,Movies[[#This Row],[revenue(millions)]])</f>
        <v>25776</v>
      </c>
      <c r="P22">
        <f>IF(Movies[[#This Row],[currency]]="INR",Movies[[#This Row],[Budget(Millions)]]/80,Movies[[#This Row],[Budget(Millions)]])</f>
        <v>22</v>
      </c>
      <c r="Q22">
        <f>IF(Movies[[#This Row],[currency]]="INR",Movies[[#This Row],[revenue(millions)]]/80,Movies[[#This Row],[revenue(millions)]])</f>
        <v>322.2</v>
      </c>
    </row>
    <row r="23" spans="1:17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>
        <f>IF(Movies[[#This Row],[unit]]="Billions",Movies[[#This Row],[budget]]*1000,Movies[[#This Row],[budget]])</f>
        <v>63</v>
      </c>
      <c r="M23">
        <f>IF(Movies[[#This Row],[unit]]="Billions",Movies[[#This Row],[revenue]]*1000,Movies[[#This Row],[revenue]])</f>
        <v>1046</v>
      </c>
      <c r="N23">
        <f>IF(Movies[[#This Row],[currency]]="USD",Movies[[#This Row],[Budget(Millions)]]*80,Movies[[#This Row],[Budget(Millions)]])</f>
        <v>5040</v>
      </c>
      <c r="O23">
        <f>IF(Movies[[#This Row],[currency]]="USD",Movies[[#This Row],[revenue(millions)]]*80,Movies[[#This Row],[revenue(millions)]])</f>
        <v>83680</v>
      </c>
      <c r="P23">
        <f>IF(Movies[[#This Row],[currency]]="INR",Movies[[#This Row],[Budget(Millions)]]/80,Movies[[#This Row],[Budget(Millions)]])</f>
        <v>63</v>
      </c>
      <c r="Q23">
        <f>IF(Movies[[#This Row],[currency]]="INR",Movies[[#This Row],[revenue(millions)]]/80,Movies[[#This Row],[revenue(millions)]])</f>
        <v>1046</v>
      </c>
    </row>
    <row r="24" spans="1:17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>
        <f>IF(Movies[[#This Row],[unit]]="Billions",Movies[[#This Row],[budget]]*1000,Movies[[#This Row],[budget]])</f>
        <v>15.5</v>
      </c>
      <c r="M24">
        <f>IF(Movies[[#This Row],[unit]]="Billions",Movies[[#This Row],[revenue]]*1000,Movies[[#This Row],[revenue]])</f>
        <v>263.10000000000002</v>
      </c>
      <c r="N24">
        <f>IF(Movies[[#This Row],[currency]]="USD",Movies[[#This Row],[Budget(Millions)]]*80,Movies[[#This Row],[Budget(Millions)]])</f>
        <v>1240</v>
      </c>
      <c r="O24">
        <f>IF(Movies[[#This Row],[currency]]="USD",Movies[[#This Row],[revenue(millions)]]*80,Movies[[#This Row],[revenue(millions)]])</f>
        <v>21048</v>
      </c>
      <c r="P24">
        <f>IF(Movies[[#This Row],[currency]]="INR",Movies[[#This Row],[Budget(Millions)]]/80,Movies[[#This Row],[Budget(Millions)]])</f>
        <v>15.5</v>
      </c>
      <c r="Q24">
        <f>IF(Movies[[#This Row],[currency]]="INR",Movies[[#This Row],[revenue(millions)]]/80,Movies[[#This Row],[revenue(millions)]])</f>
        <v>263.10000000000002</v>
      </c>
    </row>
    <row r="25" spans="1:17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>
        <f>IF(Movies[[#This Row],[unit]]="Billions",Movies[[#This Row],[budget]]*1000,Movies[[#This Row],[budget]])</f>
        <v>400</v>
      </c>
      <c r="M25">
        <f>IF(Movies[[#This Row],[unit]]="Billions",Movies[[#This Row],[revenue]]*1000,Movies[[#This Row],[revenue]])</f>
        <v>2798</v>
      </c>
      <c r="N25">
        <f>IF(Movies[[#This Row],[currency]]="USD",Movies[[#This Row],[Budget(Millions)]]*80,Movies[[#This Row],[Budget(Millions)]])</f>
        <v>32000</v>
      </c>
      <c r="O25">
        <f>IF(Movies[[#This Row],[currency]]="USD",Movies[[#This Row],[revenue(millions)]]*80,Movies[[#This Row],[revenue(millions)]])</f>
        <v>223840</v>
      </c>
      <c r="P25">
        <f>IF(Movies[[#This Row],[currency]]="INR",Movies[[#This Row],[Budget(Millions)]]/80,Movies[[#This Row],[Budget(Millions)]])</f>
        <v>400</v>
      </c>
      <c r="Q25">
        <f>IF(Movies[[#This Row],[currency]]="INR",Movies[[#This Row],[revenue(millions)]]/80,Movies[[#This Row],[revenue(millions)]])</f>
        <v>2798</v>
      </c>
    </row>
    <row r="26" spans="1:17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>
        <f>IF(Movies[[#This Row],[unit]]="Billions",Movies[[#This Row],[budget]]*1000,Movies[[#This Row],[budget]])</f>
        <v>400</v>
      </c>
      <c r="M26">
        <f>IF(Movies[[#This Row],[unit]]="Billions",Movies[[#This Row],[revenue]]*1000,Movies[[#This Row],[revenue]])</f>
        <v>2048</v>
      </c>
      <c r="N26">
        <f>IF(Movies[[#This Row],[currency]]="USD",Movies[[#This Row],[Budget(Millions)]]*80,Movies[[#This Row],[Budget(Millions)]])</f>
        <v>32000</v>
      </c>
      <c r="O26">
        <f>IF(Movies[[#This Row],[currency]]="USD",Movies[[#This Row],[revenue(millions)]]*80,Movies[[#This Row],[revenue(millions)]])</f>
        <v>163840</v>
      </c>
      <c r="P26">
        <f>IF(Movies[[#This Row],[currency]]="INR",Movies[[#This Row],[Budget(Millions)]]/80,Movies[[#This Row],[Budget(Millions)]])</f>
        <v>400</v>
      </c>
      <c r="Q26">
        <f>IF(Movies[[#This Row],[currency]]="INR",Movies[[#This Row],[revenue(millions)]]/80,Movies[[#This Row],[revenue(millions)]])</f>
        <v>2048</v>
      </c>
    </row>
    <row r="27" spans="1:17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t="str" cm="1">
        <f t="array" ref="H27">_xlfn.XLOOKUP(Movies[[#This Row],[movie_id]:[movie_id]],Financials[[#All],[movie_id]:[movie_id]],Financials[[#All],[budget]],"Not Available",0)</f>
        <v>Not Available</v>
      </c>
      <c r="I27" t="str" cm="1">
        <f t="array" ref="I27">_xlfn.XLOOKUP(Movies[[#This Row],[movie_id]:[movie_id]],Financials[[#All],[movie_id]:[movie_id]],Financials[[#All],[revenue]],"Not Available",0)</f>
        <v>Not Available</v>
      </c>
      <c r="J27" t="str" cm="1">
        <f t="array" ref="J27">_xlfn.XLOOKUP(Movies[[#This Row],[movie_id]:[movie_id]],Financials[[#All],[movie_id]:[movie_id]],Financials[[#All],[unit]],"Not Available",0)</f>
        <v>Not Available</v>
      </c>
      <c r="K27" t="str" cm="1">
        <f t="array" ref="K27">_xlfn.XLOOKUP(Movies[[#This Row],[movie_id]:[movie_id]],Financials[[#All],[movie_id]:[movie_id]],Financials[[#All],[currency]],"Not Available",0)</f>
        <v>Not Available</v>
      </c>
      <c r="L27" t="str">
        <f>IF(Movies[[#This Row],[unit]]="Billions",Movies[[#This Row],[budget]]*1000,Movies[[#This Row],[budget]])</f>
        <v>Not Available</v>
      </c>
      <c r="M27" t="str">
        <f>IF(Movies[[#This Row],[unit]]="Billions",Movies[[#This Row],[revenue]]*1000,Movies[[#This Row],[revenue]])</f>
        <v>Not Available</v>
      </c>
      <c r="N27" t="str">
        <f>IF(Movies[[#This Row],[currency]]="USD",Movies[[#This Row],[Budget(Millions)]]*80,Movies[[#This Row],[Budget(Millions)]])</f>
        <v>Not Available</v>
      </c>
      <c r="O27" t="str">
        <f>IF(Movies[[#This Row],[currency]]="USD",Movies[[#This Row],[revenue(millions)]]*80,Movies[[#This Row],[revenue(millions)]])</f>
        <v>Not Available</v>
      </c>
      <c r="P27" t="str">
        <f>IF(Movies[[#This Row],[currency]]="INR",Movies[[#This Row],[Budget(Millions)]]/80,Movies[[#This Row],[Budget(Millions)]])</f>
        <v>Not Available</v>
      </c>
      <c r="Q27" t="str">
        <f>IF(Movies[[#This Row],[currency]]="INR",Movies[[#This Row],[revenue(millions)]]/80,Movies[[#This Row],[revenue(millions)]])</f>
        <v>Not Available</v>
      </c>
    </row>
    <row r="28" spans="1:17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t="str" cm="1">
        <f t="array" ref="H28">_xlfn.XLOOKUP(Movies[[#This Row],[movie_id]:[movie_id]],Financials[[#All],[movie_id]:[movie_id]],Financials[[#All],[budget]],"Not Available",0)</f>
        <v>Not Available</v>
      </c>
      <c r="I28" t="str" cm="1">
        <f t="array" ref="I28">_xlfn.XLOOKUP(Movies[[#This Row],[movie_id]:[movie_id]],Financials[[#All],[movie_id]:[movie_id]],Financials[[#All],[revenue]],"Not Available",0)</f>
        <v>Not Available</v>
      </c>
      <c r="J28" t="str" cm="1">
        <f t="array" ref="J28">_xlfn.XLOOKUP(Movies[[#This Row],[movie_id]:[movie_id]],Financials[[#All],[movie_id]:[movie_id]],Financials[[#All],[unit]],"Not Available",0)</f>
        <v>Not Available</v>
      </c>
      <c r="K28" t="str" cm="1">
        <f t="array" ref="K28">_xlfn.XLOOKUP(Movies[[#This Row],[movie_id]:[movie_id]],Financials[[#All],[movie_id]:[movie_id]],Financials[[#All],[currency]],"Not Available",0)</f>
        <v>Not Available</v>
      </c>
      <c r="L28" t="str">
        <f>IF(Movies[[#This Row],[unit]]="Billions",Movies[[#This Row],[budget]]*1000,Movies[[#This Row],[budget]])</f>
        <v>Not Available</v>
      </c>
      <c r="M28" t="str">
        <f>IF(Movies[[#This Row],[unit]]="Billions",Movies[[#This Row],[revenue]]*1000,Movies[[#This Row],[revenue]])</f>
        <v>Not Available</v>
      </c>
      <c r="N28" t="str">
        <f>IF(Movies[[#This Row],[currency]]="USD",Movies[[#This Row],[Budget(Millions)]]*80,Movies[[#This Row],[Budget(Millions)]])</f>
        <v>Not Available</v>
      </c>
      <c r="O28" t="str">
        <f>IF(Movies[[#This Row],[currency]]="USD",Movies[[#This Row],[revenue(millions)]]*80,Movies[[#This Row],[revenue(millions)]])</f>
        <v>Not Available</v>
      </c>
      <c r="P28" t="str">
        <f>IF(Movies[[#This Row],[currency]]="INR",Movies[[#This Row],[Budget(Millions)]]/80,Movies[[#This Row],[Budget(Millions)]])</f>
        <v>Not Available</v>
      </c>
      <c r="Q28" t="str">
        <f>IF(Movies[[#This Row],[currency]]="INR",Movies[[#This Row],[revenue(millions)]]/80,Movies[[#This Row],[revenue(millions)]])</f>
        <v>Not Available</v>
      </c>
    </row>
    <row r="29" spans="1:17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t="str" cm="1">
        <f t="array" ref="H29">_xlfn.XLOOKUP(Movies[[#This Row],[movie_id]:[movie_id]],Financials[[#All],[movie_id]:[movie_id]],Financials[[#All],[budget]],"Not Available",0)</f>
        <v>Not Available</v>
      </c>
      <c r="I29" t="str" cm="1">
        <f t="array" ref="I29">_xlfn.XLOOKUP(Movies[[#This Row],[movie_id]:[movie_id]],Financials[[#All],[movie_id]:[movie_id]],Financials[[#All],[revenue]],"Not Available",0)</f>
        <v>Not Available</v>
      </c>
      <c r="J29" t="str" cm="1">
        <f t="array" ref="J29">_xlfn.XLOOKUP(Movies[[#This Row],[movie_id]:[movie_id]],Financials[[#All],[movie_id]:[movie_id]],Financials[[#All],[unit]],"Not Available",0)</f>
        <v>Not Available</v>
      </c>
      <c r="K29" t="str" cm="1">
        <f t="array" ref="K29">_xlfn.XLOOKUP(Movies[[#This Row],[movie_id]:[movie_id]],Financials[[#All],[movie_id]:[movie_id]],Financials[[#All],[currency]],"Not Available",0)</f>
        <v>Not Available</v>
      </c>
      <c r="L29" t="str">
        <f>IF(Movies[[#This Row],[unit]]="Billions",Movies[[#This Row],[budget]]*1000,Movies[[#This Row],[budget]])</f>
        <v>Not Available</v>
      </c>
      <c r="M29" t="str">
        <f>IF(Movies[[#This Row],[unit]]="Billions",Movies[[#This Row],[revenue]]*1000,Movies[[#This Row],[revenue]])</f>
        <v>Not Available</v>
      </c>
      <c r="N29" t="str">
        <f>IF(Movies[[#This Row],[currency]]="USD",Movies[[#This Row],[Budget(Millions)]]*80,Movies[[#This Row],[Budget(Millions)]])</f>
        <v>Not Available</v>
      </c>
      <c r="O29" t="str">
        <f>IF(Movies[[#This Row],[currency]]="USD",Movies[[#This Row],[revenue(millions)]]*80,Movies[[#This Row],[revenue(millions)]])</f>
        <v>Not Available</v>
      </c>
      <c r="P29" t="str">
        <f>IF(Movies[[#This Row],[currency]]="INR",Movies[[#This Row],[Budget(Millions)]]/80,Movies[[#This Row],[Budget(Millions)]])</f>
        <v>Not Available</v>
      </c>
      <c r="Q29" t="str">
        <f>IF(Movies[[#This Row],[currency]]="INR",Movies[[#This Row],[revenue(millions)]]/80,Movies[[#This Row],[revenue(millions)]])</f>
        <v>Not Available</v>
      </c>
    </row>
    <row r="30" spans="1:17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>
        <f>IF(Movies[[#This Row],[unit]]="Billions",Movies[[#This Row],[budget]]*1000,Movies[[#This Row],[budget]])</f>
        <v>850</v>
      </c>
      <c r="M30">
        <f>IF(Movies[[#This Row],[unit]]="Billions",Movies[[#This Row],[revenue]]*1000,Movies[[#This Row],[revenue]])</f>
        <v>8540</v>
      </c>
      <c r="N30">
        <f>IF(Movies[[#This Row],[currency]]="USD",Movies[[#This Row],[Budget(Millions)]]*80,Movies[[#This Row],[Budget(Millions)]])</f>
        <v>850</v>
      </c>
      <c r="O30">
        <f>IF(Movies[[#This Row],[currency]]="USD",Movies[[#This Row],[revenue(millions)]]*80,Movies[[#This Row],[revenue(millions)]])</f>
        <v>8540</v>
      </c>
      <c r="P30">
        <f>IF(Movies[[#This Row],[currency]]="INR",Movies[[#This Row],[Budget(Millions)]]/80,Movies[[#This Row],[Budget(Millions)]])</f>
        <v>10.625</v>
      </c>
      <c r="Q30">
        <f>IF(Movies[[#This Row],[currency]]="INR",Movies[[#This Row],[revenue(millions)]]/80,Movies[[#This Row],[revenue(millions)]])</f>
        <v>106.75</v>
      </c>
    </row>
    <row r="31" spans="1:17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>
        <f>IF(Movies[[#This Row],[unit]]="Billions",Movies[[#This Row],[budget]]*1000,Movies[[#This Row],[budget]])</f>
        <v>1000</v>
      </c>
      <c r="M31">
        <f>IF(Movies[[#This Row],[unit]]="Billions",Movies[[#This Row],[revenue]]*1000,Movies[[#This Row],[revenue]])</f>
        <v>5900</v>
      </c>
      <c r="N31">
        <f>IF(Movies[[#This Row],[currency]]="USD",Movies[[#This Row],[Budget(Millions)]]*80,Movies[[#This Row],[Budget(Millions)]])</f>
        <v>1000</v>
      </c>
      <c r="O31">
        <f>IF(Movies[[#This Row],[currency]]="USD",Movies[[#This Row],[revenue(millions)]]*80,Movies[[#This Row],[revenue(millions)]])</f>
        <v>5900</v>
      </c>
      <c r="P31">
        <f>IF(Movies[[#This Row],[currency]]="INR",Movies[[#This Row],[Budget(Millions)]]/80,Movies[[#This Row],[Budget(Millions)]])</f>
        <v>12.5</v>
      </c>
      <c r="Q31">
        <f>IF(Movies[[#This Row],[currency]]="INR",Movies[[#This Row],[revenue(millions)]]/80,Movies[[#This Row],[revenue(millions)]])</f>
        <v>73.75</v>
      </c>
    </row>
    <row r="32" spans="1:17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>
        <f>IF(Movies[[#This Row],[unit]]="Billions",Movies[[#This Row],[budget]]*1000,Movies[[#This Row],[budget]])</f>
        <v>2000</v>
      </c>
      <c r="M32">
        <f>IF(Movies[[#This Row],[unit]]="Billions",Movies[[#This Row],[revenue]]*1000,Movies[[#This Row],[revenue]])</f>
        <v>3600</v>
      </c>
      <c r="N32">
        <f>IF(Movies[[#This Row],[currency]]="USD",Movies[[#This Row],[Budget(Millions)]]*80,Movies[[#This Row],[Budget(Millions)]])</f>
        <v>2000</v>
      </c>
      <c r="O32">
        <f>IF(Movies[[#This Row],[currency]]="USD",Movies[[#This Row],[revenue(millions)]]*80,Movies[[#This Row],[revenue(millions)]])</f>
        <v>3600</v>
      </c>
      <c r="P32">
        <f>IF(Movies[[#This Row],[currency]]="INR",Movies[[#This Row],[Budget(Millions)]]/80,Movies[[#This Row],[Budget(Millions)]])</f>
        <v>25</v>
      </c>
      <c r="Q32">
        <f>IF(Movies[[#This Row],[currency]]="INR",Movies[[#This Row],[revenue(millions)]]/80,Movies[[#This Row],[revenue(millions)]])</f>
        <v>45</v>
      </c>
    </row>
    <row r="33" spans="1:17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>
        <f>IF(Movies[[#This Row],[unit]]="Billions",Movies[[#This Row],[budget]]*1000,Movies[[#This Row],[budget]])</f>
        <v>5500</v>
      </c>
      <c r="M33">
        <f>IF(Movies[[#This Row],[unit]]="Billions",Movies[[#This Row],[revenue]]*1000,Movies[[#This Row],[revenue]])</f>
        <v>12000</v>
      </c>
      <c r="N33">
        <f>IF(Movies[[#This Row],[currency]]="USD",Movies[[#This Row],[Budget(Millions)]]*80,Movies[[#This Row],[Budget(Millions)]])</f>
        <v>5500</v>
      </c>
      <c r="O33">
        <f>IF(Movies[[#This Row],[currency]]="USD",Movies[[#This Row],[revenue(millions)]]*80,Movies[[#This Row],[revenue(millions)]])</f>
        <v>12000</v>
      </c>
      <c r="P33">
        <f>IF(Movies[[#This Row],[currency]]="INR",Movies[[#This Row],[Budget(Millions)]]/80,Movies[[#This Row],[Budget(Millions)]])</f>
        <v>68.75</v>
      </c>
      <c r="Q33">
        <f>IF(Movies[[#This Row],[currency]]="INR",Movies[[#This Row],[revenue(millions)]]/80,Movies[[#This Row],[revenue(millions)]])</f>
        <v>150</v>
      </c>
    </row>
    <row r="34" spans="1:17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>
        <f>IF(Movies[[#This Row],[unit]]="Billions",Movies[[#This Row],[budget]]*1000,Movies[[#This Row],[budget]])</f>
        <v>1800</v>
      </c>
      <c r="M34">
        <f>IF(Movies[[#This Row],[unit]]="Billions",Movies[[#This Row],[revenue]]*1000,Movies[[#This Row],[revenue]])</f>
        <v>6500</v>
      </c>
      <c r="N34">
        <f>IF(Movies[[#This Row],[currency]]="USD",Movies[[#This Row],[Budget(Millions)]]*80,Movies[[#This Row],[Budget(Millions)]])</f>
        <v>1800</v>
      </c>
      <c r="O34">
        <f>IF(Movies[[#This Row],[currency]]="USD",Movies[[#This Row],[revenue(millions)]]*80,Movies[[#This Row],[revenue(millions)]])</f>
        <v>6500</v>
      </c>
      <c r="P34">
        <f>IF(Movies[[#This Row],[currency]]="INR",Movies[[#This Row],[Budget(Millions)]]/80,Movies[[#This Row],[Budget(Millions)]])</f>
        <v>22.5</v>
      </c>
      <c r="Q34">
        <f>IF(Movies[[#This Row],[currency]]="INR",Movies[[#This Row],[revenue(millions)]]/80,Movies[[#This Row],[revenue(millions)]])</f>
        <v>81.25</v>
      </c>
    </row>
    <row r="35" spans="1:17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>
        <f>IF(Movies[[#This Row],[unit]]="Billions",Movies[[#This Row],[budget]]*1000,Movies[[#This Row],[budget]])</f>
        <v>250</v>
      </c>
      <c r="M35">
        <f>IF(Movies[[#This Row],[unit]]="Billions",Movies[[#This Row],[revenue]]*1000,Movies[[#This Row],[revenue]])</f>
        <v>3409</v>
      </c>
      <c r="N35">
        <f>IF(Movies[[#This Row],[currency]]="USD",Movies[[#This Row],[Budget(Millions)]]*80,Movies[[#This Row],[Budget(Millions)]])</f>
        <v>250</v>
      </c>
      <c r="O35">
        <f>IF(Movies[[#This Row],[currency]]="USD",Movies[[#This Row],[revenue(millions)]]*80,Movies[[#This Row],[revenue(millions)]])</f>
        <v>3409</v>
      </c>
      <c r="P35">
        <f>IF(Movies[[#This Row],[currency]]="INR",Movies[[#This Row],[Budget(Millions)]]/80,Movies[[#This Row],[Budget(Millions)]])</f>
        <v>3.125</v>
      </c>
      <c r="Q35">
        <f>IF(Movies[[#This Row],[currency]]="INR",Movies[[#This Row],[revenue(millions)]]/80,Movies[[#This Row],[revenue(millions)]])</f>
        <v>42.612499999999997</v>
      </c>
    </row>
    <row r="36" spans="1:17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>
        <f>IF(Movies[[#This Row],[unit]]="Billions",Movies[[#This Row],[budget]]*1000,Movies[[#This Row],[budget]])</f>
        <v>900</v>
      </c>
      <c r="M36">
        <f>IF(Movies[[#This Row],[unit]]="Billions",Movies[[#This Row],[revenue]]*1000,Movies[[#This Row],[revenue]])</f>
        <v>11690</v>
      </c>
      <c r="N36">
        <f>IF(Movies[[#This Row],[currency]]="USD",Movies[[#This Row],[Budget(Millions)]]*80,Movies[[#This Row],[Budget(Millions)]])</f>
        <v>900</v>
      </c>
      <c r="O36">
        <f>IF(Movies[[#This Row],[currency]]="USD",Movies[[#This Row],[revenue(millions)]]*80,Movies[[#This Row],[revenue(millions)]])</f>
        <v>11690</v>
      </c>
      <c r="P36">
        <f>IF(Movies[[#This Row],[currency]]="INR",Movies[[#This Row],[Budget(Millions)]]/80,Movies[[#This Row],[Budget(Millions)]])</f>
        <v>11.25</v>
      </c>
      <c r="Q36">
        <f>IF(Movies[[#This Row],[currency]]="INR",Movies[[#This Row],[revenue(millions)]]/80,Movies[[#This Row],[revenue(millions)]])</f>
        <v>146.125</v>
      </c>
    </row>
    <row r="37" spans="1:17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>
        <f>IF(Movies[[#This Row],[unit]]="Billions",Movies[[#This Row],[budget]]*1000,Movies[[#This Row],[budget]])</f>
        <v>216.7</v>
      </c>
      <c r="M37">
        <f>IF(Movies[[#This Row],[unit]]="Billions",Movies[[#This Row],[revenue]]*1000,Movies[[#This Row],[revenue]])</f>
        <v>370.6</v>
      </c>
      <c r="N37">
        <f>IF(Movies[[#This Row],[currency]]="USD",Movies[[#This Row],[Budget(Millions)]]*80,Movies[[#This Row],[Budget(Millions)]])</f>
        <v>17336</v>
      </c>
      <c r="O37">
        <f>IF(Movies[[#This Row],[currency]]="USD",Movies[[#This Row],[revenue(millions)]]*80,Movies[[#This Row],[revenue(millions)]])</f>
        <v>29648</v>
      </c>
      <c r="P37">
        <f>IF(Movies[[#This Row],[currency]]="INR",Movies[[#This Row],[Budget(Millions)]]/80,Movies[[#This Row],[Budget(Millions)]])</f>
        <v>216.7</v>
      </c>
      <c r="Q37">
        <f>IF(Movies[[#This Row],[currency]]="INR",Movies[[#This Row],[revenue(millions)]]/80,Movies[[#This Row],[revenue(millions)]])</f>
        <v>370.6</v>
      </c>
    </row>
    <row r="38" spans="1:17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>
        <f>IF(Movies[[#This Row],[unit]]="Billions",Movies[[#This Row],[budget]]*1000,Movies[[#This Row],[budget]])</f>
        <v>177</v>
      </c>
      <c r="M38">
        <f>IF(Movies[[#This Row],[unit]]="Billions",Movies[[#This Row],[revenue]]*1000,Movies[[#This Row],[revenue]])</f>
        <v>714.4</v>
      </c>
      <c r="N38">
        <f>IF(Movies[[#This Row],[currency]]="USD",Movies[[#This Row],[Budget(Millions)]]*80,Movies[[#This Row],[Budget(Millions)]])</f>
        <v>14160</v>
      </c>
      <c r="O38">
        <f>IF(Movies[[#This Row],[currency]]="USD",Movies[[#This Row],[revenue(millions)]]*80,Movies[[#This Row],[revenue(millions)]])</f>
        <v>57152</v>
      </c>
      <c r="P38">
        <f>IF(Movies[[#This Row],[currency]]="INR",Movies[[#This Row],[Budget(Millions)]]/80,Movies[[#This Row],[Budget(Millions)]])</f>
        <v>177</v>
      </c>
      <c r="Q38">
        <f>IF(Movies[[#This Row],[currency]]="INR",Movies[[#This Row],[revenue(millions)]]/80,Movies[[#This Row],[revenue(millions)]])</f>
        <v>714.4</v>
      </c>
    </row>
    <row r="39" spans="1:17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>
        <f>IF(Movies[[#This Row],[unit]]="Billions",Movies[[#This Row],[budget]]*1000,Movies[[#This Row],[budget]])</f>
        <v>1800</v>
      </c>
      <c r="M39">
        <f>IF(Movies[[#This Row],[unit]]="Billions",Movies[[#This Row],[revenue]]*1000,Movies[[#This Row],[revenue]])</f>
        <v>3100</v>
      </c>
      <c r="N39">
        <f>IF(Movies[[#This Row],[currency]]="USD",Movies[[#This Row],[Budget(Millions)]]*80,Movies[[#This Row],[Budget(Millions)]])</f>
        <v>1800</v>
      </c>
      <c r="O39">
        <f>IF(Movies[[#This Row],[currency]]="USD",Movies[[#This Row],[revenue(millions)]]*80,Movies[[#This Row],[revenue(millions)]])</f>
        <v>3100</v>
      </c>
      <c r="P39">
        <f>IF(Movies[[#This Row],[currency]]="INR",Movies[[#This Row],[Budget(Millions)]]/80,Movies[[#This Row],[Budget(Millions)]])</f>
        <v>22.5</v>
      </c>
      <c r="Q39">
        <f>IF(Movies[[#This Row],[currency]]="INR",Movies[[#This Row],[revenue(millions)]]/80,Movies[[#This Row],[revenue(millions)]])</f>
        <v>38.75</v>
      </c>
    </row>
    <row r="40" spans="1:17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>
        <f>IF(Movies[[#This Row],[unit]]="Billions",Movies[[#This Row],[budget]]*1000,Movies[[#This Row],[budget]])</f>
        <v>500</v>
      </c>
      <c r="M40">
        <f>IF(Movies[[#This Row],[unit]]="Billions",Movies[[#This Row],[revenue]]*1000,Movies[[#This Row],[revenue]])</f>
        <v>950</v>
      </c>
      <c r="N40">
        <f>IF(Movies[[#This Row],[currency]]="USD",Movies[[#This Row],[Budget(Millions)]]*80,Movies[[#This Row],[Budget(Millions)]])</f>
        <v>500</v>
      </c>
      <c r="O40">
        <f>IF(Movies[[#This Row],[currency]]="USD",Movies[[#This Row],[revenue(millions)]]*80,Movies[[#This Row],[revenue(millions)]])</f>
        <v>950</v>
      </c>
      <c r="P40">
        <f>IF(Movies[[#This Row],[currency]]="INR",Movies[[#This Row],[Budget(Millions)]]/80,Movies[[#This Row],[Budget(Millions)]])</f>
        <v>6.25</v>
      </c>
      <c r="Q40">
        <f>IF(Movies[[#This Row],[currency]]="INR",Movies[[#This Row],[revenue(millions)]]/80,Movies[[#This Row],[revenue(millions)]])</f>
        <v>11.875</v>
      </c>
    </row>
    <row r="42" spans="1:17" x14ac:dyDescent="0.3">
      <c r="M42" t="s">
        <v>163</v>
      </c>
      <c r="N42" s="3">
        <f>SUM(Movies[Budget INR])</f>
        <v>263906.40000000002</v>
      </c>
      <c r="O42" s="3">
        <f>SUM(Movies[revenue INR])</f>
        <v>1565281</v>
      </c>
      <c r="P42" s="4">
        <f>SUM(Movies[Budget USD])</f>
        <v>3298.83</v>
      </c>
      <c r="Q42" s="4">
        <f>SUM(Movies[revenue USD])</f>
        <v>19566.012500000001</v>
      </c>
    </row>
    <row r="43" spans="1:17" x14ac:dyDescent="0.3">
      <c r="B43" t="s">
        <v>164</v>
      </c>
      <c r="C43">
        <f>COUNT(Movies[movie_id])</f>
        <v>39</v>
      </c>
    </row>
    <row r="44" spans="1:17" x14ac:dyDescent="0.3">
      <c r="B44" t="s">
        <v>165</v>
      </c>
      <c r="C44">
        <f>COUNTIF(C2:C40,"Bollywood")</f>
        <v>18</v>
      </c>
    </row>
    <row r="45" spans="1:17" x14ac:dyDescent="0.3">
      <c r="B45" t="s">
        <v>166</v>
      </c>
      <c r="C45">
        <f>COUNTIF(Movies[industry],"Hollywood")</f>
        <v>21</v>
      </c>
    </row>
    <row r="46" spans="1:17" x14ac:dyDescent="0.3">
      <c r="B46" t="s">
        <v>167</v>
      </c>
      <c r="C46" s="5">
        <f>C44/C43</f>
        <v>0.46153846153846156</v>
      </c>
    </row>
    <row r="47" spans="1:17" x14ac:dyDescent="0.3">
      <c r="B47" t="s">
        <v>168</v>
      </c>
      <c r="C47" s="5">
        <f>C45/C43</f>
        <v>0.53846153846153844</v>
      </c>
    </row>
    <row r="48" spans="1:17" x14ac:dyDescent="0.3">
      <c r="B48" t="s">
        <v>169</v>
      </c>
      <c r="C48" s="3">
        <f>SUMIF(Movies[industry],"Bollywood",Movies[revenue INR])</f>
        <v>79049</v>
      </c>
    </row>
    <row r="49" spans="2:3" x14ac:dyDescent="0.3">
      <c r="B49" t="s">
        <v>170</v>
      </c>
      <c r="C49" s="3">
        <f>SUMIF(Movies[industry],"Hollywood",Movies[revenue INR])</f>
        <v>1486232</v>
      </c>
    </row>
    <row r="50" spans="2:3" x14ac:dyDescent="0.3">
      <c r="B50" t="s">
        <v>171</v>
      </c>
      <c r="C50" s="3">
        <f>C48/C44</f>
        <v>4391.6111111111113</v>
      </c>
    </row>
    <row r="51" spans="2:3" x14ac:dyDescent="0.3">
      <c r="B51" t="s">
        <v>172</v>
      </c>
      <c r="C51" s="3">
        <f>C49/C45</f>
        <v>70772.952380952382</v>
      </c>
    </row>
  </sheetData>
  <conditionalFormatting sqref="A1:B1">
    <cfRule type="duplicateValues" dxfId="6" priority="5"/>
    <cfRule type="duplicateValues" dxfId="5" priority="6"/>
  </conditionalFormatting>
  <conditionalFormatting sqref="A2:B40">
    <cfRule type="duplicateValues" dxfId="4" priority="9"/>
    <cfRule type="duplicateValues" dxfId="3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38"/>
  <sheetViews>
    <sheetView zoomScale="102" zoomScaleNormal="102" workbookViewId="0">
      <selection activeCell="E27" sqref="E27"/>
    </sheetView>
  </sheetViews>
  <sheetFormatPr defaultRowHeight="14.4" x14ac:dyDescent="0.3"/>
  <cols>
    <col min="1" max="1" width="9.44140625" customWidth="1"/>
    <col min="5" max="5" width="30.332031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130</v>
      </c>
      <c r="B26">
        <v>850</v>
      </c>
      <c r="C26">
        <v>8540</v>
      </c>
      <c r="D26" t="s">
        <v>33</v>
      </c>
      <c r="E26" t="s">
        <v>32</v>
      </c>
    </row>
    <row r="27" spans="1:5" x14ac:dyDescent="0.3">
      <c r="A27">
        <v>131</v>
      </c>
      <c r="B27">
        <v>1</v>
      </c>
      <c r="C27">
        <v>5.9</v>
      </c>
      <c r="D27" t="s">
        <v>31</v>
      </c>
      <c r="E27" t="s">
        <v>32</v>
      </c>
    </row>
    <row r="28" spans="1:5" x14ac:dyDescent="0.3">
      <c r="A28">
        <v>132</v>
      </c>
      <c r="B28">
        <v>2</v>
      </c>
      <c r="C28">
        <v>3.6</v>
      </c>
      <c r="D28" t="s">
        <v>31</v>
      </c>
      <c r="E28" t="s">
        <v>32</v>
      </c>
    </row>
    <row r="29" spans="1:5" x14ac:dyDescent="0.3">
      <c r="A29">
        <v>133</v>
      </c>
      <c r="B29">
        <v>5.5</v>
      </c>
      <c r="C29">
        <v>12</v>
      </c>
      <c r="D29" t="s">
        <v>31</v>
      </c>
      <c r="E29" t="s">
        <v>32</v>
      </c>
    </row>
    <row r="30" spans="1:5" x14ac:dyDescent="0.3">
      <c r="A30">
        <v>134</v>
      </c>
      <c r="B30">
        <v>1.8</v>
      </c>
      <c r="C30">
        <v>6.5</v>
      </c>
      <c r="D30" t="s">
        <v>31</v>
      </c>
      <c r="E30" t="s">
        <v>32</v>
      </c>
    </row>
    <row r="31" spans="1:5" x14ac:dyDescent="0.3">
      <c r="A31">
        <v>135</v>
      </c>
      <c r="B31">
        <v>250</v>
      </c>
      <c r="C31">
        <v>3409</v>
      </c>
      <c r="D31" t="s">
        <v>33</v>
      </c>
      <c r="E31" t="s">
        <v>32</v>
      </c>
    </row>
    <row r="32" spans="1:5" x14ac:dyDescent="0.3">
      <c r="A32">
        <v>136</v>
      </c>
      <c r="B32">
        <v>900</v>
      </c>
      <c r="C32">
        <v>11690</v>
      </c>
      <c r="D32" t="s">
        <v>33</v>
      </c>
      <c r="E32" t="s">
        <v>32</v>
      </c>
    </row>
    <row r="33" spans="1:5" x14ac:dyDescent="0.3">
      <c r="A33">
        <v>137</v>
      </c>
      <c r="B33">
        <v>216.7</v>
      </c>
      <c r="C33">
        <v>370.6</v>
      </c>
      <c r="D33" t="s">
        <v>33</v>
      </c>
      <c r="E33" t="s">
        <v>34</v>
      </c>
    </row>
    <row r="34" spans="1:5" x14ac:dyDescent="0.3">
      <c r="A34">
        <v>138</v>
      </c>
      <c r="B34">
        <v>177</v>
      </c>
      <c r="C34">
        <v>714.4</v>
      </c>
      <c r="D34" t="s">
        <v>33</v>
      </c>
      <c r="E34" t="s">
        <v>34</v>
      </c>
    </row>
    <row r="35" spans="1:5" x14ac:dyDescent="0.3">
      <c r="A35">
        <v>139</v>
      </c>
      <c r="B35">
        <v>1.8</v>
      </c>
      <c r="C35">
        <v>3.1</v>
      </c>
      <c r="D35" t="s">
        <v>31</v>
      </c>
      <c r="E35" t="s">
        <v>32</v>
      </c>
    </row>
    <row r="36" spans="1:5" x14ac:dyDescent="0.3">
      <c r="A36">
        <v>140</v>
      </c>
      <c r="B36">
        <v>500</v>
      </c>
      <c r="C36">
        <v>950</v>
      </c>
      <c r="D36" t="s">
        <v>33</v>
      </c>
      <c r="E36" t="s">
        <v>32</v>
      </c>
    </row>
    <row r="37" spans="1:5" x14ac:dyDescent="0.3">
      <c r="A37">
        <v>406</v>
      </c>
      <c r="B37">
        <v>30</v>
      </c>
      <c r="C37">
        <v>350</v>
      </c>
      <c r="D37" t="s">
        <v>33</v>
      </c>
      <c r="E37" t="s">
        <v>32</v>
      </c>
    </row>
    <row r="38" spans="1:5" x14ac:dyDescent="0.3">
      <c r="A38">
        <v>412</v>
      </c>
      <c r="B38">
        <v>160</v>
      </c>
      <c r="C38">
        <v>836.8</v>
      </c>
      <c r="D38" t="s">
        <v>33</v>
      </c>
      <c r="E38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98" zoomScaleNormal="98" workbookViewId="0">
      <selection activeCell="A2" sqref="A2:B3"/>
    </sheetView>
  </sheetViews>
  <sheetFormatPr defaultRowHeight="14.4" x14ac:dyDescent="0.3"/>
  <cols>
    <col min="2" max="2" width="26.44140625" customWidth="1"/>
    <col min="3" max="3" width="10.88671875" customWidth="1"/>
    <col min="5" max="5" width="22.1093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99" zoomScaleNormal="99" workbookViewId="0">
      <selection activeCell="B2" sqref="B2:B3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12" zoomScaleNormal="112" workbookViewId="0">
      <selection activeCell="B4" sqref="B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90DD-9C71-4008-93BB-90C0603F3730}">
  <dimension ref="A1:E9"/>
  <sheetViews>
    <sheetView workbookViewId="0">
      <selection activeCell="E11" sqref="E11"/>
    </sheetView>
  </sheetViews>
  <sheetFormatPr defaultRowHeight="14.4" x14ac:dyDescent="0.3"/>
  <cols>
    <col min="1" max="1" width="23.6640625" customWidth="1"/>
    <col min="2" max="2" width="37.44140625" customWidth="1"/>
    <col min="3" max="3" width="10.109375" bestFit="1" customWidth="1"/>
    <col min="4" max="4" width="12.6640625" customWidth="1"/>
    <col min="5" max="5" width="19.109375" customWidth="1"/>
  </cols>
  <sheetData>
    <row r="1" spans="1:5" x14ac:dyDescent="0.3">
      <c r="A1" t="s">
        <v>173</v>
      </c>
      <c r="B1" t="s">
        <v>180</v>
      </c>
      <c r="C1" t="s">
        <v>181</v>
      </c>
      <c r="D1" t="s">
        <v>182</v>
      </c>
      <c r="E1" t="s">
        <v>183</v>
      </c>
    </row>
    <row r="2" spans="1:5" x14ac:dyDescent="0.3">
      <c r="A2" t="s">
        <v>174</v>
      </c>
      <c r="B2" s="4">
        <f>SUMIF(Movies[studio],"Marvel Studios",Movies[revenue(millions)])</f>
        <v>9054.6</v>
      </c>
      <c r="C2" s="4">
        <v>8000</v>
      </c>
      <c r="D2" s="4">
        <f t="shared" ref="D2:D6" si="0">B2-C2</f>
        <v>1054.6000000000004</v>
      </c>
      <c r="E2" s="5">
        <f>Table6[[#This Row],[Target -  Actual]]/Table6[[#This Row],[Marvel consolidated profit &amp; loss(million)]]</f>
        <v>0.11647118591655074</v>
      </c>
    </row>
    <row r="3" spans="1:5" x14ac:dyDescent="0.3">
      <c r="A3" t="s">
        <v>175</v>
      </c>
      <c r="B3" s="4">
        <f>SUMIF(Movies[studio],"Marvel Studios",Movies[Budget USD])</f>
        <v>1988.7</v>
      </c>
      <c r="C3" s="4">
        <v>2000</v>
      </c>
      <c r="D3" s="4">
        <f>B3-C3</f>
        <v>-11.299999999999955</v>
      </c>
      <c r="E3" s="5">
        <f>Table6[[#This Row],[Target -  Actual]]/Table6[[#This Row],[Marvel consolidated profit &amp; loss(million)]]</f>
        <v>-5.6821038869613082E-3</v>
      </c>
    </row>
    <row r="4" spans="1:5" x14ac:dyDescent="0.3">
      <c r="A4" t="s">
        <v>176</v>
      </c>
      <c r="B4" s="4">
        <f>B2-B3</f>
        <v>7065.9000000000005</v>
      </c>
      <c r="C4" s="4">
        <v>6000</v>
      </c>
      <c r="D4" s="4">
        <f t="shared" si="0"/>
        <v>1065.9000000000005</v>
      </c>
      <c r="E4" s="5">
        <f>Table6[[#This Row],[Target -  Actual]]/Table6[[#This Row],[Marvel consolidated profit &amp; loss(million)]]</f>
        <v>0.15085127160022085</v>
      </c>
    </row>
    <row r="5" spans="1:5" x14ac:dyDescent="0.3">
      <c r="A5" t="s">
        <v>177</v>
      </c>
      <c r="B5" s="5">
        <f>B4/B3</f>
        <v>3.5530245889274403</v>
      </c>
      <c r="C5" s="5">
        <f>C4/C3</f>
        <v>3</v>
      </c>
      <c r="D5" s="5">
        <f t="shared" si="0"/>
        <v>0.55302458892744033</v>
      </c>
      <c r="E5" s="5">
        <f>Table6[[#This Row],[Target -  Actual]]/Table6[[#This Row],[Marvel consolidated profit &amp; loss(million)]]</f>
        <v>0.15564896191567959</v>
      </c>
    </row>
    <row r="6" spans="1:5" x14ac:dyDescent="0.3">
      <c r="A6" t="s">
        <v>178</v>
      </c>
      <c r="B6" s="5">
        <f>B2/B9</f>
        <v>0.48738554949698293</v>
      </c>
      <c r="C6" s="7">
        <v>0.55000000000000004</v>
      </c>
      <c r="D6" s="7">
        <f t="shared" si="0"/>
        <v>-6.2614450503017116E-2</v>
      </c>
      <c r="E6" s="5">
        <f>Table6[[#This Row],[Target -  Actual]]/Table6[[#This Row],[Marvel consolidated profit &amp; loss(million)]]</f>
        <v>-0.12847005941731293</v>
      </c>
    </row>
    <row r="7" spans="1:5" x14ac:dyDescent="0.3">
      <c r="D7" s="4"/>
    </row>
    <row r="9" spans="1:5" x14ac:dyDescent="0.3">
      <c r="A9" s="6" t="s">
        <v>179</v>
      </c>
      <c r="B9" s="8">
        <f>SUMIF(Movies[industry],"Hollywood",Movies[revenue USD])</f>
        <v>18577.900000000001</v>
      </c>
    </row>
  </sheetData>
  <conditionalFormatting sqref="E1:E2">
    <cfRule type="cellIs" dxfId="2" priority="4" operator="lessThan">
      <formula>-0.1</formula>
    </cfRule>
  </conditionalFormatting>
  <conditionalFormatting sqref="E5:E6">
    <cfRule type="cellIs" dxfId="1" priority="1" operator="lessThan">
      <formula>-0.1</formula>
    </cfRule>
  </conditionalFormatting>
  <conditionalFormatting sqref="E6">
    <cfRule type="cellIs" dxfId="0" priority="2" operator="greaterThan">
      <formula>-0.13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7E52-872B-404A-9B9D-013889E4AC9A}">
  <dimension ref="C3:D9"/>
  <sheetViews>
    <sheetView tabSelected="1" workbookViewId="0">
      <selection activeCell="D9" sqref="D9"/>
    </sheetView>
  </sheetViews>
  <sheetFormatPr defaultRowHeight="14.4" x14ac:dyDescent="0.3"/>
  <cols>
    <col min="3" max="3" width="11.77734375" customWidth="1"/>
  </cols>
  <sheetData>
    <row r="3" spans="3:4" x14ac:dyDescent="0.3">
      <c r="C3" s="10" t="s">
        <v>187</v>
      </c>
      <c r="D3" s="10"/>
    </row>
    <row r="4" spans="3:4" x14ac:dyDescent="0.3">
      <c r="C4" t="s">
        <v>184</v>
      </c>
      <c r="D4" s="9">
        <f>AVERAGE(Movies[imdb_rating])</f>
        <v>7.9473684210526319</v>
      </c>
    </row>
    <row r="5" spans="3:4" x14ac:dyDescent="0.3">
      <c r="C5" t="s">
        <v>185</v>
      </c>
      <c r="D5">
        <f>MEDIAN(Movies[imdb_rating])</f>
        <v>8.1</v>
      </c>
    </row>
    <row r="6" spans="3:4" x14ac:dyDescent="0.3">
      <c r="C6" t="s">
        <v>186</v>
      </c>
      <c r="D6">
        <f>MODE(Movies[imdb_rating])</f>
        <v>8.4</v>
      </c>
    </row>
    <row r="7" spans="3:4" x14ac:dyDescent="0.3">
      <c r="C7" t="s">
        <v>188</v>
      </c>
      <c r="D7" s="11">
        <f>_xlfn.VAR.P(Movies[imdb_rating])</f>
        <v>1.3577562326869845</v>
      </c>
    </row>
    <row r="8" spans="3:4" x14ac:dyDescent="0.3">
      <c r="C8" t="s">
        <v>189</v>
      </c>
      <c r="D8" s="9">
        <f>_xlfn.STDEV.P(Movies[imdb_rating])</f>
        <v>1.1652279745556164</v>
      </c>
    </row>
    <row r="9" spans="3:4" x14ac:dyDescent="0.3">
      <c r="C9" t="s">
        <v>190</v>
      </c>
      <c r="D9">
        <f>CORREL(Movies[imdb_rating],Movies[revenue USD])</f>
        <v>8.5212028137383364E-2</v>
      </c>
    </row>
  </sheetData>
  <mergeCells count="1">
    <mergeCell ref="C3: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movies</vt:lpstr>
      <vt:lpstr>financials</vt:lpstr>
      <vt:lpstr>actors</vt:lpstr>
      <vt:lpstr>movie_actor</vt:lpstr>
      <vt:lpstr>languages</vt:lpstr>
      <vt:lpstr>Marvel financials</vt:lpstr>
      <vt:lpstr>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pranay shinde</cp:lastModifiedBy>
  <dcterms:created xsi:type="dcterms:W3CDTF">2015-06-05T18:17:20Z</dcterms:created>
  <dcterms:modified xsi:type="dcterms:W3CDTF">2023-09-18T05:27:47Z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