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<sst xmlns="http://schemas.openxmlformats.org/spreadsheetml/2006/main" count="4845" uniqueCount="2059">
  <si>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</si>
  <si>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</si>
  <si>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</si>
  <si>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</si>
  <si>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</si>
  <si>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</si>
  <si>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</si>
  <si>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</si>
  <si>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</si>
  <si>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</si>
  <si>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</si>
  <si>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</si>
  <si>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</si>
  <si>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</si>
  <si>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</si>
  <si>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</si>
  <si>
    <t>0</t>
  </si>
  <si>
    <t>2021-02-22</t>
  </si>
  <si>
    <t>684.919616010139</t>
  </si>
  <si>
    <t>607.0352546275029</t>
  </si>
  <si>
    <t>756.8414559746077</t>
  </si>
  <si>
    <t>-1.1722415225136114</t>
  </si>
  <si>
    <t>0.0</t>
  </si>
  <si>
    <t>683.7473744876254</t>
  </si>
  <si>
    <t>1</t>
  </si>
  <si>
    <t>2021-02-23</t>
  </si>
  <si>
    <t>684.5170664692318</t>
  </si>
  <si>
    <t>608.869297602051</t>
  </si>
  <si>
    <t>756.1058033406479</t>
  </si>
  <si>
    <t>-4.661943177180191</t>
  </si>
  <si>
    <t>679.8551232920516</t>
  </si>
  <si>
    <t>2</t>
  </si>
  <si>
    <t>2021-02-24</t>
  </si>
  <si>
    <t>684.1145169283246</t>
  </si>
  <si>
    <t>607.697211799315</t>
  </si>
  <si>
    <t>754.7955447927441</t>
  </si>
  <si>
    <t>-0.9991574300378717</t>
  </si>
  <si>
    <t>683.1153594982868</t>
  </si>
  <si>
    <t>3</t>
  </si>
  <si>
    <t>2021-02-25</t>
  </si>
  <si>
    <t>683.7119673874174</t>
  </si>
  <si>
    <t>598.9502153581994</t>
  </si>
  <si>
    <t>750.5476990970743</t>
  </si>
  <si>
    <t>-9.327065369997495</t>
  </si>
  <si>
    <t>674.3849020174199</t>
  </si>
  <si>
    <t>4</t>
  </si>
  <si>
    <t>2021-02-26</t>
  </si>
  <si>
    <t>683.3094178465103</t>
  </si>
  <si>
    <t>600.3914957452339</t>
  </si>
  <si>
    <t>746.880627207541</t>
  </si>
  <si>
    <t>-11.645887282794956</t>
  </si>
  <si>
    <t>671.6635305637153</t>
  </si>
  <si>
    <t>5</t>
  </si>
  <si>
    <t>2021-03-01</t>
  </si>
  <si>
    <t>682.1017692237888</t>
  </si>
  <si>
    <t>607.2017180391849</t>
  </si>
  <si>
    <t>760.4694338371075</t>
  </si>
  <si>
    <t>-1.1722415224574785</t>
  </si>
  <si>
    <t>680.9295277013313</t>
  </si>
  <si>
    <t>6</t>
  </si>
  <si>
    <t>2021-03-02</t>
  </si>
  <si>
    <t>681.6992196828817</t>
  </si>
  <si>
    <t>599.2777683925959</t>
  </si>
  <si>
    <t>755.7411124497528</t>
  </si>
  <si>
    <t>-4.661943177171968</t>
  </si>
  <si>
    <t>677.0372765057097</t>
  </si>
  <si>
    <t>7</t>
  </si>
  <si>
    <t>2021-03-03</t>
  </si>
  <si>
    <t>681.2966701419745</t>
  </si>
  <si>
    <t>608.347117421105</t>
  </si>
  <si>
    <t>756.8066048326148</t>
  </si>
  <si>
    <t>-0.9991574300305912</t>
  </si>
  <si>
    <t>680.2975127119439</t>
  </si>
  <si>
    <t>8</t>
  </si>
  <si>
    <t>2021-03-04</t>
  </si>
  <si>
    <t>680.8941206010672</t>
  </si>
  <si>
    <t>597.3528198960462</t>
  </si>
  <si>
    <t>742.6842190382473</t>
  </si>
  <si>
    <t>-9.327065370012948</t>
  </si>
  <si>
    <t>671.5670552310543</t>
  </si>
  <si>
    <t>9</t>
  </si>
  <si>
    <t>2021-03-05</t>
  </si>
  <si>
    <t>680.4915710414273</t>
  </si>
  <si>
    <t>593.3737495629164</t>
  </si>
  <si>
    <t>746.9297253003152</t>
  </si>
  <si>
    <t>-11.64588728284781</t>
  </si>
  <si>
    <t>668.8456837585795</t>
  </si>
  <si>
    <t>10</t>
  </si>
  <si>
    <t>2021-03-08</t>
  </si>
  <si>
    <t>679.2839223625074</t>
  </si>
  <si>
    <t>605.0616468797791</t>
  </si>
  <si>
    <t>754.6890220333252</t>
  </si>
  <si>
    <t>-1.172241522470617</t>
  </si>
  <si>
    <t>678.1116808400368</t>
  </si>
  <si>
    <t>11</t>
  </si>
  <si>
    <t>2021-03-09</t>
  </si>
  <si>
    <t>678.8813728028674</t>
  </si>
  <si>
    <t>598.4138425656013</t>
  </si>
  <si>
    <t>750.8196830185469</t>
  </si>
  <si>
    <t>-4.661943177163743</t>
  </si>
  <si>
    <t>674.2194296257037</t>
  </si>
  <si>
    <t>12</t>
  </si>
  <si>
    <t>2021-03-10</t>
  </si>
  <si>
    <t>678.4788232432275</t>
  </si>
  <si>
    <t>602.2857588672899</t>
  </si>
  <si>
    <t>753.5908177200411</t>
  </si>
  <si>
    <t>-0.9991574300361256</t>
  </si>
  <si>
    <t>677.4796658131913</t>
  </si>
  <si>
    <t>13</t>
  </si>
  <si>
    <t>2021-03-11</t>
  </si>
  <si>
    <t>678.0762736835874</t>
  </si>
  <si>
    <t>593.5171119085454</t>
  </si>
  <si>
    <t>742.543728110809</t>
  </si>
  <si>
    <t>-9.327065370009953</t>
  </si>
  <si>
    <t>668.7492083135775</t>
  </si>
  <si>
    <t>14</t>
  </si>
  <si>
    <t>2021-03-12</t>
  </si>
  <si>
    <t>677.6737241239474</t>
  </si>
  <si>
    <t>588.2057548262788</t>
  </si>
  <si>
    <t>747.5328971040631</t>
  </si>
  <si>
    <t>-11.645887282833337</t>
  </si>
  <si>
    <t>666.0278368411141</t>
  </si>
  <si>
    <t>15</t>
  </si>
  <si>
    <t>2021-03-15</t>
  </si>
  <si>
    <t>676.4660754450274</t>
  </si>
  <si>
    <t>597.3056099379448</t>
  </si>
  <si>
    <t>751.9890465520665</t>
  </si>
  <si>
    <t>-1.1722415224837557</t>
  </si>
  <si>
    <t>675.2938339225436</t>
  </si>
  <si>
    <t>16</t>
  </si>
  <si>
    <t>2021-03-16</t>
  </si>
  <si>
    <t>676.0635258853873</t>
  </si>
  <si>
    <t>596.4872355046018</t>
  </si>
  <si>
    <t>747.6598809139672</t>
  </si>
  <si>
    <t>-4.661943177155518</t>
  </si>
  <si>
    <t>671.4015827082318</t>
  </si>
  <si>
    <t>17</t>
  </si>
  <si>
    <t>2021-03-17</t>
  </si>
  <si>
    <t>675.660976217849</t>
  </si>
  <si>
    <t>598.380107549778</t>
  </si>
  <si>
    <t>741.6001471251102</t>
  </si>
  <si>
    <t>-0.9991574300272461</t>
  </si>
  <si>
    <t>674.6618187878217</t>
  </si>
  <si>
    <t>18</t>
  </si>
  <si>
    <t>2021-03-18</t>
  </si>
  <si>
    <t>675.2584265503107</t>
  </si>
  <si>
    <t>589.6143955455811</t>
  </si>
  <si>
    <t>744.1401976886475</t>
  </si>
  <si>
    <t>-9.327065370025403</t>
  </si>
  <si>
    <t>665.9313611802853</t>
  </si>
  <si>
    <t>19</t>
  </si>
  <si>
    <t>2021-03-19</t>
  </si>
  <si>
    <t>674.8558768827722</t>
  </si>
  <si>
    <t>590.1824707826202</t>
  </si>
  <si>
    <t>739.6190159350209</t>
  </si>
  <si>
    <t>-11.645887282822668</t>
  </si>
  <si>
    <t>663.2099895999496</t>
  </si>
  <si>
    <t>20</t>
  </si>
  <si>
    <t>2021-03-22</t>
  </si>
  <si>
    <t>673.6482278801572</t>
  </si>
  <si>
    <t>592.4541895810611</t>
  </si>
  <si>
    <t>745.4644082717574</t>
  </si>
  <si>
    <t>-1.172241522439798</t>
  </si>
  <si>
    <t>672.4759863577174</t>
  </si>
  <si>
    <t>21</t>
  </si>
  <si>
    <t>2021-03-23</t>
  </si>
  <si>
    <t>673.2456782126188</t>
  </si>
  <si>
    <t>593.2583435419028</t>
  </si>
  <si>
    <t>744.7184218528324</t>
  </si>
  <si>
    <t>-4.661943177161162</t>
  </si>
  <si>
    <t>668.5837350354577</t>
  </si>
  <si>
    <t>22</t>
  </si>
  <si>
    <t>2021-03-24</t>
  </si>
  <si>
    <t>672.8431285450804</t>
  </si>
  <si>
    <t>597.5261006293773</t>
  </si>
  <si>
    <t>750.6563384494278</t>
  </si>
  <si>
    <t>-0.9991574300327806</t>
  </si>
  <si>
    <t>671.8439711150476</t>
  </si>
  <si>
    <t>23</t>
  </si>
  <si>
    <t>2021-03-25</t>
  </si>
  <si>
    <t>672.4405788775422</t>
  </si>
  <si>
    <t>594.9148421593437</t>
  </si>
  <si>
    <t>744.2677181106217</t>
  </si>
  <si>
    <t>-9.327065370040856</t>
  </si>
  <si>
    <t>663.1135135075014</t>
  </si>
  <si>
    <t>24</t>
  </si>
  <si>
    <t>2021-03-26</t>
  </si>
  <si>
    <t>672.0380292100037</t>
  </si>
  <si>
    <t>586.8613464988259</t>
  </si>
  <si>
    <t>735.868537409422</t>
  </si>
  <si>
    <t>-11.645887282812001</t>
  </si>
  <si>
    <t>660.3921419271917</t>
  </si>
  <si>
    <t>25</t>
  </si>
  <si>
    <t>2021-03-29</t>
  </si>
  <si>
    <t>670.8303801338109</t>
  </si>
  <si>
    <t>589.111161051845</t>
  </si>
  <si>
    <t>745.6905140648068</t>
  </si>
  <si>
    <t>-1.1722415224407625</t>
  </si>
  <si>
    <t>669.6581386113701</t>
  </si>
  <si>
    <t>26</t>
  </si>
  <si>
    <t>2021-03-30</t>
  </si>
  <si>
    <t>670.4278304417467</t>
  </si>
  <si>
    <t>586.0114935325767</t>
  </si>
  <si>
    <t>735.8954107970127</t>
  </si>
  <si>
    <t>-4.6619431771390705</t>
  </si>
  <si>
    <t>665.7658872646076</t>
  </si>
  <si>
    <t>27</t>
  </si>
  <si>
    <t>2021-03-31</t>
  </si>
  <si>
    <t>670.0252807496823</t>
  </si>
  <si>
    <t>597.8547981927271</t>
  </si>
  <si>
    <t>744.9282226620081</t>
  </si>
  <si>
    <t>-0.9991574300255006</t>
  </si>
  <si>
    <t>669.0261233196568</t>
  </si>
  <si>
    <t>28</t>
  </si>
  <si>
    <t>2021-04-01</t>
  </si>
  <si>
    <t>669.622731057618</t>
  </si>
  <si>
    <t>590.158601702477</t>
  </si>
  <si>
    <t>742.5849271953269</t>
  </si>
  <si>
    <t>-9.327065370037861</t>
  </si>
  <si>
    <t>660.2956656875801</t>
  </si>
  <si>
    <t>29</t>
  </si>
  <si>
    <t>2021-04-05</t>
  </si>
  <si>
    <t>668.0125322893608</t>
  </si>
  <si>
    <t>596.679089617352</t>
  </si>
  <si>
    <t>746.287303978114</t>
  </si>
  <si>
    <t>-1.172241522466075</t>
  </si>
  <si>
    <t>666.8402907668948</t>
  </si>
  <si>
    <t>30</t>
  </si>
  <si>
    <t>2021-04-06</t>
  </si>
  <si>
    <t>667.6099825972966</t>
  </si>
  <si>
    <t>585.5385838395727</t>
  </si>
  <si>
    <t>740.2892252545129</t>
  </si>
  <si>
    <t>-4.661943177144715</t>
  </si>
  <si>
    <t>662.9480394201519</t>
  </si>
  <si>
    <t>31</t>
  </si>
  <si>
    <t>2021-04-07</t>
  </si>
  <si>
    <t>667.2074329052323</t>
  </si>
  <si>
    <t>594.5663922757233</t>
  </si>
  <si>
    <t>742.6536933126414</t>
  </si>
  <si>
    <t>-0.9991574300310353</t>
  </si>
  <si>
    <t>666.2082754752013</t>
  </si>
  <si>
    <t>32</t>
  </si>
  <si>
    <t>2021-04-08</t>
  </si>
  <si>
    <t>666.8048832131681</t>
  </si>
  <si>
    <t>578.0404195523811</t>
  </si>
  <si>
    <t>728.222897469545</t>
  </si>
  <si>
    <t>-9.327065370007446</t>
  </si>
  <si>
    <t>657.4778178431607</t>
  </si>
  <si>
    <t>33</t>
  </si>
  <si>
    <t>2021-04-09</t>
  </si>
  <si>
    <t>666.4023335132654</t>
  </si>
  <si>
    <t>576.7717424453049</t>
  </si>
  <si>
    <t>732.2425708480347</t>
  </si>
  <si>
    <t>-11.645887282850381</t>
  </si>
  <si>
    <t>654.756446230415</t>
  </si>
  <si>
    <t>34</t>
  </si>
  <si>
    <t>2021-04-12</t>
  </si>
  <si>
    <t>665.1946844135576</t>
  </si>
  <si>
    <t>591.3823441511671</t>
  </si>
  <si>
    <t>741.3750737520314</t>
  </si>
  <si>
    <t>-1.1722415224670393</t>
  </si>
  <si>
    <t>664.0224428910906</t>
  </si>
  <si>
    <t>35</t>
  </si>
  <si>
    <t>2021-04-13</t>
  </si>
  <si>
    <t>664.7921347136551</t>
  </si>
  <si>
    <t>582.8263768756237</t>
  </si>
  <si>
    <t>734.8590097378875</t>
  </si>
  <si>
    <t>-4.661943177164398</t>
  </si>
  <si>
    <t>660.1301915364907</t>
  </si>
  <si>
    <t>36</t>
  </si>
  <si>
    <t>2021-04-14</t>
  </si>
  <si>
    <t>664.3895850137524</t>
  </si>
  <si>
    <t>585.1085872544513</t>
  </si>
  <si>
    <t>739.2943852352918</t>
  </si>
  <si>
    <t>-0.9991574300365689</t>
  </si>
  <si>
    <t>663.3904275837158</t>
  </si>
  <si>
    <t>37</t>
  </si>
  <si>
    <t>2021-04-15</t>
  </si>
  <si>
    <t>663.9870353138499</t>
  </si>
  <si>
    <t>579.9687364270073</t>
  </si>
  <si>
    <t>732.921699284793</t>
  </si>
  <si>
    <t>-9.327065370013678</t>
  </si>
  <si>
    <t>654.6599699438362</t>
  </si>
  <si>
    <t>38</t>
  </si>
  <si>
    <t>2021-04-16</t>
  </si>
  <si>
    <t>663.5844856139473</t>
  </si>
  <si>
    <t>579.068306747513</t>
  </si>
  <si>
    <t>732.7660861745678</t>
  </si>
  <si>
    <t>-11.64588728284352</t>
  </si>
  <si>
    <t>651.9385983311038</t>
  </si>
  <si>
    <t>39</t>
  </si>
  <si>
    <t>2021-04-19</t>
  </si>
  <si>
    <t>662.3768365142396</t>
  </si>
  <si>
    <t>585.6087645090903</t>
  </si>
  <si>
    <t>733.8198623582527</t>
  </si>
  <si>
    <t>-1.1722415224680025</t>
  </si>
  <si>
    <t>661.2045949917716</t>
  </si>
  <si>
    <t>40</t>
  </si>
  <si>
    <t>2021-04-20</t>
  </si>
  <si>
    <t>661.9742868143371</t>
  </si>
  <si>
    <t>583.4417403008783</t>
  </si>
  <si>
    <t>737.8434628557694</t>
  </si>
  <si>
    <t>-4.661943177156173</t>
  </si>
  <si>
    <t>657.3123436371809</t>
  </si>
  <si>
    <t>41</t>
  </si>
  <si>
    <t>2021-04-21</t>
  </si>
  <si>
    <t>661.5717370558766</t>
  </si>
  <si>
    <t>589.0722121868705</t>
  </si>
  <si>
    <t>738.6629787367079</t>
  </si>
  <si>
    <t>-0.9991574300421022</t>
  </si>
  <si>
    <t>660.5725796258345</t>
  </si>
  <si>
    <t>42</t>
  </si>
  <si>
    <t>2021-04-22</t>
  </si>
  <si>
    <t>661.1691872974163</t>
  </si>
  <si>
    <t>581.218375974912</t>
  </si>
  <si>
    <t>731.5362539756088</t>
  </si>
  <si>
    <t>-9.327065370019906</t>
  </si>
  <si>
    <t>651.8421219273964</t>
  </si>
  <si>
    <t>43</t>
  </si>
  <si>
    <t>2021-04-23</t>
  </si>
  <si>
    <t>660.7666375389559</t>
  </si>
  <si>
    <t>571.2110270053704</t>
  </si>
  <si>
    <t>727.1913295404162</t>
  </si>
  <si>
    <t>-11.645887282829046</t>
  </si>
  <si>
    <t>649.1207502561269</t>
  </si>
  <si>
    <t>44</t>
  </si>
  <si>
    <t>2021-04-26</t>
  </si>
  <si>
    <t>659.558988263575</t>
  </si>
  <si>
    <t>580.7442102922888</t>
  </si>
  <si>
    <t>732.309180654249</t>
  </si>
  <si>
    <t>-1.172241522481141</t>
  </si>
  <si>
    <t>658.3867467410938</t>
  </si>
  <si>
    <t>45</t>
  </si>
  <si>
    <t>2021-04-27</t>
  </si>
  <si>
    <t>659.1564385051145</t>
  </si>
  <si>
    <t>578.5554077082678</t>
  </si>
  <si>
    <t>725.9144434371667</t>
  </si>
  <si>
    <t>-4.66194317714795</t>
  </si>
  <si>
    <t>654.4944953279665</t>
  </si>
  <si>
    <t>46</t>
  </si>
  <si>
    <t>2021-04-28</t>
  </si>
  <si>
    <t>658.7538887466542</t>
  </si>
  <si>
    <t>581.2682432497626</t>
  </si>
  <si>
    <t>732.9911711298154</t>
  </si>
  <si>
    <t>-0.9991574300348225</t>
  </si>
  <si>
    <t>657.7547313166193</t>
  </si>
  <si>
    <t>47</t>
  </si>
  <si>
    <t>2021-04-29</t>
  </si>
  <si>
    <t>658.3513389881938</t>
  </si>
  <si>
    <t>572.5756530151599</t>
  </si>
  <si>
    <t>724.5630326946516</t>
  </si>
  <si>
    <t>-9.327065369980268</t>
  </si>
  <si>
    <t>649.0242736182136</t>
  </si>
  <si>
    <t>48</t>
  </si>
  <si>
    <t>2021-04-30</t>
  </si>
  <si>
    <t>657.9487892297335</t>
  </si>
  <si>
    <t>571.543522620217</t>
  </si>
  <si>
    <t>719.7924286452527</t>
  </si>
  <si>
    <t>-11.645887282814574</t>
  </si>
  <si>
    <t>646.302901946919</t>
  </si>
  <si>
    <t>49</t>
  </si>
  <si>
    <t>2021-05-03</t>
  </si>
  <si>
    <t>656.7411403057359</t>
  </si>
  <si>
    <t>584.0903415355731</t>
  </si>
  <si>
    <t>732.7707726005523</t>
  </si>
  <si>
    <t>-1.1722415224942795</t>
  </si>
  <si>
    <t>655.5688987832417</t>
  </si>
  <si>
    <t>50</t>
  </si>
  <si>
    <t>2021-05-04</t>
  </si>
  <si>
    <t>656.3385906644035</t>
  </si>
  <si>
    <t>580.6644870522522</t>
  </si>
  <si>
    <t>723.6373665235961</t>
  </si>
  <si>
    <t>-4.661943177153594</t>
  </si>
  <si>
    <t>651.6766474872499</t>
  </si>
  <si>
    <t>51</t>
  </si>
  <si>
    <t>2021-05-05</t>
  </si>
  <si>
    <t>655.936041023071</t>
  </si>
  <si>
    <t>578.0743986314695</t>
  </si>
  <si>
    <t>727.2477709393104</t>
  </si>
  <si>
    <t>-0.9991574300387581</t>
  </si>
  <si>
    <t>654.9368835930322</t>
  </si>
  <si>
    <t>52</t>
  </si>
  <si>
    <t>2021-05-06</t>
  </si>
  <si>
    <t>655.5334913817385</t>
  </si>
  <si>
    <t>566.0313489119824</t>
  </si>
  <si>
    <t>718.8894082232918</t>
  </si>
  <si>
    <t>-9.327065369995717</t>
  </si>
  <si>
    <t>646.2064260117428</t>
  </si>
  <si>
    <t>53</t>
  </si>
  <si>
    <t>2021-05-07</t>
  </si>
  <si>
    <t>655.130941740406</t>
  </si>
  <si>
    <t>571.0578568203886</t>
  </si>
  <si>
    <t>719.17241612991</t>
  </si>
  <si>
    <t>-11.645887282807713</t>
  </si>
  <si>
    <t>643.4850544575983</t>
  </si>
  <si>
    <t>54</t>
  </si>
  <si>
    <t>2021-05-10</t>
  </si>
  <si>
    <t>653.9232928164083</t>
  </si>
  <si>
    <t>577.6517428992455</t>
  </si>
  <si>
    <t>724.9311693782171</t>
  </si>
  <si>
    <t>-1.1722415224503242</t>
  </si>
  <si>
    <t>652.751051293958</t>
  </si>
  <si>
    <t>55</t>
  </si>
  <si>
    <t>2021-05-11</t>
  </si>
  <si>
    <t>653.5207431750758</t>
  </si>
  <si>
    <t>574.8065284535539</t>
  </si>
  <si>
    <t>725.7733894625428</t>
  </si>
  <si>
    <t>-4.661943177159237</t>
  </si>
  <si>
    <t>648.8587999979165</t>
  </si>
  <si>
    <t>56</t>
  </si>
  <si>
    <t>2021-05-12</t>
  </si>
  <si>
    <t>653.1181935337434</t>
  </si>
  <si>
    <t>574.6666564638077</t>
  </si>
  <si>
    <t>722.7556464728127</t>
  </si>
  <si>
    <t>-0.9991574300314776</t>
  </si>
  <si>
    <t>652.1190361037119</t>
  </si>
  <si>
    <t>57</t>
  </si>
  <si>
    <t>2021-05-13</t>
  </si>
  <si>
    <t>652.7156438924109</t>
  </si>
  <si>
    <t>568.1657158244375</t>
  </si>
  <si>
    <t>722.7747138546359</t>
  </si>
  <si>
    <t>-9.327065370001948</t>
  </si>
  <si>
    <t>643.3885785224089</t>
  </si>
  <si>
    <t>58</t>
  </si>
  <si>
    <t>2021-05-14</t>
  </si>
  <si>
    <t>652.3130941980808</t>
  </si>
  <si>
    <t>569.5557289579422</t>
  </si>
  <si>
    <t>718.7043093285878</t>
  </si>
  <si>
    <t>-11.645887282793241</t>
  </si>
  <si>
    <t>640.6672069152875</t>
  </si>
  <si>
    <t>59</t>
  </si>
  <si>
    <t>2021-05-17</t>
  </si>
  <si>
    <t>651.1054451150903</t>
  </si>
  <si>
    <t>571.229686056641</t>
  </si>
  <si>
    <t>724.9800075662267</t>
  </si>
  <si>
    <t>-1.1722415224512877</t>
  </si>
  <si>
    <t>649.9332035926391</t>
  </si>
  <si>
    <t>60</t>
  </si>
  <si>
    <t>2021-05-18</t>
  </si>
  <si>
    <t>650.7028954207602</t>
  </si>
  <si>
    <t>566.2650034000726</t>
  </si>
  <si>
    <t>719.8965280490937</t>
  </si>
  <si>
    <t>-4.661943177137146</t>
  </si>
  <si>
    <t>646.0409522436231</t>
  </si>
  <si>
    <t>61</t>
  </si>
  <si>
    <t>2021-05-19</t>
  </si>
  <si>
    <t>650.3003457264301</t>
  </si>
  <si>
    <t>576.3427760657132</t>
  </si>
  <si>
    <t>724.8025289191993</t>
  </si>
  <si>
    <t>-0.999157430037011</t>
  </si>
  <si>
    <t>649.3011882963931</t>
  </si>
  <si>
    <t>62</t>
  </si>
  <si>
    <t>2021-05-20</t>
  </si>
  <si>
    <t>649.8977960320999</t>
  </si>
  <si>
    <t>563.3222703756352</t>
  </si>
  <si>
    <t>724.9854468947805</t>
  </si>
  <si>
    <t>-9.327065370008176</t>
  </si>
  <si>
    <t>640.5707306620917</t>
  </si>
  <si>
    <t>63</t>
  </si>
  <si>
    <t>2021-05-21</t>
  </si>
  <si>
    <t>649.4952463377698</t>
  </si>
  <si>
    <t>556.7292275878845</t>
  </si>
  <si>
    <t>710.7637907976664</t>
  </si>
  <si>
    <t>-11.645887282846093</t>
  </si>
  <si>
    <t>637.8493590549238</t>
  </si>
  <si>
    <t>64</t>
  </si>
  <si>
    <t>2021-05-24</t>
  </si>
  <si>
    <t>648.2875972547794</t>
  </si>
  <si>
    <t>569.9293230434814</t>
  </si>
  <si>
    <t>721.3760238847127</t>
  </si>
  <si>
    <t>-1.172241522476601</t>
  </si>
  <si>
    <t>647.1153557323028</t>
  </si>
  <si>
    <t>65</t>
  </si>
  <si>
    <t>2021-05-25</t>
  </si>
  <si>
    <t>647.8850475604493</t>
  </si>
  <si>
    <t>563.2106747842562</t>
  </si>
  <si>
    <t>712.6007533665936</t>
  </si>
  <si>
    <t>-4.66194317714279</t>
  </si>
  <si>
    <t>643.2231043833065</t>
  </si>
  <si>
    <t>66</t>
  </si>
  <si>
    <t>2021-05-26</t>
  </si>
  <si>
    <t>647.6483107417652</t>
  </si>
  <si>
    <t>571.2361418494128</t>
  </si>
  <si>
    <t>721.0278043295656</t>
  </si>
  <si>
    <t>-0.9991574300281333</t>
  </si>
  <si>
    <t>646.649153311737</t>
  </si>
  <si>
    <t>67</t>
  </si>
  <si>
    <t>2021-05-27</t>
  </si>
  <si>
    <t>647.4115739230813</t>
  </si>
  <si>
    <t>565.713307902873</t>
  </si>
  <si>
    <t>711.3979176952178</t>
  </si>
  <si>
    <t>-9.327065370014404</t>
  </si>
  <si>
    <t>638.0845085530668</t>
  </si>
  <si>
    <t>68</t>
  </si>
  <si>
    <t>2021-05-28</t>
  </si>
  <si>
    <t>647.1748371043972</t>
  </si>
  <si>
    <t>558.912955690769</t>
  </si>
  <si>
    <t>707.1725167774522</t>
  </si>
  <si>
    <t>-11.645887282831621</t>
  </si>
  <si>
    <t>635.5289498215656</t>
  </si>
  <si>
    <t>69</t>
  </si>
  <si>
    <t>2021-06-01</t>
  </si>
  <si>
    <t>646.2278898296611</t>
  </si>
  <si>
    <t>567.3367300210622</t>
  </si>
  <si>
    <t>720.0180796344794</t>
  </si>
  <si>
    <t>-4.661943177162472</t>
  </si>
  <si>
    <t>641.5659466524986</t>
  </si>
  <si>
    <t>70</t>
  </si>
  <si>
    <t>2021-06-02</t>
  </si>
  <si>
    <t>645.991153010977</t>
  </si>
  <si>
    <t>570.6902503484579</t>
  </si>
  <si>
    <t>724.7846833500439</t>
  </si>
  <si>
    <t>-0.9991574300336675</t>
  </si>
  <si>
    <t>644.9919955809434</t>
  </si>
  <si>
    <t>71</t>
  </si>
  <si>
    <t>2021-06-03</t>
  </si>
  <si>
    <t>645.754416192293</t>
  </si>
  <si>
    <t>560.8049945830873</t>
  </si>
  <si>
    <t>719.0020899503637</t>
  </si>
  <si>
    <t>-9.327065370029857</t>
  </si>
  <si>
    <t>636.4273508222632</t>
  </si>
  <si>
    <t>72</t>
  </si>
  <si>
    <t>2021-06-04</t>
  </si>
  <si>
    <t>645.5176793736089</t>
  </si>
  <si>
    <t>555.7496390755673</t>
  </si>
  <si>
    <t>706.875193329997</t>
  </si>
  <si>
    <t>-11.64588728282476</t>
  </si>
  <si>
    <t>633.8717920907841</t>
  </si>
  <si>
    <t>73</t>
  </si>
  <si>
    <t>2021-06-07</t>
  </si>
  <si>
    <t>644.8074689175568</t>
  </si>
  <si>
    <t>569.8374482141585</t>
  </si>
  <si>
    <t>720.8766157551232</t>
  </si>
  <si>
    <t>-1.1722415224907041</t>
  </si>
  <si>
    <t>643.6352273950661</t>
  </si>
  <si>
    <t>74</t>
  </si>
  <si>
    <t>2021-06-08</t>
  </si>
  <si>
    <t>644.9412631857052</t>
  </si>
  <si>
    <t>567.7064071542349</t>
  </si>
  <si>
    <t>714.0869464988026</t>
  </si>
  <si>
    <t>-4.6619431771542486</t>
  </si>
  <si>
    <t>640.2793200085509</t>
  </si>
  <si>
    <t>75</t>
  </si>
  <si>
    <t>2021-06-09</t>
  </si>
  <si>
    <t>645.0750574538534</t>
  </si>
  <si>
    <t>567.8056564125807</t>
  </si>
  <si>
    <t>717.4959201988532</t>
  </si>
  <si>
    <t>-0.999157430026387</t>
  </si>
  <si>
    <t>644.0759000238271</t>
  </si>
  <si>
    <t>76</t>
  </si>
  <si>
    <t>2021-06-10</t>
  </si>
  <si>
    <t>645.2088517220018</t>
  </si>
  <si>
    <t>553.3488852269223</t>
  </si>
  <si>
    <t>709.8693860758752</t>
  </si>
  <si>
    <t>-9.32706537002686</t>
  </si>
  <si>
    <t>635.8817863519749</t>
  </si>
  <si>
    <t>77</t>
  </si>
  <si>
    <t>2021-06-11</t>
  </si>
  <si>
    <t>645.3426459901502</t>
  </si>
  <si>
    <t>561.7904400218939</t>
  </si>
  <si>
    <t>713.6172968300206</t>
  </si>
  <si>
    <t>-11.645887282810286</t>
  </si>
  <si>
    <t>633.69675870734</t>
  </si>
  <si>
    <t>78</t>
  </si>
  <si>
    <t>2021-06-14</t>
  </si>
  <si>
    <t>645.7440287945952</t>
  </si>
  <si>
    <t>575.1393029351983</t>
  </si>
  <si>
    <t>716.4080184487319</t>
  </si>
  <si>
    <t>-1.1722415225038414</t>
  </si>
  <si>
    <t>644.5717872720913</t>
  </si>
  <si>
    <t>79</t>
  </si>
  <si>
    <t>2021-06-15</t>
  </si>
  <si>
    <t>645.8778230627436</t>
  </si>
  <si>
    <t>561.4111916591162</t>
  </si>
  <si>
    <t>714.859560349372</t>
  </si>
  <si>
    <t>-4.661943177146024</t>
  </si>
  <si>
    <t>641.2158798855976</t>
  </si>
  <si>
    <t>80</t>
  </si>
  <si>
    <t>2021-06-16</t>
  </si>
  <si>
    <t>646.011617330892</t>
  </si>
  <si>
    <t>572.271405034814</t>
  </si>
  <si>
    <t>726.097753350968</t>
  </si>
  <si>
    <t>-0.999157430019106</t>
  </si>
  <si>
    <t>645.012459900873</t>
  </si>
  <si>
    <t>81</t>
  </si>
  <si>
    <t>2021-06-17</t>
  </si>
  <si>
    <t>646.1454115990404</t>
  </si>
  <si>
    <t>558.877768695017</t>
  </si>
  <si>
    <t>706.8854007781164</t>
  </si>
  <si>
    <t>-9.327065369996447</t>
  </si>
  <si>
    <t>636.8183462290439</t>
  </si>
  <si>
    <t>82</t>
  </si>
  <si>
    <t>2021-06-18</t>
  </si>
  <si>
    <t>646.6577335699429</t>
  </si>
  <si>
    <t>557.655595658697</t>
  </si>
  <si>
    <t>708.5078410280387</t>
  </si>
  <si>
    <t>-11.645887282863137</t>
  </si>
  <si>
    <t>635.0118462870798</t>
  </si>
  <si>
    <t>83</t>
  </si>
  <si>
    <t>2021-06-21</t>
  </si>
  <si>
    <t>648.1946994826504</t>
  </si>
  <si>
    <t>565.7902501913806</t>
  </si>
  <si>
    <t>721.0332673499388</t>
  </si>
  <si>
    <t>-1.17224152251698</t>
  </si>
  <si>
    <t>647.0224579601335</t>
  </si>
  <si>
    <t>84</t>
  </si>
  <si>
    <t>2021-06-22</t>
  </si>
  <si>
    <t>648.7070214535529</t>
  </si>
  <si>
    <t>566.0763046485118</t>
  </si>
  <si>
    <t>717.3414071404925</t>
  </si>
  <si>
    <t>-4.661943177179575</t>
  </si>
  <si>
    <t>644.0450782763734</t>
  </si>
  <si>
    <t>85</t>
  </si>
  <si>
    <t>2021-06-23</t>
  </si>
  <si>
    <t>649.2193434244556</t>
  </si>
  <si>
    <t>576.8762961693571</t>
  </si>
  <si>
    <t>726.3041754386386</t>
  </si>
  <si>
    <t>-0.999157430037455</t>
  </si>
  <si>
    <t>648.2201859944181</t>
  </si>
  <si>
    <t>86</t>
  </si>
  <si>
    <t>2021-06-24</t>
  </si>
  <si>
    <t>649.731665395358</t>
  </si>
  <si>
    <t>568.2669980309759</t>
  </si>
  <si>
    <t>723.7588893507749</t>
  </si>
  <si>
    <t>-9.327065370002675</t>
  </si>
  <si>
    <t>640.4046000253554</t>
  </si>
  <si>
    <t>87</t>
  </si>
  <si>
    <t>2021-06-25</t>
  </si>
  <si>
    <t>650.2439873662606</t>
  </si>
  <si>
    <t>559.0212093261738</t>
  </si>
  <si>
    <t>710.8644786439253</t>
  </si>
  <si>
    <t>-11.645887282852472</t>
  </si>
  <si>
    <t>638.5981000834081</t>
  </si>
  <si>
    <t>88</t>
  </si>
  <si>
    <t>2021-06-28</t>
  </si>
  <si>
    <t>651.7809532789681</t>
  </si>
  <si>
    <t>576.997951242583</t>
  </si>
  <si>
    <t>729.0573337164927</t>
  </si>
  <si>
    <t>-1.1722415224608476</t>
  </si>
  <si>
    <t>650.6087117565073</t>
  </si>
  <si>
    <t>89</t>
  </si>
  <si>
    <t>2021-06-29</t>
  </si>
  <si>
    <t>652.2932752498708</t>
  </si>
  <si>
    <t>570.5706493903256</t>
  </si>
  <si>
    <t>723.3493458211249</t>
  </si>
  <si>
    <t>-4.661943177157482</t>
  </si>
  <si>
    <t>647.6313320727133</t>
  </si>
  <si>
    <t>90</t>
  </si>
  <si>
    <t>2021-06-30</t>
  </si>
  <si>
    <t>652.9401490355573</t>
  </si>
  <si>
    <t>577.1930737954856</t>
  </si>
  <si>
    <t>730.268646284588</t>
  </si>
  <si>
    <t>-0.9991574300301735</t>
  </si>
  <si>
    <t>651.9409916055271</t>
  </si>
  <si>
    <t>91</t>
  </si>
  <si>
    <t>2021-07-01</t>
  </si>
  <si>
    <t>653.5870228212439</t>
  </si>
  <si>
    <t>569.7837798001509</t>
  </si>
  <si>
    <t>719.7289356762155</t>
  </si>
  <si>
    <t>-9.327065370008905</t>
  </si>
  <si>
    <t>644.259957451235</t>
  </si>
  <si>
    <t>92</t>
  </si>
  <si>
    <t>2021-07-02</t>
  </si>
  <si>
    <t>654.2338966069304</t>
  </si>
  <si>
    <t>568.1627374275291</t>
  </si>
  <si>
    <t>717.5246563826049</t>
  </si>
  <si>
    <t>-11.645887282841805</t>
  </si>
  <si>
    <t>642.5880093240886</t>
  </si>
  <si>
    <t>93</t>
  </si>
  <si>
    <t>2021-07-06</t>
  </si>
  <si>
    <t>656.8213917496768</t>
  </si>
  <si>
    <t>575.1549420397401</t>
  </si>
  <si>
    <t>729.837608470877</t>
  </si>
  <si>
    <t>-4.661943177163127</t>
  </si>
  <si>
    <t>652.1594485725136</t>
  </si>
  <si>
    <t>94</t>
  </si>
  <si>
    <t>2021-07-07</t>
  </si>
  <si>
    <t>657.4682655353633</t>
  </si>
  <si>
    <t>581.2273954866866</t>
  </si>
  <si>
    <t>734.0877971365026</t>
  </si>
  <si>
    <t>-0.999157430035708</t>
  </si>
  <si>
    <t>656.4691081053277</t>
  </si>
  <si>
    <t>95</t>
  </si>
  <si>
    <t>2021-07-08</t>
  </si>
  <si>
    <t>658.1151393210499</t>
  </si>
  <si>
    <t>576.6686283223395</t>
  </si>
  <si>
    <t>721.2011122157921</t>
  </si>
  <si>
    <t>-9.327065370015132</t>
  </si>
  <si>
    <t>648.7880739510348</t>
  </si>
  <si>
    <t>96</t>
  </si>
  <si>
    <t>2021-07-09</t>
  </si>
  <si>
    <t>658.7620131067366</t>
  </si>
  <si>
    <t>569.370153923845</t>
  </si>
  <si>
    <t>721.4092490215104</t>
  </si>
  <si>
    <t>-11.645887282827333</t>
  </si>
  <si>
    <t>647.1161258239093</t>
  </si>
  <si>
    <t>97</t>
  </si>
  <si>
    <t>2021-07-12</t>
  </si>
  <si>
    <t>660.7026344637961</t>
  </si>
  <si>
    <t>587.64764233518</t>
  </si>
  <si>
    <t>729.9088053658871</t>
  </si>
  <si>
    <t>-1.1722415224871243</t>
  </si>
  <si>
    <t>659.5303929413091</t>
  </si>
  <si>
    <t>98</t>
  </si>
  <si>
    <t>2021-07-13</t>
  </si>
  <si>
    <t>661.54985773659</t>
  </si>
  <si>
    <t>582.4052968392284</t>
  </si>
  <si>
    <t>728.4364116456042</t>
  </si>
  <si>
    <t>-4.661943177154902</t>
  </si>
  <si>
    <t>656.8879145594351</t>
  </si>
  <si>
    <t>99</t>
  </si>
  <si>
    <t>2021-07-14</t>
  </si>
  <si>
    <t>662.3970810093837</t>
  </si>
  <si>
    <t>587.5469829088656</t>
  </si>
  <si>
    <t>735.8312154945895</t>
  </si>
  <si>
    <t>-0.9991574300268294</t>
  </si>
  <si>
    <t>661.3979235793569</t>
  </si>
  <si>
    <t>100</t>
  </si>
  <si>
    <t>2021-07-15</t>
  </si>
  <si>
    <t>663.2443042821774</t>
  </si>
  <si>
    <t>575.4627021057446</t>
  </si>
  <si>
    <t>723.2245940699246</t>
  </si>
  <si>
    <t>-9.327065369984718</t>
  </si>
  <si>
    <t>653.9172389121927</t>
  </si>
  <si>
    <t>101</t>
  </si>
  <si>
    <t>2021-07-16</t>
  </si>
  <si>
    <t>664.091527554971</t>
  </si>
  <si>
    <t>577.5542068814356</t>
  </si>
  <si>
    <t>725.7957556876237</t>
  </si>
  <si>
    <t>-11.64588728282047</t>
  </si>
  <si>
    <t>652.4456402721505</t>
  </si>
  <si>
    <t>102</t>
  </si>
  <si>
    <t>2021-07-19</t>
  </si>
  <si>
    <t>666.6331973733521</t>
  </si>
  <si>
    <t>588.176340767279</t>
  </si>
  <si>
    <t>733.4284456989744</t>
  </si>
  <si>
    <t>-1.1722415224431668</t>
  </si>
  <si>
    <t>665.4609558509089</t>
  </si>
  <si>
    <t>103</t>
  </si>
  <si>
    <t>2021-07-20</t>
  </si>
  <si>
    <t>667.4804206461458</t>
  </si>
  <si>
    <t>588.2518852237346</t>
  </si>
  <si>
    <t>737.5944405857834</t>
  </si>
  <si>
    <t>-4.661943177160547</t>
  </si>
  <si>
    <t>662.8184774689853</t>
  </si>
  <si>
    <t>104</t>
  </si>
  <si>
    <t>2021-07-21</t>
  </si>
  <si>
    <t>668.3276439189395</t>
  </si>
  <si>
    <t>591.985922218115</t>
  </si>
  <si>
    <t>745.7529178580457</t>
  </si>
  <si>
    <t>-0.9991574300323622</t>
  </si>
  <si>
    <t>667.3284864889072</t>
  </si>
  <si>
    <t>105</t>
  </si>
  <si>
    <t>2021-07-22</t>
  </si>
  <si>
    <t>669.1748671917333</t>
  </si>
  <si>
    <t>581.3967293278071</t>
  </si>
  <si>
    <t>731.7802657244239</t>
  </si>
  <si>
    <t>-9.327065370000168</t>
  </si>
  <si>
    <t>659.8478018217331</t>
  </si>
  <si>
    <t>106</t>
  </si>
  <si>
    <t>2021-07-23</t>
  </si>
  <si>
    <t>670.3346661438625</t>
  </si>
  <si>
    <t>580.5176340831578</t>
  </si>
  <si>
    <t>732.0597171641294</t>
  </si>
  <si>
    <t>-11.645887282805997</t>
  </si>
  <si>
    <t>658.6887788610564</t>
  </si>
  <si>
    <t>107</t>
  </si>
  <si>
    <t>2021-07-26</t>
  </si>
  <si>
    <t>673.8140630002501</t>
  </si>
  <si>
    <t>590.5219555664919</t>
  </si>
  <si>
    <t>746.4258068144311</t>
  </si>
  <si>
    <t>-1.17224152244413</t>
  </si>
  <si>
    <t>672.641821477806</t>
  </si>
  <si>
    <t>108</t>
  </si>
  <si>
    <t>2021-07-27</t>
  </si>
  <si>
    <t>674.9738619523793</t>
  </si>
  <si>
    <t>602.663048213728</t>
  </si>
  <si>
    <t>746.3712231491236</t>
  </si>
  <si>
    <t>-4.661943177138454</t>
  </si>
  <si>
    <t>670.3119187752408</t>
  </si>
  <si>
    <t>109</t>
  </si>
  <si>
    <t>2021-07-28</t>
  </si>
  <si>
    <t>676.1336609045086</t>
  </si>
  <si>
    <t>598.705960822936</t>
  </si>
  <si>
    <t>751.3177432025518</t>
  </si>
  <si>
    <t>-0.9991574300250828</t>
  </si>
  <si>
    <t>675.1345034744835</t>
  </si>
  <si>
    <t>110</t>
  </si>
  <si>
    <t>2021-07-29</t>
  </si>
  <si>
    <t>677.2934598566377</t>
  </si>
  <si>
    <t>593.4285274373173</t>
  </si>
  <si>
    <t>742.6814332150853</t>
  </si>
  <si>
    <t>-9.327065369997175</t>
  </si>
  <si>
    <t>667.9663944866405</t>
  </si>
  <si>
    <t>111</t>
  </si>
  <si>
    <t>2021-07-30</t>
  </si>
  <si>
    <t>678.453258808767</t>
  </si>
  <si>
    <t>593.9791548148764</t>
  </si>
  <si>
    <t>738.4690921238891</t>
  </si>
  <si>
    <t>-11.645887282858851</t>
  </si>
  <si>
    <t>666.8073715259081</t>
  </si>
  <si>
    <t>112</t>
  </si>
  <si>
    <t>2021-08-02</t>
  </si>
  <si>
    <t>681.9326556651547</t>
  </si>
  <si>
    <t>602.8031035751593</t>
  </si>
  <si>
    <t>752.6557535061161</t>
  </si>
  <si>
    <t>-1.172241522469445</t>
  </si>
  <si>
    <t>680.7604141426852</t>
  </si>
  <si>
    <t>113</t>
  </si>
  <si>
    <t>2021-08-03</t>
  </si>
  <si>
    <t>683.0924546172839</t>
  </si>
  <si>
    <t>603.587328972009</t>
  </si>
  <si>
    <t>753.5696098039118</t>
  </si>
  <si>
    <t>-4.6619431771440984</t>
  </si>
  <si>
    <t>678.4305114401399</t>
  </si>
  <si>
    <t>114</t>
  </si>
  <si>
    <t>2021-08-04</t>
  </si>
  <si>
    <t>684.5623244718705</t>
  </si>
  <si>
    <t>608.82640895032</t>
  </si>
  <si>
    <t>759.4074676990275</t>
  </si>
  <si>
    <t>-0.9991574300434326</t>
  </si>
  <si>
    <t>683.5631670418271</t>
  </si>
  <si>
    <t>115</t>
  </si>
  <si>
    <t>2021-08-05</t>
  </si>
  <si>
    <t>686.0321943264569</t>
  </si>
  <si>
    <t>599.9260106833156</t>
  </si>
  <si>
    <t>753.9519963193904</t>
  </si>
  <si>
    <t>-9.327065370012626</t>
  </si>
  <si>
    <t>676.7051289564442</t>
  </si>
  <si>
    <t>116</t>
  </si>
  <si>
    <t>2021-08-06</t>
  </si>
  <si>
    <t>687.5020641810435</t>
  </si>
  <si>
    <t>604.2671619168849</t>
  </si>
  <si>
    <t>748.8273985974988</t>
  </si>
  <si>
    <t>-11.645887282848182</t>
  </si>
  <si>
    <t>675.8561768981953</t>
  </si>
  <si>
    <t>117</t>
  </si>
  <si>
    <t>2021-08-09</t>
  </si>
  <si>
    <t>691.9116737448031</t>
  </si>
  <si>
    <t>616.774849194655</t>
  </si>
  <si>
    <t>763.0687926778354</t>
  </si>
  <si>
    <t>-1.1722415224704072</t>
  </si>
  <si>
    <t>690.7394322223328</t>
  </si>
  <si>
    <t>118</t>
  </si>
  <si>
    <t>2021-08-10</t>
  </si>
  <si>
    <t>693.3815435993897</t>
  </si>
  <si>
    <t>614.4657979737809</t>
  </si>
  <si>
    <t>768.3677323813878</t>
  </si>
  <si>
    <t>-4.6619431771637805</t>
  </si>
  <si>
    <t>688.7196004222259</t>
  </si>
  <si>
    <t>119</t>
  </si>
  <si>
    <t>2021-08-11</t>
  </si>
  <si>
    <t>694.8514134539763</t>
  </si>
  <si>
    <t>613.3339928933648</t>
  </si>
  <si>
    <t>770.3297639451832</t>
  </si>
  <si>
    <t>-0.999157430036152</t>
  </si>
  <si>
    <t>693.8522560239402</t>
  </si>
  <si>
    <t>120</t>
  </si>
  <si>
    <t>2021-08-12</t>
  </si>
  <si>
    <t>696.3212833085628</t>
  </si>
  <si>
    <t>610.0125049940801</t>
  </si>
  <si>
    <t>762.0384652575281</t>
  </si>
  <si>
    <t>-9.327065370018854</t>
  </si>
  <si>
    <t>686.9942179385439</t>
  </si>
  <si>
    <t>121</t>
  </si>
  <si>
    <t>2021-08-13</t>
  </si>
  <si>
    <t>697.7911531631495</t>
  </si>
  <si>
    <t>615.3559276887496</t>
  </si>
  <si>
    <t>763.6347306400224</t>
  </si>
  <si>
    <t>-11.645887282837517</t>
  </si>
  <si>
    <t>686.145265880312</t>
  </si>
  <si>
    <t>122</t>
  </si>
  <si>
    <t>2021-08-16</t>
  </si>
  <si>
    <t>703.5939837461714</t>
  </si>
  <si>
    <t>628.9513768835436</t>
  </si>
  <si>
    <t>772.7811568622949</t>
  </si>
  <si>
    <t>-1.1722415224713716</t>
  </si>
  <si>
    <t>702.4217422237</t>
  </si>
  <si>
    <t>123</t>
  </si>
  <si>
    <t>2021-08-17</t>
  </si>
  <si>
    <t>705.5282606071788</t>
  </si>
  <si>
    <t>626.1880261520994</t>
  </si>
  <si>
    <t>778.8237571972785</t>
  </si>
  <si>
    <t>-4.661943177155557</t>
  </si>
  <si>
    <t>700.8663174300233</t>
  </si>
  <si>
    <t>124</t>
  </si>
  <si>
    <t>2021-08-18</t>
  </si>
  <si>
    <t>707.462537468186</t>
  </si>
  <si>
    <t>631.8037332512371</t>
  </si>
  <si>
    <t>780.5456920084438</t>
  </si>
  <si>
    <t>-0.9991574300272726</t>
  </si>
  <si>
    <t>706.4633800381588</t>
  </si>
  <si>
    <t>125</t>
  </si>
  <si>
    <t>2021-08-19</t>
  </si>
  <si>
    <t>709.3968143291933</t>
  </si>
  <si>
    <t>628.9015694280339</t>
  </si>
  <si>
    <t>781.697135214818</t>
  </si>
  <si>
    <t>-9.327065370025084</t>
  </si>
  <si>
    <t>700.0697489591681</t>
  </si>
  <si>
    <t>126</t>
  </si>
  <si>
    <t>2021-08-20</t>
  </si>
  <si>
    <t>711.3310911902006</t>
  </si>
  <si>
    <t>626.9406353491213</t>
  </si>
  <si>
    <t>773.8017561320567</t>
  </si>
  <si>
    <t>-11.645887282823042</t>
  </si>
  <si>
    <t>699.6852039073775</t>
  </si>
  <si>
    <t>127</t>
  </si>
  <si>
    <t>2021-08-23</t>
  </si>
  <si>
    <t>717.1339217732226</t>
  </si>
  <si>
    <t>639.2361602553348</t>
  </si>
  <si>
    <t>789.9608685260848</t>
  </si>
  <si>
    <t>-1.172241522496686</t>
  </si>
  <si>
    <t>715.9616802507259</t>
  </si>
  <si>
    <t>128</t>
  </si>
  <si>
    <t>2021-08-24</t>
  </si>
  <si>
    <t>719.0681986342299</t>
  </si>
  <si>
    <t>643.5590645783006</t>
  </si>
  <si>
    <t>790.349187739761</t>
  </si>
  <si>
    <t>-4.661943177147333</t>
  </si>
  <si>
    <t>714.4062554570826</t>
  </si>
  <si>
    <t>129</t>
  </si>
  <si>
    <t>2021-08-25</t>
  </si>
  <si>
    <t>721.0024754952374</t>
  </si>
  <si>
    <t>648.8759795062447</t>
  </si>
  <si>
    <t>793.7210624968897</t>
  </si>
  <si>
    <t>-0.9991574300199914</t>
  </si>
  <si>
    <t>720.0033180652174</t>
  </si>
  <si>
    <t>130</t>
  </si>
  <si>
    <t>2021-08-26</t>
  </si>
  <si>
    <t>723.578220255552</t>
  </si>
  <si>
    <t>638.4472604358166</t>
  </si>
  <si>
    <t>789.6841343106245</t>
  </si>
  <si>
    <t>-9.327065369985446</t>
  </si>
  <si>
    <t>714.2511548855665</t>
  </si>
  <si>
    <t>131</t>
  </si>
  <si>
    <t>2021-08-27</t>
  </si>
  <si>
    <t>726.1539650158667</t>
  </si>
  <si>
    <t>640.6047915175523</t>
  </si>
  <si>
    <t>789.7293216497269</t>
  </si>
  <si>
    <t>-11.645887282808568</t>
  </si>
  <si>
    <t>714.5080777330581</t>
  </si>
  <si>
    <t>132</t>
  </si>
  <si>
    <t>2021-08-30</t>
  </si>
  <si>
    <t>733.8811992968108</t>
  </si>
  <si>
    <t>656.541471767862</t>
  </si>
  <si>
    <t>810.3874693491884</t>
  </si>
  <si>
    <t>-1.1722415224976497</t>
  </si>
  <si>
    <t>732.7089577743131</t>
  </si>
  <si>
    <t>133</t>
  </si>
  <si>
    <t>2021-08-31</t>
  </si>
  <si>
    <t>736.4569440571256</t>
  </si>
  <si>
    <t>661.7564972919857</t>
  </si>
  <si>
    <t>807.6245514760614</t>
  </si>
  <si>
    <t>-4.661943177152978</t>
  </si>
  <si>
    <t>731.7950008799726</t>
  </si>
  <si>
    <t>134</t>
  </si>
  <si>
    <t>2021-09-01</t>
  </si>
  <si>
    <t>739.0326888174403</t>
  </si>
  <si>
    <t>661.6610773916362</t>
  </si>
  <si>
    <t>807.0719725063991</t>
  </si>
  <si>
    <t>-0.9991574300383403</t>
  </si>
  <si>
    <t>738.0335313874019</t>
  </si>
  <si>
    <t>135</t>
  </si>
  <si>
    <t>2021-09-02</t>
  </si>
  <si>
    <t>741.608433577755</t>
  </si>
  <si>
    <t>655.5536750953954</t>
  </si>
  <si>
    <t>803.4863966702093</t>
  </si>
  <si>
    <t>-9.327065370000897</t>
  </si>
  <si>
    <t>732.2813682077541</t>
  </si>
  <si>
    <t>136</t>
  </si>
  <si>
    <t>2021-09-03</t>
  </si>
  <si>
    <t>744.18417833807</t>
  </si>
  <si>
    <t>657.5256708949931</t>
  </si>
  <si>
    <t>809.313122948836</t>
  </si>
  <si>
    <t>-11.645887282801704</t>
  </si>
  <si>
    <t>732.5382910552682</t>
  </si>
  <si>
    <t>137</t>
  </si>
  <si>
    <t>2021-09-07</t>
  </si>
  <si>
    <t>754.4871573793288</t>
  </si>
  <si>
    <t>672.7576541777107</t>
  </si>
  <si>
    <t>826.5059927407501</t>
  </si>
  <si>
    <t>-4.661943177130885</t>
  </si>
  <si>
    <t>749.8252142021979</t>
  </si>
  <si>
    <t>138</t>
  </si>
  <si>
    <t>2021-09-08</t>
  </si>
  <si>
    <t>757.5621983911842</t>
  </si>
  <si>
    <t>682.6773553199665</t>
  </si>
  <si>
    <t>832.3751997883527</t>
  </si>
  <si>
    <t>-0.9991574300310604</t>
  </si>
  <si>
    <t>756.5630409611532</t>
  </si>
  <si>
    <t>139</t>
  </si>
  <si>
    <t>2021-09-09</t>
  </si>
  <si>
    <t>760.6372394030395</t>
  </si>
  <si>
    <t>675.7543622677572</t>
  </si>
  <si>
    <t>823.3116644449735</t>
  </si>
  <si>
    <t>-9.327065369997902</t>
  </si>
  <si>
    <t>751.3101740330417</t>
  </si>
  <si>
    <t>140</t>
  </si>
  <si>
    <t>2021-09-10</t>
  </si>
  <si>
    <t>763.712280414895</t>
  </si>
  <si>
    <t>677.057285974189</t>
  </si>
  <si>
    <t>825.8063911346364</t>
  </si>
  <si>
    <t>-11.645887282787237</t>
  </si>
  <si>
    <t>752.0663931321077</t>
  </si>
  <si>
    <t>141</t>
  </si>
  <si>
    <t>2021-09-13</t>
  </si>
  <si>
    <t>772.9374034504615</t>
  </si>
  <si>
    <t>692.8763643051692</t>
  </si>
  <si>
    <t>849.1089124084689</t>
  </si>
  <si>
    <t>-1.1722415224546543</t>
  </si>
  <si>
    <t>771.7651619280068</t>
  </si>
  <si>
    <t>142</t>
  </si>
  <si>
    <t>2021-09-14</t>
  </si>
  <si>
    <t>776.0124444623169</t>
  </si>
  <si>
    <t>696.3678422586063</t>
  </si>
  <si>
    <t>849.2645598880657</t>
  </si>
  <si>
    <t>-4.661943177164436</t>
  </si>
  <si>
    <t>771.3505012851525</t>
  </si>
  <si>
    <t>143</t>
  </si>
  <si>
    <t>2021-09-15</t>
  </si>
  <si>
    <t>779.0874854741722</t>
  </si>
  <si>
    <t>708.3209630968807</t>
  </si>
  <si>
    <t>851.0002425367625</t>
  </si>
  <si>
    <t>-0.9991574300365937</t>
  </si>
  <si>
    <t>778.0883280441357</t>
  </si>
  <si>
    <t>144</t>
  </si>
  <si>
    <t>2021-09-16</t>
  </si>
  <si>
    <t>782.1625264860277</t>
  </si>
  <si>
    <t>693.2008742965787</t>
  </si>
  <si>
    <t>845.7383931673442</t>
  </si>
  <si>
    <t>-9.327065370013354</t>
  </si>
  <si>
    <t>772.8354611160144</t>
  </si>
  <si>
    <t>145</t>
  </si>
  <si>
    <t>2021-09-17</t>
  </si>
  <si>
    <t>785.2375674978831</t>
  </si>
  <si>
    <t>697.1042176663943</t>
  </si>
  <si>
    <t>851.806673226161</t>
  </si>
  <si>
    <t>-11.64588728284009</t>
  </si>
  <si>
    <t>773.591680215043</t>
  </si>
  <si>
    <t>146</t>
  </si>
  <si>
    <t>2021-09-20</t>
  </si>
  <si>
    <t>798.101171198176</t>
  </si>
  <si>
    <t>726.6021537242952</t>
  </si>
  <si>
    <t>872.6079244561996</t>
  </si>
  <si>
    <t>-1.17224152247997</t>
  </si>
  <si>
    <t>796.9289296756959</t>
  </si>
  <si>
    <t>147</t>
  </si>
  <si>
    <t>2021-09-21</t>
  </si>
  <si>
    <t>802.3890390982735</t>
  </si>
  <si>
    <t>720.5039118137339</t>
  </si>
  <si>
    <t>875.2221366176133</t>
  </si>
  <si>
    <t>-4.66194317717008</t>
  </si>
  <si>
    <t>797.7270959211035</t>
  </si>
  <si>
    <t>148</t>
  </si>
  <si>
    <t>2021-09-22</t>
  </si>
  <si>
    <t>806.6769069983711</t>
  </si>
  <si>
    <t>728.9899761682836</t>
  </si>
  <si>
    <t>882.337720089055</t>
  </si>
  <si>
    <t>-0.999157430027715</t>
  </si>
  <si>
    <t>805.6777495683434</t>
  </si>
  <si>
    <t>149</t>
  </si>
  <si>
    <t>2021-09-23</t>
  </si>
  <si>
    <t>810.9647748984689</t>
  </si>
  <si>
    <t>725.8432547889684</t>
  </si>
  <si>
    <t>867.8923150964245</t>
  </si>
  <si>
    <t>-9.327065370019582</t>
  </si>
  <si>
    <t>801.6377095284494</t>
  </si>
  <si>
    <t>150</t>
  </si>
  <si>
    <t>2021-09-24</t>
  </si>
  <si>
    <t>815.2526427985665</t>
  </si>
  <si>
    <t>733.4127775792863</t>
  </si>
  <si>
    <t>877.9982850342537</t>
  </si>
  <si>
    <t>-11.645887282829422</t>
  </si>
  <si>
    <t>803.6067555157371</t>
  </si>
  <si>
    <t>151</t>
  </si>
  <si>
    <t>2021-09-27</t>
  </si>
  <si>
    <t>828.1162464988595</t>
  </si>
  <si>
    <t>754.2578937839241</t>
  </si>
  <si>
    <t>901.400266112163</t>
  </si>
  <si>
    <t>-1.1722415224809333</t>
  </si>
  <si>
    <t>826.9440049763786</t>
  </si>
  <si>
    <t>152</t>
  </si>
  <si>
    <t>2021-09-28</t>
  </si>
  <si>
    <t>832.4041143989571</t>
  </si>
  <si>
    <t>754.7684468813374</t>
  </si>
  <si>
    <t>902.4355779976988</t>
  </si>
  <si>
    <t>-4.661943177161856</t>
  </si>
  <si>
    <t>827.7421712217952</t>
  </si>
  <si>
    <t>153</t>
  </si>
  <si>
    <t>2021-09-29</t>
  </si>
  <si>
    <t>836.6919822990546</t>
  </si>
  <si>
    <t>758.2325391064867</t>
  </si>
  <si>
    <t>912.6274809516397</t>
  </si>
  <si>
    <t>-0.9991574300332499</t>
  </si>
  <si>
    <t>835.6928248690214</t>
  </si>
  <si>
    <t>154</t>
  </si>
  <si>
    <t>2021-09-30</t>
  </si>
  <si>
    <t>840.9798501991521</t>
  </si>
  <si>
    <t>760.0080708638959</t>
  </si>
  <si>
    <t>905.163597451182</t>
  </si>
  <si>
    <t>-9.327065370035033</t>
  </si>
  <si>
    <t>831.6527848291171</t>
  </si>
  <si>
    <t>155</t>
  </si>
  <si>
    <t>2021-10-01</t>
  </si>
  <si>
    <t>846.0319910210974</t>
  </si>
  <si>
    <t>762.7574081142479</t>
  </si>
  <si>
    <t>906.3793432743903</t>
  </si>
  <si>
    <t>-11.645887282818752</t>
  </si>
  <si>
    <t>834.3861037382786</t>
  </si>
  <si>
    <t>156</t>
  </si>
  <si>
    <t>2021-10-04</t>
  </si>
  <si>
    <t>861.188413486933</t>
  </si>
  <si>
    <t>783.5598307240759</t>
  </si>
  <si>
    <t>936.9492200741294</t>
  </si>
  <si>
    <t>-1.1722415224940717</t>
  </si>
  <si>
    <t>860.0161719644389</t>
  </si>
  <si>
    <t>157</t>
  </si>
  <si>
    <t>2021-10-05</t>
  </si>
  <si>
    <t>866.240554308878</t>
  </si>
  <si>
    <t>780.6245980652498</t>
  </si>
  <si>
    <t>936.928873786489</t>
  </si>
  <si>
    <t>-4.661943177153632</t>
  </si>
  <si>
    <t>861.5786111317244</t>
  </si>
  <si>
    <t>158</t>
  </si>
  <si>
    <t>2021-10-06</t>
  </si>
  <si>
    <t>871.2926951308232</t>
  </si>
  <si>
    <t>795.2697634168051</t>
  </si>
  <si>
    <t>946.4069831730565</t>
  </si>
  <si>
    <t>-0.9991574300259686</t>
  </si>
  <si>
    <t>870.2935377007972</t>
  </si>
  <si>
    <t>159</t>
  </si>
  <si>
    <t>2021-10-07</t>
  </si>
  <si>
    <t>876.3448359527682</t>
  </si>
  <si>
    <t>785.7779358095262</t>
  </si>
  <si>
    <t>941.8556759597554</t>
  </si>
  <si>
    <t>-9.32706537003204</t>
  </si>
  <si>
    <t>867.0177705827361</t>
  </si>
  <si>
    <t>160</t>
  </si>
  <si>
    <t>2021-10-08</t>
  </si>
  <si>
    <t>881.3969767747135</t>
  </si>
  <si>
    <t>796.175272222727</t>
  </si>
  <si>
    <t>948.0972258139185</t>
  </si>
  <si>
    <t>-11.6458872828678</t>
  </si>
  <si>
    <t>869.7510894918457</t>
  </si>
  <si>
    <t>161</t>
  </si>
  <si>
    <t>2021-10-11</t>
  </si>
  <si>
    <t>896.5533992405487</t>
  </si>
  <si>
    <t>819.3723421694531</t>
  </si>
  <si>
    <t>970.3479982224495</t>
  </si>
  <si>
    <t>-1.1722415224501122</t>
  </si>
  <si>
    <t>895.3811577180986</t>
  </si>
  <si>
    <t>162</t>
  </si>
  <si>
    <t>2021-10-12</t>
  </si>
  <si>
    <t>901.6055400624941</t>
  </si>
  <si>
    <t>821.413406692938</t>
  </si>
  <si>
    <t>968.653544525195</t>
  </si>
  <si>
    <t>-4.6619431771454085</t>
  </si>
  <si>
    <t>896.9435968853487</t>
  </si>
  <si>
    <t>163</t>
  </si>
  <si>
    <t>2021-10-13</t>
  </si>
  <si>
    <t>906.6576898532453</t>
  </si>
  <si>
    <t>827.2171165522066</t>
  </si>
  <si>
    <t>983.6451272682517</t>
  </si>
  <si>
    <t>-0.9991574300443181</t>
  </si>
  <si>
    <t>905.658532423201</t>
  </si>
  <si>
    <t>164</t>
  </si>
  <si>
    <t>2021-10-14</t>
  </si>
  <si>
    <t>911.7098396439964</t>
  </si>
  <si>
    <t>825.8829776031084</t>
  </si>
  <si>
    <t>973.1705412173565</t>
  </si>
  <si>
    <t>-9.327065370001625</t>
  </si>
  <si>
    <t>902.3827742739948</t>
  </si>
  <si>
    <t>165</t>
  </si>
  <si>
    <t>2021-10-15</t>
  </si>
  <si>
    <t>916.7619894347476</t>
  </si>
  <si>
    <t>828.2133213487735</t>
  </si>
  <si>
    <t>986.5257189474233</t>
  </si>
  <si>
    <t>-11.645887282860938</t>
  </si>
  <si>
    <t>905.1161021518867</t>
  </si>
  <si>
    <t>166</t>
  </si>
  <si>
    <t>2021-10-18</t>
  </si>
  <si>
    <t>931.9184388070012</t>
  </si>
  <si>
    <t>855.7713044232872</t>
  </si>
  <si>
    <t>1003.350040406757</t>
  </si>
  <si>
    <t>-1.1722415224632519</t>
  </si>
  <si>
    <t>930.746197284538</t>
  </si>
  <si>
    <t>167</t>
  </si>
  <si>
    <t>2021-10-19</t>
  </si>
  <si>
    <t>936.9705885977523</t>
  </si>
  <si>
    <t>852.2580792501886</t>
  </si>
  <si>
    <t>1001.894712238721</t>
  </si>
  <si>
    <t>-4.661943177178959</t>
  </si>
  <si>
    <t>932.3086454205734</t>
  </si>
  <si>
    <t>168</t>
  </si>
  <si>
    <t>2021-10-20</t>
  </si>
  <si>
    <t>942.0227383885035</t>
  </si>
  <si>
    <t>867.2722416318513</t>
  </si>
  <si>
    <t>1017.3523915724894</t>
  </si>
  <si>
    <t>-0.9991574300370378</t>
  </si>
  <si>
    <t>941.0235809584665</t>
  </si>
  <si>
    <t>169</t>
  </si>
  <si>
    <t>2021-10-21</t>
  </si>
  <si>
    <t>947.0748881792546</t>
  </si>
  <si>
    <t>860.3382422587955</t>
  </si>
  <si>
    <t>1012.5779865404002</t>
  </si>
  <si>
    <t>-9.327065370007853</t>
  </si>
  <si>
    <t>937.7478228092467</t>
  </si>
  <si>
    <t>170</t>
  </si>
  <si>
    <t>2021-10-22</t>
  </si>
  <si>
    <t>952.1270379700061</t>
  </si>
  <si>
    <t>862.1827014640251</t>
  </si>
  <si>
    <t>1011.2565537557257</t>
  </si>
  <si>
    <t>-11.645887282846465</t>
  </si>
  <si>
    <t>940.4811506871596</t>
  </si>
  <si>
    <t>171</t>
  </si>
  <si>
    <t>2021-10-25</t>
  </si>
  <si>
    <t>967.2834868273158</t>
  </si>
  <si>
    <t>888.9630252379621</t>
  </si>
  <si>
    <t>1041.6867379778994</t>
  </si>
  <si>
    <t>-1.1722415224642162</t>
  </si>
  <si>
    <t>966.1112453048515</t>
  </si>
  <si>
    <t>172</t>
  </si>
  <si>
    <t>2021-10-26</t>
  </si>
  <si>
    <t>972.3356364464189</t>
  </si>
  <si>
    <t>891.5165895849689</t>
  </si>
  <si>
    <t>1039.7157912337893</t>
  </si>
  <si>
    <t>-4.661943177156867</t>
  </si>
  <si>
    <t>967.673693269262</t>
  </si>
  <si>
    <t>173</t>
  </si>
  <si>
    <t>2021-10-27</t>
  </si>
  <si>
    <t>977.3877860655222</t>
  </si>
  <si>
    <t>903.4935835371107</t>
  </si>
  <si>
    <t>1055.9211316666722</t>
  </si>
  <si>
    <t>-0.9991574300297579</t>
  </si>
  <si>
    <t>976.3886286354924</t>
  </si>
  <si>
    <t>174</t>
  </si>
  <si>
    <t>2021-10-28</t>
  </si>
  <si>
    <t>982.4399356846253</t>
  </si>
  <si>
    <t>899.9623374254572</t>
  </si>
  <si>
    <t>1050.0135352534608</t>
  </si>
  <si>
    <t>-9.32706537001408</t>
  </si>
  <si>
    <t>973.1128703146112</t>
  </si>
  <si>
    <t>175</t>
  </si>
  <si>
    <t>2021-10-29</t>
  </si>
  <si>
    <t>987.4920853037288</t>
  </si>
  <si>
    <t>901.6410761109722</t>
  </si>
  <si>
    <t>1053.8433556429814</t>
  </si>
  <si>
    <t>-11.645887282835798</t>
  </si>
  <si>
    <t>975.846198020893</t>
  </si>
  <si>
    <t>176</t>
  </si>
  <si>
    <t>2021-11-01</t>
  </si>
  <si>
    <t>1002.6485341610387</t>
  </si>
  <si>
    <t>927.089724224978</t>
  </si>
  <si>
    <t>1078.4901933023016</t>
  </si>
  <si>
    <t>-1.1722415224895288</t>
  </si>
  <si>
    <t>1001.4762926385491</t>
  </si>
  <si>
    <t>177</t>
  </si>
  <si>
    <t>2021-11-02</t>
  </si>
  <si>
    <t>1007.7006837801418</t>
  </si>
  <si>
    <t>927.7365504885656</t>
  </si>
  <si>
    <t>1076.2294584319418</t>
  </si>
  <si>
    <t>-4.6619431771625095</t>
  </si>
  <si>
    <t>1003.0387406029794</t>
  </si>
  <si>
    <t>178</t>
  </si>
  <si>
    <t>2021-11-03</t>
  </si>
  <si>
    <t>1012.752833399245</t>
  </si>
  <si>
    <t>941.833474190216</t>
  </si>
  <si>
    <t>1088.1755097481143</t>
  </si>
  <si>
    <t>-0.9991574300352907</t>
  </si>
  <si>
    <t>1011.7536759692097</t>
  </si>
  <si>
    <t>179</t>
  </si>
  <si>
    <t>2021-11-04</t>
  </si>
  <si>
    <t>1016.4222053835484</t>
  </si>
  <si>
    <t>929.2901102294618</t>
  </si>
  <si>
    <t>1084.4146251245286</t>
  </si>
  <si>
    <t>-9.327065369974443</t>
  </si>
  <si>
    <t>1007.095140013574</t>
  </si>
  <si>
    <t>180</t>
  </si>
  <si>
    <t>2021-11-05</t>
  </si>
  <si>
    <t>1020.0915773678521</t>
  </si>
  <si>
    <t>930.8409024074684</t>
  </si>
  <si>
    <t>1084.2247252246998</t>
  </si>
  <si>
    <t>-11.645887282821327</t>
  </si>
  <si>
    <t>1008.4456900850307</t>
  </si>
  <si>
    <t>181</t>
  </si>
  <si>
    <t>2021-11-08</t>
  </si>
  <si>
    <t>1031.0996933207628</t>
  </si>
  <si>
    <t>956.2625375197983</t>
  </si>
  <si>
    <t>1105.0656808986255</t>
  </si>
  <si>
    <t>-1.1722415224904918</t>
  </si>
  <si>
    <t>1029.9274517982722</t>
  </si>
  <si>
    <t>182</t>
  </si>
  <si>
    <t>2021-11-09</t>
  </si>
  <si>
    <t>1034.7690653050665</t>
  </si>
  <si>
    <t>950.9317908530571</t>
  </si>
  <si>
    <t>1103.6621260087504</t>
  </si>
  <si>
    <t>-4.661943177154286</t>
  </si>
  <si>
    <t>1030.1071221279121</t>
  </si>
  <si>
    <t>183</t>
  </si>
  <si>
    <t>2021-11-10</t>
  </si>
  <si>
    <t>1038.43843728937</t>
  </si>
  <si>
    <t>959.668611712957</t>
  </si>
  <si>
    <t>1107.512956434927</t>
  </si>
  <si>
    <t>-0.9991574300264123</t>
  </si>
  <si>
    <t>1037.4392798593437</t>
  </si>
  <si>
    <t>184</t>
  </si>
  <si>
    <t>2021-11-11</t>
  </si>
  <si>
    <t>1042.1078092736739</t>
  </si>
  <si>
    <t>950.3205997014468</t>
  </si>
  <si>
    <t>1104.2256466266244</t>
  </si>
  <si>
    <t>-9.327065369989896</t>
  </si>
  <si>
    <t>1032.780743903684</t>
  </si>
  <si>
    <t>185</t>
  </si>
  <si>
    <t>2021-11-12</t>
  </si>
  <si>
    <t>1045.7771812579774</t>
  </si>
  <si>
    <t>960.0223164880739</t>
  </si>
  <si>
    <t>1110.8632328674719</t>
  </si>
  <si>
    <t>-11.645887282814464</t>
  </si>
  <si>
    <t>1034.1312939751629</t>
  </si>
  <si>
    <t>186</t>
  </si>
  <si>
    <t>2021-11-15</t>
  </si>
  <si>
    <t>1056.7852972108883</t>
  </si>
  <si>
    <t>979.8491866306404</t>
  </si>
  <si>
    <t>1130.8950210107482</t>
  </si>
  <si>
    <t>-1.1722415224465355</t>
  </si>
  <si>
    <t>1055.6130556884418</t>
  </si>
  <si>
    <t>187</t>
  </si>
  <si>
    <t>2021-11-16</t>
  </si>
  <si>
    <t>1058.4045592034252</t>
  </si>
  <si>
    <t>976.7311611149607</t>
  </si>
  <si>
    <t>1128.0381804119252</t>
  </si>
  <si>
    <t>-4.661943177146061</t>
  </si>
  <si>
    <t>1053.7426160262792</t>
  </si>
  <si>
    <t>188</t>
  </si>
  <si>
    <t>2021-11-17</t>
  </si>
  <si>
    <t>1060.0238211959618</t>
  </si>
  <si>
    <t>983.1645948360017</t>
  </si>
  <si>
    <t>1131.608526477274</t>
  </si>
  <si>
    <t>-0.9991574300319468</t>
  </si>
  <si>
    <t>1059.0246637659297</t>
  </si>
  <si>
    <t>189</t>
  </si>
  <si>
    <t>2021-11-18</t>
  </si>
  <si>
    <t>1061.6430831884984</t>
  </si>
  <si>
    <t>973.6831955359935</t>
  </si>
  <si>
    <t>1122.1907478563548</t>
  </si>
  <si>
    <t>-9.3270653699869</t>
  </si>
  <si>
    <t>1052.3160178185115</t>
  </si>
  <si>
    <t>190</t>
  </si>
  <si>
    <t>2021-11-19</t>
  </si>
  <si>
    <t>1063.2623451810352</t>
  </si>
  <si>
    <t>975.5523795637378</t>
  </si>
  <si>
    <t>1126.6610257252216</t>
  </si>
  <si>
    <t>-11.645887282799992</t>
  </si>
  <si>
    <t>1051.6164578982352</t>
  </si>
  <si>
    <t>191</t>
  </si>
  <si>
    <t>2021-11-22</t>
  </si>
  <si>
    <t>1068.1201311586456</t>
  </si>
  <si>
    <t>995.5451881809055</t>
  </si>
  <si>
    <t>1144.5928752395412</t>
  </si>
  <si>
    <t>-1.1722415224475</t>
  </si>
  <si>
    <t>1066.9478896361982</t>
  </si>
  <si>
    <t>192</t>
  </si>
  <si>
    <t>2021-11-23</t>
  </si>
  <si>
    <t>1069.7393931511822</t>
  </si>
  <si>
    <t>991.0447699642251</t>
  </si>
  <si>
    <t>1139.9236892305555</t>
  </si>
  <si>
    <t>-4.661943177137838</t>
  </si>
  <si>
    <t>1065.0774499740444</t>
  </si>
  <si>
    <t>193</t>
  </si>
  <si>
    <t>2021-11-24</t>
  </si>
  <si>
    <t>1071.3586551437188</t>
  </si>
  <si>
    <t>994.1552690353774</t>
  </si>
  <si>
    <t>1142.755421356923</t>
  </si>
  <si>
    <t>-0.9991574300246674</t>
  </si>
  <si>
    <t>1070.359497713694</t>
  </si>
  <si>
    <t>194</t>
  </si>
  <si>
    <t>2021-11-26</t>
  </si>
  <si>
    <t>1074.5971791287925</t>
  </si>
  <si>
    <t>983.800248632413</t>
  </si>
  <si>
    <t>1143.599443547426</t>
  </si>
  <si>
    <t>-11.645887282852845</t>
  </si>
  <si>
    <t>1062.9512918459397</t>
  </si>
  <si>
    <t>195</t>
  </si>
  <si>
    <t>2021-11-29</t>
  </si>
  <si>
    <t>1072.9072079477662</t>
  </si>
  <si>
    <t>994.7116212578816</t>
  </si>
  <si>
    <t>1144.7157078098196</t>
  </si>
  <si>
    <t>-1.1722415224728135</t>
  </si>
  <si>
    <t>1071.7349664252934</t>
  </si>
  <si>
    <t>196</t>
  </si>
  <si>
    <t>2021-11-30</t>
  </si>
  <si>
    <t>1072.3438842207574</t>
  </si>
  <si>
    <t>994.6609264263013</t>
  </si>
  <si>
    <t>1140.3185930217012</t>
  </si>
  <si>
    <t>-4.661943177143482</t>
  </si>
  <si>
    <t>1067.681941043614</t>
  </si>
  <si>
    <t>197</t>
  </si>
  <si>
    <t>2021-12-01</t>
  </si>
  <si>
    <t>1071.7805604937487</t>
  </si>
  <si>
    <t>994.410329807456</t>
  </si>
  <si>
    <t>1144.9979737639956</t>
  </si>
  <si>
    <t>-0.9991574300286021</t>
  </si>
  <si>
    <t>1070.78140306372</t>
  </si>
  <si>
    <t>198</t>
  </si>
  <si>
    <t>2021-12-02</t>
  </si>
  <si>
    <t>1071.2172367667401</t>
  </si>
  <si>
    <t>989.0754315113518</t>
  </si>
  <si>
    <t>1138.2710141614145</t>
  </si>
  <si>
    <t>-9.327065370017806</t>
  </si>
  <si>
    <t>1061.8901713967223</t>
  </si>
  <si>
    <t>199</t>
  </si>
  <si>
    <t>2021-12-03</t>
  </si>
  <si>
    <t>1070.6539130397314</t>
  </si>
  <si>
    <t>985.0242339681853</t>
  </si>
  <si>
    <t>1138.6596888216714</t>
  </si>
  <si>
    <t>-11.645887282842176</t>
  </si>
  <si>
    <t>1059.0080257568893</t>
  </si>
  <si>
    <t>200</t>
  </si>
  <si>
    <t>2021-12-06</t>
  </si>
  <si>
    <t>1068.9639418587053</t>
  </si>
  <si>
    <t>988.9630000127638</t>
  </si>
  <si>
    <t>1140.9527467630037</t>
  </si>
  <si>
    <t>-1.1722415224737768</t>
  </si>
  <si>
    <t>1067.7917003362315</t>
  </si>
  <si>
    <t>201</t>
  </si>
  <si>
    <t>2021-12-07</t>
  </si>
  <si>
    <t>1068.4006181316965</t>
  </si>
  <si>
    <t>985.5996782009921</t>
  </si>
  <si>
    <t>1139.8330802425196</t>
  </si>
  <si>
    <t>-4.661943177149296</t>
  </si>
  <si>
    <t>1063.7386749545472</t>
  </si>
  <si>
    <t>202</t>
  </si>
  <si>
    <t>2021-12-08</t>
  </si>
  <si>
    <t>1067.8372944046876</t>
  </si>
  <si>
    <t>989.4666818698986</t>
  </si>
  <si>
    <t>1140.121896316387</t>
  </si>
  <si>
    <t>-0.9991574300213212</t>
  </si>
  <si>
    <t>1066.8381369746662</t>
  </si>
  <si>
    <t>203</t>
  </si>
  <si>
    <t>2021-12-09</t>
  </si>
  <si>
    <t>1065.742004602444</t>
  </si>
  <si>
    <t>981.4018619333727</t>
  </si>
  <si>
    <t>1133.503335435075</t>
  </si>
  <si>
    <t>-9.327065370024034</t>
  </si>
  <si>
    <t>1056.41493923242</t>
  </si>
  <si>
    <t>204</t>
  </si>
  <si>
    <t>2021-12-10</t>
  </si>
  <si>
    <t>1063.6467148002002</t>
  </si>
  <si>
    <t>982.253169393742</t>
  </si>
  <si>
    <t>1125.7670003167632</t>
  </si>
  <si>
    <t>-11.645887282831508</t>
  </si>
  <si>
    <t>1052.0008275173686</t>
  </si>
  <si>
    <t>205</t>
  </si>
  <si>
    <t>2021-12-13</t>
  </si>
  <si>
    <t>1057.3608453934692</t>
  </si>
  <si>
    <t>980.4972530973643</t>
  </si>
  <si>
    <t>1128.9891492602046</t>
  </si>
  <si>
    <t>-1.1722415224747404</t>
  </si>
  <si>
    <t>1056.1886038709945</t>
  </si>
  <si>
    <t>206</t>
  </si>
  <si>
    <t>2021-12-14</t>
  </si>
  <si>
    <t>1055.2655555912256</t>
  </si>
  <si>
    <t>971.3675921073061</t>
  </si>
  <si>
    <t>1131.149059424738</t>
  </si>
  <si>
    <t>-4.661943177154941</t>
  </si>
  <si>
    <t>1050.6036124140708</t>
  </si>
  <si>
    <t>207</t>
  </si>
  <si>
    <t>2021-12-15</t>
  </si>
  <si>
    <t>1053.1702657889819</t>
  </si>
  <si>
    <t>982.0136848093633</t>
  </si>
  <si>
    <t>1128.4891955219089</t>
  </si>
  <si>
    <t>-0.9991574300268555</t>
  </si>
  <si>
    <t>1052.171108358955</t>
  </si>
  <si>
    <t>208</t>
  </si>
  <si>
    <t>2021-12-16</t>
  </si>
  <si>
    <t>1051.074975986738</t>
  </si>
  <si>
    <t>962.6215485733445</t>
  </si>
  <si>
    <t>1117.7184295819216</t>
  </si>
  <si>
    <t>-9.327065370030262</t>
  </si>
  <si>
    <t>1041.7479106167077</t>
  </si>
  <si>
    <t>209</t>
  </si>
  <si>
    <t>2021-12-17</t>
  </si>
  <si>
    <t>1048.9796861844945</t>
  </si>
  <si>
    <t>957.1522936384649</t>
  </si>
  <si>
    <t>1108.4678976391963</t>
  </si>
  <si>
    <t>-11.645887282817036</t>
  </si>
  <si>
    <t>1037.3337989016775</t>
  </si>
  <si>
    <t>210</t>
  </si>
  <si>
    <t>2021-12-20</t>
  </si>
  <si>
    <t>1042.6938167777632</t>
  </si>
  <si>
    <t>966.8811072845458</t>
  </si>
  <si>
    <t>1115.3655518687767</t>
  </si>
  <si>
    <t>-1.172241522500055</t>
  </si>
  <si>
    <t>1041.521575255263</t>
  </si>
  <si>
    <t>211</t>
  </si>
  <si>
    <t>2021-12-21</t>
  </si>
  <si>
    <t>1040.5985269755197</t>
  </si>
  <si>
    <t>960.3774560876856</t>
  </si>
  <si>
    <t>1115.0223146467924</t>
  </si>
  <si>
    <t>-4.661943177146717</t>
  </si>
  <si>
    <t>1035.936583798373</t>
  </si>
  <si>
    <t>212</t>
  </si>
  <si>
    <t>2021-12-22</t>
  </si>
  <si>
    <t>1038.5032371732761</t>
  </si>
  <si>
    <t>967.3506680956449</t>
  </si>
  <si>
    <t>1114.5619871169536</t>
  </si>
  <si>
    <t>-0.9991574300323898</t>
  </si>
  <si>
    <t>1037.5040797432437</t>
  </si>
  <si>
    <t>213</t>
  </si>
  <si>
    <t>2021-12-23</t>
  </si>
  <si>
    <t>1036.4079473710324</t>
  </si>
  <si>
    <t>946.1718347794564</t>
  </si>
  <si>
    <t>1096.5760627616985</t>
  </si>
  <si>
    <t>-9.327065369990626</t>
  </si>
  <si>
    <t>1027.0808820010418</t>
  </si>
  <si>
    <t>214</t>
  </si>
  <si>
    <t>2021-12-27</t>
  </si>
  <si>
    <t>1028.0267881620575</t>
  </si>
  <si>
    <t>946.5128818052274</t>
  </si>
  <si>
    <t>1103.6659478837298</t>
  </si>
  <si>
    <t>-1.1722415225010172</t>
  </si>
  <si>
    <t>1026.8545466395565</t>
  </si>
  <si>
    <t>215</t>
  </si>
  <si>
    <t>2021-12-28</t>
  </si>
  <si>
    <t>1025.931498359814</t>
  </si>
  <si>
    <t>946.9818106485931</t>
  </si>
  <si>
    <t>1098.4825132248106</t>
  </si>
  <si>
    <t>-4.661943177180268</t>
  </si>
  <si>
    <t>1021.2695551826337</t>
  </si>
  <si>
    <t>216</t>
  </si>
  <si>
    <t>2021-12-29</t>
  </si>
  <si>
    <t>1023.8362085575703</t>
  </si>
  <si>
    <t>947.9131006922353</t>
  </si>
  <si>
    <t>1099.824513690692</t>
  </si>
  <si>
    <t>-0.9991574300379242</t>
  </si>
  <si>
    <t>1022.8370511275324</t>
  </si>
  <si>
    <t>217</t>
  </si>
  <si>
    <t>2021-12-30</t>
  </si>
  <si>
    <t>1021.7409187553266</t>
  </si>
  <si>
    <t>939.6240006916123</t>
  </si>
  <si>
    <t>1080.1588883466327</t>
  </si>
  <si>
    <t>-9.327065370006077</t>
  </si>
  <si>
    <t>1012.4138533853205</t>
  </si>
  <si>
    <t>218</t>
  </si>
  <si>
    <t>2021-12-31</t>
  </si>
  <si>
    <t>1019.6456289530828</t>
  </si>
  <si>
    <t>940.3108480481123</t>
  </si>
  <si>
    <t>1083.6468234754298</t>
  </si>
  <si>
    <t>-11.645887282795702</t>
  </si>
  <si>
    <t>1007.9997416702871</t>
  </si>
  <si>
    <t>219</t>
  </si>
  <si>
    <t>2022-01-03</t>
  </si>
  <si>
    <t>1013.3597595463518</t>
  </si>
  <si>
    <t>933.9397439160884</t>
  </si>
  <si>
    <t>1085.5658736996127</t>
  </si>
  <si>
    <t>-1.1722415224570617</t>
  </si>
  <si>
    <t>1012.1875180238948</t>
  </si>
  <si>
    <t>220</t>
  </si>
  <si>
    <t>2022-01-04</t>
  </si>
  <si>
    <t>1011.264469744108</t>
  </si>
  <si>
    <t>933.0622859970083</t>
  </si>
  <si>
    <t>1075.695924694031</t>
  </si>
  <si>
    <t>-4.661943177158175</t>
  </si>
  <si>
    <t>1006.6025265669499</t>
  </si>
  <si>
    <t>221</t>
  </si>
  <si>
    <t>2022-01-05</t>
  </si>
  <si>
    <t>1009.1691799418644</t>
  </si>
  <si>
    <t>938.1090751404395</t>
  </si>
  <si>
    <t>1078.4319306775883</t>
  </si>
  <si>
    <t>-0.9991574300306437</t>
  </si>
  <si>
    <t>1008.1700225118337</t>
  </si>
  <si>
    <t>222</t>
  </si>
  <si>
    <t>2022-01-06</t>
  </si>
  <si>
    <t>1007.0738901396207</t>
  </si>
  <si>
    <t>918.7209984676425</t>
  </si>
  <si>
    <t>1071.0230470540846</t>
  </si>
  <si>
    <t>-9.32706537000308</t>
  </si>
  <si>
    <t>997.7468247696177</t>
  </si>
  <si>
    <t>223</t>
  </si>
  <si>
    <t>2022-01-07</t>
  </si>
  <si>
    <t>1004.978600337377</t>
  </si>
  <si>
    <t>923.4883290273935</t>
  </si>
  <si>
    <t>1066.7474387044651</t>
  </si>
  <si>
    <t>-11.645887282781231</t>
  </si>
  <si>
    <t>993.3327130545957</t>
  </si>
  <si>
    <t>224</t>
  </si>
  <si>
    <t>2022-01-10</t>
  </si>
  <si>
    <t>998.692730930646</t>
  </si>
  <si>
    <t>920.6194199436778</t>
  </si>
  <si>
    <t>1068.5424259597562</t>
  </si>
  <si>
    <t>-1.1722415224701992</t>
  </si>
  <si>
    <t>997.5204894081758</t>
  </si>
  <si>
    <t>225</t>
  </si>
  <si>
    <t>2022-01-11</t>
  </si>
  <si>
    <t>996.5974411284024</t>
  </si>
  <si>
    <t>921.1410890008252</t>
  </si>
  <si>
    <t>1067.7355320455233</t>
  </si>
  <si>
    <t>-4.66194317716382</t>
  </si>
  <si>
    <t>991.9354979512385</t>
  </si>
  <si>
    <t>226</t>
  </si>
  <si>
    <t>2022-01-12</t>
  </si>
  <si>
    <t>994.5021513261586</t>
  </si>
  <si>
    <t>922.4364269620511</t>
  </si>
  <si>
    <t>1071.859953711975</t>
  </si>
  <si>
    <t>-0.9991574300361779</t>
  </si>
  <si>
    <t>993.5029938961223</t>
  </si>
  <si>
    <t>227</t>
  </si>
  <si>
    <t>2022-01-13</t>
  </si>
  <si>
    <t>992.4068615239149</t>
  </si>
  <si>
    <t>907.394533637031</t>
  </si>
  <si>
    <t>1063.7118373504131</t>
  </si>
  <si>
    <t>-9.327065370018532</t>
  </si>
  <si>
    <t>983.0797961538964</t>
  </si>
  <si>
    <t>228</t>
  </si>
  <si>
    <t>2022-01-14</t>
  </si>
  <si>
    <t>990.3115717216713</t>
  </si>
  <si>
    <t>903.5894892661415</t>
  </si>
  <si>
    <t>1053.7549989833963</t>
  </si>
  <si>
    <t>-11.645887282834085</t>
  </si>
  <si>
    <t>978.6656844388372</t>
  </si>
  <si>
    <t>229</t>
  </si>
  <si>
    <t>2022-01-18</t>
  </si>
  <si>
    <t>981.9304125126965</t>
  </si>
  <si>
    <t>904.4371835345935</t>
  </si>
  <si>
    <t>1049.7476813127603</t>
  </si>
  <si>
    <t>-4.661943177169464</t>
  </si>
  <si>
    <t>977.268469335527</t>
  </si>
  <si>
    <t>230</t>
  </si>
  <si>
    <t>2022-01-19</t>
  </si>
  <si>
    <t>979.8351227104528</t>
  </si>
  <si>
    <t>907.5163070850848</t>
  </si>
  <si>
    <t>1051.6804090208834</t>
  </si>
  <si>
    <t>-0.9991574300272988</t>
  </si>
  <si>
    <t>978.8359652804255</t>
  </si>
  <si>
    <t>231</t>
  </si>
  <si>
    <t>2022-01-20</t>
  </si>
  <si>
    <t>977.739832908209</t>
  </si>
  <si>
    <t>896.242444274664</t>
  </si>
  <si>
    <t>1046.867787896003</t>
  </si>
  <si>
    <t>-9.327065370024762</t>
  </si>
  <si>
    <t>968.4127675381842</t>
  </si>
  <si>
    <t>232</t>
  </si>
  <si>
    <t>2022-01-21</t>
  </si>
  <si>
    <t>975.6445431059653</t>
  </si>
  <si>
    <t>886.6329525140723</t>
  </si>
  <si>
    <t>1035.148006898793</t>
  </si>
  <si>
    <t>-11.645887282823418</t>
  </si>
  <si>
    <t>963.9986558231419</t>
  </si>
  <si>
    <t>233</t>
  </si>
  <si>
    <t>2022-01-24</t>
  </si>
  <si>
    <t>969.3586736992344</t>
  </si>
  <si>
    <t>891.6554791142408</t>
  </si>
  <si>
    <t>1039.6576863837888</t>
  </si>
  <si>
    <t>-1.172241522427204</t>
  </si>
  <si>
    <t>968.1864321768072</t>
  </si>
  <si>
    <t>234</t>
  </si>
  <si>
    <t>2022-01-25</t>
  </si>
  <si>
    <t>967.2633838969907</t>
  </si>
  <si>
    <t>887.8105669733374</t>
  </si>
  <si>
    <t>1036.5567918079664</t>
  </si>
  <si>
    <t>-4.661943177147371</t>
  </si>
  <si>
    <t>962.6014407198434</t>
  </si>
  <si>
    <t>235</t>
  </si>
  <si>
    <t>2022-01-26</t>
  </si>
  <si>
    <t>965.1680940947471</t>
  </si>
  <si>
    <t>885.2942404004066</t>
  </si>
  <si>
    <t>1039.9688584507703</t>
  </si>
  <si>
    <t>-0.9991574300328335</t>
  </si>
  <si>
    <t>964.1689366647142</t>
  </si>
  <si>
    <t>236</t>
  </si>
  <si>
    <t>2022-01-27</t>
  </si>
  <si>
    <t>963.0728042925033</t>
  </si>
  <si>
    <t>878.5458252912769</t>
  </si>
  <si>
    <t>1031.6053671463435</t>
  </si>
  <si>
    <t>-9.327065370030988</t>
  </si>
  <si>
    <t>953.7457389224724</t>
  </si>
  <si>
    <t>237</t>
  </si>
  <si>
    <t>2022-01-28</t>
  </si>
  <si>
    <t>960.9775144902596</t>
  </si>
  <si>
    <t>869.3627152877262</t>
  </si>
  <si>
    <t>1024.7652493692754</t>
  </si>
  <si>
    <t>-11.645887282812746</t>
  </si>
  <si>
    <t>949.3316272074469</t>
  </si>
  <si>
    <t>238</t>
  </si>
  <si>
    <t>2022-01-31</t>
  </si>
  <si>
    <t>954.6916450835286</t>
  </si>
  <si>
    <t>874.024870611369</t>
  </si>
  <si>
    <t>1030.1304502427652</t>
  </si>
  <si>
    <t>-1.1722415224403446</t>
  </si>
  <si>
    <t>953.5194035610882</t>
  </si>
  <si>
    <t>239</t>
  </si>
  <si>
    <t>2022-02-01</t>
  </si>
  <si>
    <t>952.5963552812848</t>
  </si>
  <si>
    <t>883.0107012093871</t>
  </si>
  <si>
    <t>1026.5742202612962</t>
  </si>
  <si>
    <t>-4.661943177153016</t>
  </si>
  <si>
    <t>947.9344121041318</t>
  </si>
  <si>
    <t>240</t>
  </si>
  <si>
    <t>2022-02-02</t>
  </si>
  <si>
    <t>950.5010654790411</t>
  </si>
  <si>
    <t>880.1779575141893</t>
  </si>
  <si>
    <t>1024.0276723738318</t>
  </si>
  <si>
    <t>-0.9991574300255525</t>
  </si>
  <si>
    <t>949.5019080490156</t>
  </si>
  <si>
    <t>241</t>
  </si>
  <si>
    <t>2022-02-03</t>
  </si>
  <si>
    <t>948.4057756767976</t>
  </si>
  <si>
    <t>870.4285986517866</t>
  </si>
  <si>
    <t>1014.8347876333638</t>
  </si>
  <si>
    <t>-9.327065370037216</t>
  </si>
  <si>
    <t>939.0787103067604</t>
  </si>
  <si>
    <t>242</t>
  </si>
  <si>
    <t>2022-02-04</t>
  </si>
  <si>
    <t>946.3104858745537</t>
  </si>
  <si>
    <t>860.4172978019812</t>
  </si>
  <si>
    <t>1014.0962600204268</t>
  </si>
  <si>
    <t>-11.645887282861796</t>
  </si>
  <si>
    <t>934.6645985916919</t>
  </si>
  <si>
    <t>243</t>
  </si>
  <si>
    <t>2022-02-07</t>
  </si>
  <si>
    <t>940.0246164678229</t>
  </si>
  <si>
    <t>863.5325340158082</t>
  </si>
  <si>
    <t>1010.8623356484422</t>
  </si>
  <si>
    <t>-1.1722415224534812</t>
  </si>
  <si>
    <t>938.8523749453693</t>
  </si>
  <si>
    <t>244</t>
  </si>
  <si>
    <t>2022-02-08</t>
  </si>
  <si>
    <t>937.9293266655791</t>
  </si>
  <si>
    <t>852.9871576102322</t>
  </si>
  <si>
    <t>1006.7658843797333</t>
  </si>
  <si>
    <t>-4.661943177144792</t>
  </si>
  <si>
    <t>933.2673834884342</t>
  </si>
  <si>
    <t>245</t>
  </si>
  <si>
    <t>2022-02-09</t>
  </si>
  <si>
    <t>935.8340368633353</t>
  </si>
  <si>
    <t>860.750709735202</t>
  </si>
  <si>
    <t>1008.1052750339611</t>
  </si>
  <si>
    <t>-0.9991574300439015</t>
  </si>
  <si>
    <t>934.8348794332915</t>
  </si>
  <si>
    <t>246</t>
  </si>
  <si>
    <t>2022-02-10</t>
  </si>
  <si>
    <t>933.7387470610917</t>
  </si>
  <si>
    <t>849.5770607222843</t>
  </si>
  <si>
    <t>997.7001094829416</t>
  </si>
  <si>
    <t>-9.327065370006805</t>
  </si>
  <si>
    <t>924.4116816910848</t>
  </si>
  <si>
    <t>247</t>
  </si>
  <si>
    <t>2022-02-11</t>
  </si>
  <si>
    <t>931.643457258848</t>
  </si>
  <si>
    <t>839.080823020592</t>
  </si>
  <si>
    <t>1000.1686627551373</t>
  </si>
  <si>
    <t>-11.645887282854934</t>
  </si>
  <si>
    <t>919.9975699759931</t>
  </si>
  <si>
    <t>248</t>
  </si>
  <si>
    <t>2022-02-14</t>
  </si>
  <si>
    <t>925.3575878521169</t>
  </si>
  <si>
    <t>844.6219764831144</t>
  </si>
  <si>
    <t>998.2764308587904</t>
  </si>
  <si>
    <t>-1.1722415224666207</t>
  </si>
  <si>
    <t>924.1853463296503</t>
  </si>
  <si>
    <t>249</t>
  </si>
  <si>
    <t>2022-02-15</t>
  </si>
  <si>
    <t>923.2622980498734</t>
  </si>
  <si>
    <t>844.4239816691505</t>
  </si>
  <si>
    <t>991.5242373426203</t>
  </si>
  <si>
    <t>-4.661943177164475</t>
  </si>
  <si>
    <t>918.6003548727089</t>
  </si>
  <si>
    <t>250</t>
  </si>
  <si>
    <t>2022-02-16</t>
  </si>
  <si>
    <t>921.1670082476295</t>
  </si>
  <si>
    <t>843.2535280685198</t>
  </si>
  <si>
    <t>993.8695335424346</t>
  </si>
  <si>
    <t>-0.99915743003662</t>
  </si>
  <si>
    <t>920.1678508175929</t>
  </si>
  <si>
    <t>251</t>
  </si>
  <si>
    <t>2022-02-17</t>
  </si>
  <si>
    <t>919.071718445386</t>
  </si>
  <si>
    <t>835.4062113531885</t>
  </si>
  <si>
    <t>981.2514590575057</t>
  </si>
  <si>
    <t>-9.327065370013033</t>
  </si>
  <si>
    <t>909.7446530753729</t>
  </si>
  <si>
    <t>252</t>
  </si>
  <si>
    <t>2022-02-18</t>
  </si>
  <si>
    <t>916.9764286431422</t>
  </si>
  <si>
    <t>832.9412871179472</t>
  </si>
  <si>
    <t>982.4271042210205</t>
  </si>
  <si>
    <t>-11.64588728284046</t>
  </si>
  <si>
    <t>905.3305413603017</t>
  </si>
  <si>
    <t>253</t>
  </si>
  <si>
    <t>2022-02-22</t>
  </si>
  <si>
    <t>908.5952694341674</t>
  </si>
  <si>
    <t>829.0406470394804</t>
  </si>
  <si>
    <t>980.0884218971815</t>
  </si>
  <si>
    <t>-4.66194317715625</t>
  </si>
  <si>
    <t>903.9333262570112</t>
  </si>
  <si>
    <t>254</t>
  </si>
  <si>
    <t>2022-02-23</t>
  </si>
  <si>
    <t>906.4999796319237</t>
  </si>
  <si>
    <t>832.2046746550168</t>
  </si>
  <si>
    <t>982.7999855808285</t>
  </si>
  <si>
    <t>-0.999157430029339</t>
  </si>
  <si>
    <t>905.5008222018944</t>
  </si>
  <si>
    <t>255</t>
  </si>
  <si>
    <t>2022-02-24</t>
  </si>
  <si>
    <t>904.40468982968</t>
  </si>
  <si>
    <t>825.9644797427277</t>
  </si>
  <si>
    <t>969.1435412428369</t>
  </si>
  <si>
    <t>-9.32706537001926</t>
  </si>
  <si>
    <t>895.0776244596608</t>
  </si>
  <si>
    <t>256</t>
  </si>
  <si>
    <t>2022-02-25</t>
  </si>
  <si>
    <t>902.3094000274364</t>
  </si>
  <si>
    <t>817.6750131615223</t>
  </si>
  <si>
    <t>965.0884518188493</t>
  </si>
  <si>
    <t>-11.645887282829793</t>
  </si>
  <si>
    <t>890.6635127446066</t>
  </si>
  <si>
    <t>257</t>
  </si>
  <si>
    <t>2022-02-26</t>
  </si>
  <si>
    <t>900.2141102251927</t>
  </si>
  <si>
    <t>836.8102504953428</t>
  </si>
  <si>
    <t>986.8796217840126</t>
  </si>
  <si>
    <t>900.088075340366</t>
  </si>
  <si>
    <t>900.3796506295135</t>
  </si>
  <si>
    <t>13.903147423918854</t>
  </si>
  <si>
    <t>914.1172576491116</t>
  </si>
  <si>
    <t>258</t>
  </si>
  <si>
    <t>2022-02-27</t>
  </si>
  <si>
    <t>898.1188204229489</t>
  </si>
  <si>
    <t>842.2094334825636</t>
  </si>
  <si>
    <t>985.7758970501652</t>
  </si>
  <si>
    <t>897.7336889606751</t>
  </si>
  <si>
    <t>898.5926075843225</t>
  </si>
  <si>
    <t>13.903147358583176</t>
  </si>
  <si>
    <t>912.0219677815321</t>
  </si>
  <si>
    <t>259</t>
  </si>
  <si>
    <t>2022-02-28</t>
  </si>
  <si>
    <t>896.0235306207054</t>
  </si>
  <si>
    <t>817.3723536879115</t>
  </si>
  <si>
    <t>965.6142476832567</t>
  </si>
  <si>
    <t>895.344018744208</t>
  </si>
  <si>
    <t>896.852742654731</t>
  </si>
  <si>
    <t>-1.1722415224928986</t>
  </si>
  <si>
    <t>894.8512890982125</t>
  </si>
  <si>
    <t>260</t>
  </si>
  <si>
    <t>2022-03-01</t>
  </si>
  <si>
    <t>893.9282408184615</t>
  </si>
  <si>
    <t>806.8862082958435</t>
  </si>
  <si>
    <t>963.1975902345174</t>
  </si>
  <si>
    <t>892.9666053405834</t>
  </si>
  <si>
    <t>895.2547002483758</t>
  </si>
  <si>
    <t>-4.661943177161894</t>
  </si>
  <si>
    <t>889.2662976412996</t>
  </si>
  <si>
    <t>261</t>
  </si>
  <si>
    <t>2022-03-02</t>
  </si>
  <si>
    <t>891.8329510162181</t>
  </si>
  <si>
    <t>819.795582691702</t>
  </si>
  <si>
    <t>967.3671954351219</t>
  </si>
  <si>
    <t>890.44012237899</t>
  </si>
  <si>
    <t>893.5036595064112</t>
  </si>
  <si>
    <t>-0.9991574300476885</t>
  </si>
  <si>
    <t>890.8337935861704</t>
  </si>
  <si>
    <t>262</t>
  </si>
  <si>
    <t>2022-03-03</t>
  </si>
  <si>
    <t>889.7376612139743</t>
  </si>
  <si>
    <t>803.0416142836619</t>
  </si>
  <si>
    <t>953.795051264414</t>
  </si>
  <si>
    <t>888.0304213378142</t>
  </si>
  <si>
    <t>891.9968523462397</t>
  </si>
  <si>
    <t>-9.327065369979623</t>
  </si>
  <si>
    <t>880.4105958439947</t>
  </si>
  <si>
    <t>263</t>
  </si>
  <si>
    <t>2022-03-04</t>
  </si>
  <si>
    <t>887.6423714117306</t>
  </si>
  <si>
    <t>803.9444217984159</t>
  </si>
  <si>
    <t>948.1141230337612</t>
  </si>
  <si>
    <t>885.41296199075</t>
  </si>
  <si>
    <t>890.5875572197871</t>
  </si>
  <si>
    <t>-11.645887282819125</t>
  </si>
  <si>
    <t>875.9964841289114</t>
  </si>
  <si>
    <t>264</t>
  </si>
  <si>
    <t>2022-03-05</t>
  </si>
  <si>
    <t>885.5470816094869</t>
  </si>
  <si>
    <t>824.8033997784087</t>
  </si>
  <si>
    <t>969.8007481122889</t>
  </si>
  <si>
    <t>882.6585257758649</t>
  </si>
  <si>
    <t>888.9361757237149</t>
  </si>
  <si>
    <t>13.903147423932435</t>
  </si>
  <si>
    <t>899.4502290334193</t>
  </si>
  <si>
    <t>265</t>
  </si>
  <si>
    <t>2022-03-06</t>
  </si>
  <si>
    <t>883.4517918072431</t>
  </si>
  <si>
    <t>820.5440455891516</t>
  </si>
  <si>
    <t>977.0925851316326</t>
  </si>
  <si>
    <t>879.8921323302313</t>
  </si>
  <si>
    <t>887.3144019578224</t>
  </si>
  <si>
    <t>13.903147358567535</t>
  </si>
  <si>
    <t>897.3549391658106</t>
  </si>
  <si>
    <t>266</t>
  </si>
  <si>
    <t>2022-03-07</t>
  </si>
  <si>
    <t>881.3565020049996</t>
  </si>
  <si>
    <t>805.7513978307229</t>
  </si>
  <si>
    <t>956.5005758022324</t>
  </si>
  <si>
    <t>877.1324040701936</t>
  </si>
  <si>
    <t>885.9090418976532</t>
  </si>
  <si>
    <t>-1.1722415224938607</t>
  </si>
  <si>
    <t>880.1842604825057</t>
  </si>
  <si>
    <t>267</t>
  </si>
  <si>
    <t>2022-03-08</t>
  </si>
  <si>
    <t>879.2612122027558</t>
  </si>
  <si>
    <t>804.9612821115808</t>
  </si>
  <si>
    <t>946.7559331985155</t>
  </si>
  <si>
    <t>874.4100006772071</t>
  </si>
  <si>
    <t>884.4900891991256</t>
  </si>
  <si>
    <t>-4.6619431771536695</t>
  </si>
  <si>
    <t>874.5992690256021</t>
  </si>
  <si>
    <t>268</t>
  </si>
  <si>
    <t>2022-03-09</t>
  </si>
  <si>
    <t>877.1659224005122</t>
  </si>
  <si>
    <t>796.5213984085586</t>
  </si>
  <si>
    <t>948.2576438193803</t>
  </si>
  <si>
    <t>871.2103382345604</t>
  </si>
  <si>
    <t>882.8896052671248</t>
  </si>
  <si>
    <t>-0.999157430025995</t>
  </si>
  <si>
    <t>876.1667649704862</t>
  </si>
  <si>
    <t>269</t>
  </si>
  <si>
    <t>2022-03-10</t>
  </si>
  <si>
    <t>875.0706325982684</t>
  </si>
  <si>
    <t>791.209641331755</t>
  </si>
  <si>
    <t>940.4166571016143</t>
  </si>
  <si>
    <t>868.2416725352368</t>
  </si>
  <si>
    <t>881.2459550451314</t>
  </si>
  <si>
    <t>-9.327065369995077</t>
  </si>
  <si>
    <t>865.7435672282733</t>
  </si>
  <si>
    <t>270</t>
  </si>
  <si>
    <t>2022-03-11</t>
  </si>
  <si>
    <t>872.9753427960247</t>
  </si>
  <si>
    <t>786.2631387504797</t>
  </si>
  <si>
    <t>938.2846838644128</t>
  </si>
  <si>
    <t>865.3668017916693</t>
  </si>
  <si>
    <t>879.8809985314265</t>
  </si>
  <si>
    <t>-11.645887282808458</t>
  </si>
  <si>
    <t>861.3294555132163</t>
  </si>
  <si>
    <t>271</t>
  </si>
  <si>
    <t>2022-03-12</t>
  </si>
  <si>
    <t>870.8800529937812</t>
  </si>
  <si>
    <t>809.6304504291594</t>
  </si>
  <si>
    <t>956.5474472735244</t>
  </si>
  <si>
    <t>862.4566368577059</t>
  </si>
  <si>
    <t>878.5736475253678</t>
  </si>
  <si>
    <t>13.90314742394838</t>
  </si>
  <si>
    <t>884.7832004177295</t>
  </si>
  <si>
    <t>272</t>
  </si>
  <si>
    <t>2022-03-13</t>
  </si>
  <si>
    <t>868.7847631915375</t>
  </si>
  <si>
    <t>800.4789130379093</t>
  </si>
  <si>
    <t>958.0678257061246</t>
  </si>
  <si>
    <t>859.4699882675295</t>
  </si>
  <si>
    <t>877.2878757697914</t>
  </si>
  <si>
    <t>13.903147358568035</t>
  </si>
  <si>
    <t>882.6879105501056</t>
  </si>
  <si>
    <t>273</t>
  </si>
  <si>
    <t>2022-03-14</t>
  </si>
  <si>
    <t>866.6894733892938</t>
  </si>
  <si>
    <t>792.863267961795</t>
  </si>
  <si>
    <t>944.773091161334</t>
  </si>
  <si>
    <t>856.8661391235156</t>
  </si>
  <si>
    <t>875.6848656994428</t>
  </si>
  <si>
    <t>-1.1722415224499032</t>
  </si>
  <si>
    <t>865.5172318668439</t>
  </si>
  <si>
    <t>274</t>
  </si>
  <si>
    <t>2022-03-15</t>
  </si>
  <si>
    <t>864.59418358705</t>
  </si>
  <si>
    <t>788.4426793356492</t>
  </si>
  <si>
    <t>935.48310773237</t>
  </si>
  <si>
    <t>853.7990836024204</t>
  </si>
  <si>
    <t>874.2645997588587</t>
  </si>
  <si>
    <t>-4.661943177145447</t>
  </si>
  <si>
    <t>859.9322404099046</t>
  </si>
  <si>
    <t>275</t>
  </si>
  <si>
    <t>2022-03-16</t>
  </si>
  <si>
    <t>862.4988937848063</t>
  </si>
  <si>
    <t>785.5695491794771</t>
  </si>
  <si>
    <t>932.4026066683859</t>
  </si>
  <si>
    <t>850.6841258284172</t>
  </si>
  <si>
    <t>872.834926614533</t>
  </si>
  <si>
    <t>-0.9991574300315283</t>
  </si>
  <si>
    <t>861.4997363547748</t>
  </si>
  <si>
    <t>276</t>
  </si>
  <si>
    <t>2022-03-17</t>
  </si>
  <si>
    <t>860.4036039825626</t>
  </si>
  <si>
    <t>778.0401664815912</t>
  </si>
  <si>
    <t>933.0165936629933</t>
  </si>
  <si>
    <t>847.5727781154761</t>
  </si>
  <si>
    <t>871.5865612659278</t>
  </si>
  <si>
    <t>-9.32706536999208</t>
  </si>
  <si>
    <t>851.0765386125705</t>
  </si>
  <si>
    <t>277</t>
  </si>
  <si>
    <t>2022-03-18</t>
  </si>
  <si>
    <t>858.308314180319</t>
  </si>
  <si>
    <t>768.9146339096809</t>
  </si>
  <si>
    <t>926.0681765432188</t>
  </si>
  <si>
    <t>844.2990939997563</t>
  </si>
  <si>
    <t>870.2501047197272</t>
  </si>
  <si>
    <t>-11.645887282793984</t>
  </si>
  <si>
    <t>846.662426897525</t>
  </si>
  <si>
    <t>278</t>
  </si>
  <si>
    <t>2022-03-19</t>
  </si>
  <si>
    <t>856.2130243780753</t>
  </si>
  <si>
    <t>791.9144121737141</t>
  </si>
  <si>
    <t>947.8777273684465</t>
  </si>
  <si>
    <t>840.8210394157696</t>
  </si>
  <si>
    <t>868.9076890381344</t>
  </si>
  <si>
    <t>13.90314742395959</t>
  </si>
  <si>
    <t>870.1161718020348</t>
  </si>
  <si>
    <t>279</t>
  </si>
  <si>
    <t>2022-03-20</t>
  </si>
  <si>
    <t>854.1177345758316</t>
  </si>
  <si>
    <t>789.5794156359955</t>
  </si>
  <si>
    <t>947.6891790316599</t>
  </si>
  <si>
    <t>837.5352100290037</t>
  </si>
  <si>
    <t>867.5591610734497</t>
  </si>
  <si>
    <t>13.903147358552395</t>
  </si>
  <si>
    <t>868.020881934384</t>
  </si>
  <si>
    <t>280</t>
  </si>
  <si>
    <t>2022-03-21</t>
  </si>
  <si>
    <t>852.0224447735878</t>
  </si>
  <si>
    <t>776.6400448237557</t>
  </si>
  <si>
    <t>929.1933609719058</t>
  </si>
  <si>
    <t>834.596145253681</t>
  </si>
  <si>
    <t>866.3078613219865</t>
  </si>
  <si>
    <t>-1.1722415224630438</t>
  </si>
  <si>
    <t>850.8502032511248</t>
  </si>
  <si>
    <t>281</t>
  </si>
  <si>
    <t>2022-03-22</t>
  </si>
  <si>
    <t>849.9271549713443</t>
  </si>
  <si>
    <t>770.3255640561051</t>
  </si>
  <si>
    <t>927.2936023363782</t>
  </si>
  <si>
    <t>831.4023267681538</t>
  </si>
  <si>
    <t>864.8617241480757</t>
  </si>
  <si>
    <t>-4.661943177137221</t>
  </si>
  <si>
    <t>845.2652117942071</t>
  </si>
  <si>
    <t>282</t>
  </si>
  <si>
    <t>2022-03-23</t>
  </si>
  <si>
    <t>847.8318651691005</t>
  </si>
  <si>
    <t>761.8220342881926</t>
  </si>
  <si>
    <t>919.6142846965989</t>
  </si>
  <si>
    <t>828.3712398246905</t>
  </si>
  <si>
    <t>864.0248937214262</t>
  </si>
  <si>
    <t>-0.9991574300242478</t>
  </si>
  <si>
    <t>846.8327077390762</t>
  </si>
  <si>
    <t>283</t>
  </si>
  <si>
    <t>2022-03-24</t>
  </si>
  <si>
    <t>845.7365753668568</t>
  </si>
  <si>
    <t>757.2140978366148</t>
  </si>
  <si>
    <t>913.2153811090423</t>
  </si>
  <si>
    <t>824.9129328150017</t>
  </si>
  <si>
    <t>863.3067594955221</t>
  </si>
  <si>
    <t>-9.327065370007531</t>
  </si>
  <si>
    <t>836.4095099968492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</si>
</sst>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;(#,##0.00)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Sheet1!$B$2:$B$285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Sheet1!$A$2:$A$285</c:f>
            </c:strRef>
          </c:cat>
          <c:val>
            <c:numRef>
              <c:f>Sheet1!$C$2:$C$285</c:f>
              <c:numCache/>
            </c:numRef>
          </c:val>
          <c:smooth val="0"/>
        </c:ser>
        <c:axId val="304807726"/>
        <c:axId val="1459523373"/>
      </c:lineChart>
      <c:catAx>
        <c:axId val="30480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523373"/>
      </c:catAx>
      <c:valAx>
        <c:axId val="1459523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807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Sheet1!$C$255:$C$285</c:f>
              <c:numCache/>
            </c:numRef>
          </c:val>
          <c:smooth val="0"/>
        </c:ser>
        <c:axId val="652187073"/>
        <c:axId val="890512653"/>
      </c:lineChart>
      <c:catAx>
        <c:axId val="652187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512653"/>
      </c:catAx>
      <c:valAx>
        <c:axId val="890512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187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Sheet1!$C$255:$C$285</c:f>
              <c:numCache/>
            </c:numRef>
          </c:val>
          <c:smooth val="0"/>
        </c:ser>
        <c:axId val="161301825"/>
        <c:axId val="440940616"/>
      </c:lineChart>
      <c:catAx>
        <c:axId val="161301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940616"/>
      </c:catAx>
      <c:valAx>
        <c:axId val="440940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01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638175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223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23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IFERROR(__xludf.DUMMYFUNCTION("GOOGLEFINANCE(""TSLA"",""price"",DATE(2021,2,22),DATE(2022,2,22))"),"Date")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IFERROR(__xludf.DUMMYFUNCTION("""COMPUTED_VALUE"""),44249.66666666667)</f>
        <v>44249.66667</v>
      </c>
      <c r="B2" s="2">
        <f>IFERROR(__xludf.DUMMYFUNCTION("""COMPUTED_VALUE"""),714.5)</f>
        <v>714.5</v>
      </c>
      <c r="C2" s="3">
        <v>683.747374487625</v>
      </c>
    </row>
    <row r="3">
      <c r="A3" s="1">
        <f>IFERROR(__xludf.DUMMYFUNCTION("""COMPUTED_VALUE"""),44250.66666666667)</f>
        <v>44250.66667</v>
      </c>
      <c r="B3" s="2">
        <f>IFERROR(__xludf.DUMMYFUNCTION("""COMPUTED_VALUE"""),698.84)</f>
        <v>698.84</v>
      </c>
      <c r="C3" s="3">
        <v>679.855123292051</v>
      </c>
    </row>
    <row r="4">
      <c r="A4" s="1">
        <f>IFERROR(__xludf.DUMMYFUNCTION("""COMPUTED_VALUE"""),44251.66666666667)</f>
        <v>44251.66667</v>
      </c>
      <c r="B4" s="2">
        <f>IFERROR(__xludf.DUMMYFUNCTION("""COMPUTED_VALUE"""),742.02)</f>
        <v>742.02</v>
      </c>
      <c r="C4" s="3">
        <v>683.115359498286</v>
      </c>
    </row>
    <row r="5">
      <c r="A5" s="1">
        <f>IFERROR(__xludf.DUMMYFUNCTION("""COMPUTED_VALUE"""),44252.66666666667)</f>
        <v>44252.66667</v>
      </c>
      <c r="B5" s="2">
        <f>IFERROR(__xludf.DUMMYFUNCTION("""COMPUTED_VALUE"""),682.22)</f>
        <v>682.22</v>
      </c>
      <c r="C5" s="3">
        <v>674.384902017419</v>
      </c>
    </row>
    <row r="6">
      <c r="A6" s="1">
        <f>IFERROR(__xludf.DUMMYFUNCTION("""COMPUTED_VALUE"""),44253.66666666667)</f>
        <v>44253.66667</v>
      </c>
      <c r="B6" s="2">
        <f>IFERROR(__xludf.DUMMYFUNCTION("""COMPUTED_VALUE"""),675.5)</f>
        <v>675.5</v>
      </c>
      <c r="C6" s="3">
        <v>671.663530563715</v>
      </c>
    </row>
    <row r="7">
      <c r="A7" s="1">
        <f>IFERROR(__xludf.DUMMYFUNCTION("""COMPUTED_VALUE"""),44256.66666666667)</f>
        <v>44256.66667</v>
      </c>
      <c r="B7" s="2">
        <f>IFERROR(__xludf.DUMMYFUNCTION("""COMPUTED_VALUE"""),718.43)</f>
        <v>718.43</v>
      </c>
      <c r="C7" s="3">
        <v>680.929527701331</v>
      </c>
    </row>
    <row r="8">
      <c r="A8" s="1">
        <f>IFERROR(__xludf.DUMMYFUNCTION("""COMPUTED_VALUE"""),44257.66666666667)</f>
        <v>44257.66667</v>
      </c>
      <c r="B8" s="2">
        <f>IFERROR(__xludf.DUMMYFUNCTION("""COMPUTED_VALUE"""),686.44)</f>
        <v>686.44</v>
      </c>
      <c r="C8" s="3">
        <v>677.037276505709</v>
      </c>
    </row>
    <row r="9">
      <c r="A9" s="1">
        <f>IFERROR(__xludf.DUMMYFUNCTION("""COMPUTED_VALUE"""),44258.66666666667)</f>
        <v>44258.66667</v>
      </c>
      <c r="B9" s="2">
        <f>IFERROR(__xludf.DUMMYFUNCTION("""COMPUTED_VALUE"""),653.2)</f>
        <v>653.2</v>
      </c>
      <c r="C9" s="3">
        <v>680.297512711943</v>
      </c>
    </row>
    <row r="10">
      <c r="A10" s="1">
        <f>IFERROR(__xludf.DUMMYFUNCTION("""COMPUTED_VALUE"""),44259.66666666667)</f>
        <v>44259.66667</v>
      </c>
      <c r="B10" s="2">
        <f>IFERROR(__xludf.DUMMYFUNCTION("""COMPUTED_VALUE"""),621.44)</f>
        <v>621.44</v>
      </c>
      <c r="C10" s="3">
        <v>671.567055231054</v>
      </c>
    </row>
    <row r="11">
      <c r="A11" s="1">
        <f>IFERROR(__xludf.DUMMYFUNCTION("""COMPUTED_VALUE"""),44260.66666666667)</f>
        <v>44260.66667</v>
      </c>
      <c r="B11" s="2">
        <f>IFERROR(__xludf.DUMMYFUNCTION("""COMPUTED_VALUE"""),597.95)</f>
        <v>597.95</v>
      </c>
      <c r="C11" s="3">
        <v>668.845683758579</v>
      </c>
    </row>
    <row r="12">
      <c r="A12" s="1">
        <f>IFERROR(__xludf.DUMMYFUNCTION("""COMPUTED_VALUE"""),44263.66666666667)</f>
        <v>44263.66667</v>
      </c>
      <c r="B12" s="2">
        <f>IFERROR(__xludf.DUMMYFUNCTION("""COMPUTED_VALUE"""),563.0)</f>
        <v>563</v>
      </c>
      <c r="C12" s="3">
        <v>678.111680840036</v>
      </c>
    </row>
    <row r="13">
      <c r="A13" s="1">
        <f>IFERROR(__xludf.DUMMYFUNCTION("""COMPUTED_VALUE"""),44264.66666666667)</f>
        <v>44264.66667</v>
      </c>
      <c r="B13" s="2">
        <f>IFERROR(__xludf.DUMMYFUNCTION("""COMPUTED_VALUE"""),673.58)</f>
        <v>673.58</v>
      </c>
      <c r="C13" s="3">
        <v>674.219429625703</v>
      </c>
    </row>
    <row r="14">
      <c r="A14" s="1">
        <f>IFERROR(__xludf.DUMMYFUNCTION("""COMPUTED_VALUE"""),44265.66666666667)</f>
        <v>44265.66667</v>
      </c>
      <c r="B14" s="2">
        <f>IFERROR(__xludf.DUMMYFUNCTION("""COMPUTED_VALUE"""),668.06)</f>
        <v>668.06</v>
      </c>
      <c r="C14" s="3">
        <v>677.479665813191</v>
      </c>
    </row>
    <row r="15">
      <c r="A15" s="1">
        <f>IFERROR(__xludf.DUMMYFUNCTION("""COMPUTED_VALUE"""),44266.66666666667)</f>
        <v>44266.66667</v>
      </c>
      <c r="B15" s="2">
        <f>IFERROR(__xludf.DUMMYFUNCTION("""COMPUTED_VALUE"""),699.6)</f>
        <v>699.6</v>
      </c>
      <c r="C15" s="3">
        <v>668.749208313577</v>
      </c>
    </row>
    <row r="16">
      <c r="A16" s="1">
        <f>IFERROR(__xludf.DUMMYFUNCTION("""COMPUTED_VALUE"""),44267.66666666667)</f>
        <v>44267.66667</v>
      </c>
      <c r="B16" s="2">
        <f>IFERROR(__xludf.DUMMYFUNCTION("""COMPUTED_VALUE"""),693.73)</f>
        <v>693.73</v>
      </c>
      <c r="C16" s="3">
        <v>666.027836841114</v>
      </c>
    </row>
    <row r="17">
      <c r="A17" s="1">
        <f>IFERROR(__xludf.DUMMYFUNCTION("""COMPUTED_VALUE"""),44270.66666666667)</f>
        <v>44270.66667</v>
      </c>
      <c r="B17" s="2">
        <f>IFERROR(__xludf.DUMMYFUNCTION("""COMPUTED_VALUE"""),707.94)</f>
        <v>707.94</v>
      </c>
      <c r="C17" s="3">
        <v>675.293833922543</v>
      </c>
    </row>
    <row r="18">
      <c r="A18" s="1">
        <f>IFERROR(__xludf.DUMMYFUNCTION("""COMPUTED_VALUE"""),44271.66666666667)</f>
        <v>44271.66667</v>
      </c>
      <c r="B18" s="2">
        <f>IFERROR(__xludf.DUMMYFUNCTION("""COMPUTED_VALUE"""),676.88)</f>
        <v>676.88</v>
      </c>
      <c r="C18" s="3">
        <v>671.401582708231</v>
      </c>
    </row>
    <row r="19">
      <c r="A19" s="1">
        <f>IFERROR(__xludf.DUMMYFUNCTION("""COMPUTED_VALUE"""),44272.66666666667)</f>
        <v>44272.66667</v>
      </c>
      <c r="B19" s="2">
        <f>IFERROR(__xludf.DUMMYFUNCTION("""COMPUTED_VALUE"""),701.81)</f>
        <v>701.81</v>
      </c>
      <c r="C19" s="3">
        <v>674.661818787821</v>
      </c>
    </row>
    <row r="20">
      <c r="A20" s="1">
        <f>IFERROR(__xludf.DUMMYFUNCTION("""COMPUTED_VALUE"""),44273.66666666667)</f>
        <v>44273.66667</v>
      </c>
      <c r="B20" s="2">
        <f>IFERROR(__xludf.DUMMYFUNCTION("""COMPUTED_VALUE"""),653.16)</f>
        <v>653.16</v>
      </c>
      <c r="C20" s="3">
        <v>665.931361180285</v>
      </c>
    </row>
    <row r="21">
      <c r="A21" s="1">
        <f>IFERROR(__xludf.DUMMYFUNCTION("""COMPUTED_VALUE"""),44274.66666666667)</f>
        <v>44274.66667</v>
      </c>
      <c r="B21" s="2">
        <f>IFERROR(__xludf.DUMMYFUNCTION("""COMPUTED_VALUE"""),654.87)</f>
        <v>654.87</v>
      </c>
      <c r="C21" s="3">
        <v>663.209989599949</v>
      </c>
    </row>
    <row r="22">
      <c r="A22" s="1">
        <f>IFERROR(__xludf.DUMMYFUNCTION("""COMPUTED_VALUE"""),44277.66666666667)</f>
        <v>44277.66667</v>
      </c>
      <c r="B22" s="2">
        <f>IFERROR(__xludf.DUMMYFUNCTION("""COMPUTED_VALUE"""),670.0)</f>
        <v>670</v>
      </c>
      <c r="C22" s="3">
        <v>672.475986357717</v>
      </c>
    </row>
    <row r="23">
      <c r="A23" s="1">
        <f>IFERROR(__xludf.DUMMYFUNCTION("""COMPUTED_VALUE"""),44278.66666666667)</f>
        <v>44278.66667</v>
      </c>
      <c r="B23" s="2">
        <f>IFERROR(__xludf.DUMMYFUNCTION("""COMPUTED_VALUE"""),662.16)</f>
        <v>662.16</v>
      </c>
      <c r="C23" s="3">
        <v>668.583735035457</v>
      </c>
    </row>
    <row r="24">
      <c r="A24" s="1">
        <f>IFERROR(__xludf.DUMMYFUNCTION("""COMPUTED_VALUE"""),44279.66666666667)</f>
        <v>44279.66667</v>
      </c>
      <c r="B24" s="2">
        <f>IFERROR(__xludf.DUMMYFUNCTION("""COMPUTED_VALUE"""),630.27)</f>
        <v>630.27</v>
      </c>
      <c r="C24" s="3">
        <v>671.843971115047</v>
      </c>
    </row>
    <row r="25">
      <c r="A25" s="1">
        <f>IFERROR(__xludf.DUMMYFUNCTION("""COMPUTED_VALUE"""),44280.66666666667)</f>
        <v>44280.66667</v>
      </c>
      <c r="B25" s="2">
        <f>IFERROR(__xludf.DUMMYFUNCTION("""COMPUTED_VALUE"""),640.39)</f>
        <v>640.39</v>
      </c>
      <c r="C25" s="3">
        <v>663.113513507501</v>
      </c>
    </row>
    <row r="26">
      <c r="A26" s="1">
        <f>IFERROR(__xludf.DUMMYFUNCTION("""COMPUTED_VALUE"""),44281.66666666667)</f>
        <v>44281.66667</v>
      </c>
      <c r="B26" s="2">
        <f>IFERROR(__xludf.DUMMYFUNCTION("""COMPUTED_VALUE"""),618.71)</f>
        <v>618.71</v>
      </c>
      <c r="C26" s="3">
        <v>660.392141927191</v>
      </c>
    </row>
    <row r="27">
      <c r="A27" s="1">
        <f>IFERROR(__xludf.DUMMYFUNCTION("""COMPUTED_VALUE"""),44284.66666666667)</f>
        <v>44284.66667</v>
      </c>
      <c r="B27" s="2">
        <f>IFERROR(__xludf.DUMMYFUNCTION("""COMPUTED_VALUE"""),611.29)</f>
        <v>611.29</v>
      </c>
      <c r="C27" s="3">
        <v>669.65813861137</v>
      </c>
    </row>
    <row r="28">
      <c r="A28" s="1">
        <f>IFERROR(__xludf.DUMMYFUNCTION("""COMPUTED_VALUE"""),44285.66666666667)</f>
        <v>44285.66667</v>
      </c>
      <c r="B28" s="2">
        <f>IFERROR(__xludf.DUMMYFUNCTION("""COMPUTED_VALUE"""),635.62)</f>
        <v>635.62</v>
      </c>
      <c r="C28" s="3">
        <v>665.765887264607</v>
      </c>
    </row>
    <row r="29">
      <c r="A29" s="1">
        <f>IFERROR(__xludf.DUMMYFUNCTION("""COMPUTED_VALUE"""),44286.66666666667)</f>
        <v>44286.66667</v>
      </c>
      <c r="B29" s="2">
        <f>IFERROR(__xludf.DUMMYFUNCTION("""COMPUTED_VALUE"""),667.93)</f>
        <v>667.93</v>
      </c>
      <c r="C29" s="3">
        <v>669.026123319656</v>
      </c>
    </row>
    <row r="30">
      <c r="A30" s="1">
        <f>IFERROR(__xludf.DUMMYFUNCTION("""COMPUTED_VALUE"""),44287.66666666667)</f>
        <v>44287.66667</v>
      </c>
      <c r="B30" s="2">
        <f>IFERROR(__xludf.DUMMYFUNCTION("""COMPUTED_VALUE"""),661.75)</f>
        <v>661.75</v>
      </c>
      <c r="C30" s="3">
        <v>660.29566568758</v>
      </c>
    </row>
    <row r="31">
      <c r="A31" s="1">
        <f>IFERROR(__xludf.DUMMYFUNCTION("""COMPUTED_VALUE"""),44291.66666666667)</f>
        <v>44291.66667</v>
      </c>
      <c r="B31" s="2">
        <f>IFERROR(__xludf.DUMMYFUNCTION("""COMPUTED_VALUE"""),691.05)</f>
        <v>691.05</v>
      </c>
      <c r="C31" s="3">
        <v>666.840290766894</v>
      </c>
    </row>
    <row r="32">
      <c r="A32" s="1">
        <f>IFERROR(__xludf.DUMMYFUNCTION("""COMPUTED_VALUE"""),44292.66666666667)</f>
        <v>44292.66667</v>
      </c>
      <c r="B32" s="2">
        <f>IFERROR(__xludf.DUMMYFUNCTION("""COMPUTED_VALUE"""),691.62)</f>
        <v>691.62</v>
      </c>
      <c r="C32" s="3">
        <v>662.948039420151</v>
      </c>
    </row>
    <row r="33">
      <c r="A33" s="1">
        <f>IFERROR(__xludf.DUMMYFUNCTION("""COMPUTED_VALUE"""),44293.66666666667)</f>
        <v>44293.66667</v>
      </c>
      <c r="B33" s="2">
        <f>IFERROR(__xludf.DUMMYFUNCTION("""COMPUTED_VALUE"""),670.97)</f>
        <v>670.97</v>
      </c>
      <c r="C33" s="3">
        <v>666.208275475201</v>
      </c>
    </row>
    <row r="34">
      <c r="A34" s="1">
        <f>IFERROR(__xludf.DUMMYFUNCTION("""COMPUTED_VALUE"""),44294.66666666667)</f>
        <v>44294.66667</v>
      </c>
      <c r="B34" s="2">
        <f>IFERROR(__xludf.DUMMYFUNCTION("""COMPUTED_VALUE"""),683.8)</f>
        <v>683.8</v>
      </c>
      <c r="C34" s="3">
        <v>657.47781784316</v>
      </c>
    </row>
    <row r="35">
      <c r="A35" s="1">
        <f>IFERROR(__xludf.DUMMYFUNCTION("""COMPUTED_VALUE"""),44295.66666666667)</f>
        <v>44295.66667</v>
      </c>
      <c r="B35" s="2">
        <f>IFERROR(__xludf.DUMMYFUNCTION("""COMPUTED_VALUE"""),677.02)</f>
        <v>677.02</v>
      </c>
      <c r="C35" s="3">
        <v>654.756446230415</v>
      </c>
    </row>
    <row r="36">
      <c r="A36" s="1">
        <f>IFERROR(__xludf.DUMMYFUNCTION("""COMPUTED_VALUE"""),44298.66666666667)</f>
        <v>44298.66667</v>
      </c>
      <c r="B36" s="2">
        <f>IFERROR(__xludf.DUMMYFUNCTION("""COMPUTED_VALUE"""),701.98)</f>
        <v>701.98</v>
      </c>
      <c r="C36" s="3">
        <v>664.02244289109</v>
      </c>
    </row>
    <row r="37">
      <c r="A37" s="1">
        <f>IFERROR(__xludf.DUMMYFUNCTION("""COMPUTED_VALUE"""),44299.66666666667)</f>
        <v>44299.66667</v>
      </c>
      <c r="B37" s="2">
        <f>IFERROR(__xludf.DUMMYFUNCTION("""COMPUTED_VALUE"""),762.32)</f>
        <v>762.32</v>
      </c>
      <c r="C37" s="3">
        <v>660.13019153649</v>
      </c>
    </row>
    <row r="38">
      <c r="A38" s="1">
        <f>IFERROR(__xludf.DUMMYFUNCTION("""COMPUTED_VALUE"""),44300.66666666667)</f>
        <v>44300.66667</v>
      </c>
      <c r="B38" s="2">
        <f>IFERROR(__xludf.DUMMYFUNCTION("""COMPUTED_VALUE"""),732.23)</f>
        <v>732.23</v>
      </c>
      <c r="C38" s="3">
        <v>663.390427583715</v>
      </c>
    </row>
    <row r="39">
      <c r="A39" s="1">
        <f>IFERROR(__xludf.DUMMYFUNCTION("""COMPUTED_VALUE"""),44301.66666666667)</f>
        <v>44301.66667</v>
      </c>
      <c r="B39" s="2">
        <f>IFERROR(__xludf.DUMMYFUNCTION("""COMPUTED_VALUE"""),738.85)</f>
        <v>738.85</v>
      </c>
      <c r="C39" s="3">
        <v>654.659969943836</v>
      </c>
    </row>
    <row r="40">
      <c r="A40" s="1">
        <f>IFERROR(__xludf.DUMMYFUNCTION("""COMPUTED_VALUE"""),44302.66666666667)</f>
        <v>44302.66667</v>
      </c>
      <c r="B40" s="2">
        <f>IFERROR(__xludf.DUMMYFUNCTION("""COMPUTED_VALUE"""),739.78)</f>
        <v>739.78</v>
      </c>
      <c r="C40" s="3">
        <v>651.938598331103</v>
      </c>
    </row>
    <row r="41">
      <c r="A41" s="1">
        <f>IFERROR(__xludf.DUMMYFUNCTION("""COMPUTED_VALUE"""),44305.66666666667)</f>
        <v>44305.66667</v>
      </c>
      <c r="B41" s="2">
        <f>IFERROR(__xludf.DUMMYFUNCTION("""COMPUTED_VALUE"""),714.63)</f>
        <v>714.63</v>
      </c>
      <c r="C41" s="3">
        <v>661.204594991771</v>
      </c>
    </row>
    <row r="42">
      <c r="A42" s="1">
        <f>IFERROR(__xludf.DUMMYFUNCTION("""COMPUTED_VALUE"""),44306.66666666667)</f>
        <v>44306.66667</v>
      </c>
      <c r="B42" s="2">
        <f>IFERROR(__xludf.DUMMYFUNCTION("""COMPUTED_VALUE"""),718.99)</f>
        <v>718.99</v>
      </c>
      <c r="C42" s="3">
        <v>657.31234363718</v>
      </c>
    </row>
    <row r="43">
      <c r="A43" s="1">
        <f>IFERROR(__xludf.DUMMYFUNCTION("""COMPUTED_VALUE"""),44307.66666666667)</f>
        <v>44307.66667</v>
      </c>
      <c r="B43" s="2">
        <f>IFERROR(__xludf.DUMMYFUNCTION("""COMPUTED_VALUE"""),744.12)</f>
        <v>744.12</v>
      </c>
      <c r="C43" s="3">
        <v>660.572579625834</v>
      </c>
    </row>
    <row r="44">
      <c r="A44" s="1">
        <f>IFERROR(__xludf.DUMMYFUNCTION("""COMPUTED_VALUE"""),44308.66666666667)</f>
        <v>44308.66667</v>
      </c>
      <c r="B44" s="2">
        <f>IFERROR(__xludf.DUMMYFUNCTION("""COMPUTED_VALUE"""),719.69)</f>
        <v>719.69</v>
      </c>
      <c r="C44" s="3">
        <v>651.842121927396</v>
      </c>
    </row>
    <row r="45">
      <c r="A45" s="1">
        <f>IFERROR(__xludf.DUMMYFUNCTION("""COMPUTED_VALUE"""),44309.66666666667)</f>
        <v>44309.66667</v>
      </c>
      <c r="B45" s="2">
        <f>IFERROR(__xludf.DUMMYFUNCTION("""COMPUTED_VALUE"""),729.4)</f>
        <v>729.4</v>
      </c>
      <c r="C45" s="3">
        <v>649.120750256126</v>
      </c>
    </row>
    <row r="46">
      <c r="A46" s="1">
        <f>IFERROR(__xludf.DUMMYFUNCTION("""COMPUTED_VALUE"""),44312.66666666667)</f>
        <v>44312.66667</v>
      </c>
      <c r="B46" s="2">
        <f>IFERROR(__xludf.DUMMYFUNCTION("""COMPUTED_VALUE"""),738.2)</f>
        <v>738.2</v>
      </c>
      <c r="C46" s="3">
        <v>658.386746741093</v>
      </c>
    </row>
    <row r="47">
      <c r="A47" s="1">
        <f>IFERROR(__xludf.DUMMYFUNCTION("""COMPUTED_VALUE"""),44313.66666666667)</f>
        <v>44313.66667</v>
      </c>
      <c r="B47" s="2">
        <f>IFERROR(__xludf.DUMMYFUNCTION("""COMPUTED_VALUE"""),704.74)</f>
        <v>704.74</v>
      </c>
      <c r="C47" s="3">
        <v>654.494495327966</v>
      </c>
    </row>
    <row r="48">
      <c r="A48" s="1">
        <f>IFERROR(__xludf.DUMMYFUNCTION("""COMPUTED_VALUE"""),44314.66666666667)</f>
        <v>44314.66667</v>
      </c>
      <c r="B48" s="2">
        <f>IFERROR(__xludf.DUMMYFUNCTION("""COMPUTED_VALUE"""),694.4)</f>
        <v>694.4</v>
      </c>
      <c r="C48" s="3">
        <v>657.754731316619</v>
      </c>
    </row>
    <row r="49">
      <c r="A49" s="1">
        <f>IFERROR(__xludf.DUMMYFUNCTION("""COMPUTED_VALUE"""),44315.66666666667)</f>
        <v>44315.66667</v>
      </c>
      <c r="B49" s="2">
        <f>IFERROR(__xludf.DUMMYFUNCTION("""COMPUTED_VALUE"""),677.0)</f>
        <v>677</v>
      </c>
      <c r="C49" s="3">
        <v>649.024273618213</v>
      </c>
    </row>
    <row r="50">
      <c r="A50" s="1">
        <f>IFERROR(__xludf.DUMMYFUNCTION("""COMPUTED_VALUE"""),44316.66666666667)</f>
        <v>44316.66667</v>
      </c>
      <c r="B50" s="2">
        <f>IFERROR(__xludf.DUMMYFUNCTION("""COMPUTED_VALUE"""),709.44)</f>
        <v>709.44</v>
      </c>
      <c r="C50" s="3">
        <v>646.302901946919</v>
      </c>
    </row>
    <row r="51">
      <c r="A51" s="1">
        <f>IFERROR(__xludf.DUMMYFUNCTION("""COMPUTED_VALUE"""),44319.66666666667)</f>
        <v>44319.66667</v>
      </c>
      <c r="B51" s="2">
        <f>IFERROR(__xludf.DUMMYFUNCTION("""COMPUTED_VALUE"""),684.9)</f>
        <v>684.9</v>
      </c>
      <c r="C51" s="3">
        <v>655.568898783241</v>
      </c>
    </row>
    <row r="52">
      <c r="A52" s="1">
        <f>IFERROR(__xludf.DUMMYFUNCTION("""COMPUTED_VALUE"""),44320.66666666667)</f>
        <v>44320.66667</v>
      </c>
      <c r="B52" s="2">
        <f>IFERROR(__xludf.DUMMYFUNCTION("""COMPUTED_VALUE"""),673.6)</f>
        <v>673.6</v>
      </c>
      <c r="C52" s="3">
        <v>651.676647487249</v>
      </c>
    </row>
    <row r="53">
      <c r="A53" s="1">
        <f>IFERROR(__xludf.DUMMYFUNCTION("""COMPUTED_VALUE"""),44321.66666666667)</f>
        <v>44321.66667</v>
      </c>
      <c r="B53" s="2">
        <f>IFERROR(__xludf.DUMMYFUNCTION("""COMPUTED_VALUE"""),670.94)</f>
        <v>670.94</v>
      </c>
      <c r="C53" s="3">
        <v>654.936883593032</v>
      </c>
    </row>
    <row r="54">
      <c r="A54" s="1">
        <f>IFERROR(__xludf.DUMMYFUNCTION("""COMPUTED_VALUE"""),44322.66666666667)</f>
        <v>44322.66667</v>
      </c>
      <c r="B54" s="2">
        <f>IFERROR(__xludf.DUMMYFUNCTION("""COMPUTED_VALUE"""),663.54)</f>
        <v>663.54</v>
      </c>
      <c r="C54" s="3">
        <v>646.206426011742</v>
      </c>
    </row>
    <row r="55">
      <c r="A55" s="1">
        <f>IFERROR(__xludf.DUMMYFUNCTION("""COMPUTED_VALUE"""),44323.66666666667)</f>
        <v>44323.66667</v>
      </c>
      <c r="B55" s="2">
        <f>IFERROR(__xludf.DUMMYFUNCTION("""COMPUTED_VALUE"""),672.37)</f>
        <v>672.37</v>
      </c>
      <c r="C55" s="3">
        <v>643.485054457598</v>
      </c>
    </row>
    <row r="56">
      <c r="A56" s="1">
        <f>IFERROR(__xludf.DUMMYFUNCTION("""COMPUTED_VALUE"""),44326.66666666667)</f>
        <v>44326.66667</v>
      </c>
      <c r="B56" s="2">
        <f>IFERROR(__xludf.DUMMYFUNCTION("""COMPUTED_VALUE"""),629.04)</f>
        <v>629.04</v>
      </c>
      <c r="C56" s="3">
        <v>652.751051293958</v>
      </c>
    </row>
    <row r="57">
      <c r="A57" s="1">
        <f>IFERROR(__xludf.DUMMYFUNCTION("""COMPUTED_VALUE"""),44327.66666666667)</f>
        <v>44327.66667</v>
      </c>
      <c r="B57" s="2">
        <f>IFERROR(__xludf.DUMMYFUNCTION("""COMPUTED_VALUE"""),617.2)</f>
        <v>617.2</v>
      </c>
      <c r="C57" s="3">
        <v>648.858799997916</v>
      </c>
    </row>
    <row r="58">
      <c r="A58" s="1">
        <f>IFERROR(__xludf.DUMMYFUNCTION("""COMPUTED_VALUE"""),44328.66666666667)</f>
        <v>44328.66667</v>
      </c>
      <c r="B58" s="2">
        <f>IFERROR(__xludf.DUMMYFUNCTION("""COMPUTED_VALUE"""),589.89)</f>
        <v>589.89</v>
      </c>
      <c r="C58" s="3">
        <v>652.119036103711</v>
      </c>
    </row>
    <row r="59">
      <c r="A59" s="1">
        <f>IFERROR(__xludf.DUMMYFUNCTION("""COMPUTED_VALUE"""),44329.66666666667)</f>
        <v>44329.66667</v>
      </c>
      <c r="B59" s="2">
        <f>IFERROR(__xludf.DUMMYFUNCTION("""COMPUTED_VALUE"""),571.69)</f>
        <v>571.69</v>
      </c>
      <c r="C59" s="3">
        <v>643.388578522408</v>
      </c>
    </row>
    <row r="60">
      <c r="A60" s="1">
        <f>IFERROR(__xludf.DUMMYFUNCTION("""COMPUTED_VALUE"""),44330.66666666667)</f>
        <v>44330.66667</v>
      </c>
      <c r="B60" s="2">
        <f>IFERROR(__xludf.DUMMYFUNCTION("""COMPUTED_VALUE"""),589.74)</f>
        <v>589.74</v>
      </c>
      <c r="C60" s="3">
        <v>640.667206915287</v>
      </c>
    </row>
    <row r="61">
      <c r="A61" s="1">
        <f>IFERROR(__xludf.DUMMYFUNCTION("""COMPUTED_VALUE"""),44333.66666666667)</f>
        <v>44333.66667</v>
      </c>
      <c r="B61" s="2">
        <f>IFERROR(__xludf.DUMMYFUNCTION("""COMPUTED_VALUE"""),576.83)</f>
        <v>576.83</v>
      </c>
      <c r="C61" s="3">
        <v>649.933203592639</v>
      </c>
    </row>
    <row r="62">
      <c r="A62" s="1">
        <f>IFERROR(__xludf.DUMMYFUNCTION("""COMPUTED_VALUE"""),44334.66666666667)</f>
        <v>44334.66667</v>
      </c>
      <c r="B62" s="2">
        <f>IFERROR(__xludf.DUMMYFUNCTION("""COMPUTED_VALUE"""),577.87)</f>
        <v>577.87</v>
      </c>
      <c r="C62" s="3">
        <v>646.040952243623</v>
      </c>
    </row>
    <row r="63">
      <c r="A63" s="1">
        <f>IFERROR(__xludf.DUMMYFUNCTION("""COMPUTED_VALUE"""),44335.66666666667)</f>
        <v>44335.66667</v>
      </c>
      <c r="B63" s="2">
        <f>IFERROR(__xludf.DUMMYFUNCTION("""COMPUTED_VALUE"""),563.46)</f>
        <v>563.46</v>
      </c>
      <c r="C63" s="3">
        <v>649.301188296393</v>
      </c>
    </row>
    <row r="64">
      <c r="A64" s="1">
        <f>IFERROR(__xludf.DUMMYFUNCTION("""COMPUTED_VALUE"""),44336.66666666667)</f>
        <v>44336.66667</v>
      </c>
      <c r="B64" s="2">
        <f>IFERROR(__xludf.DUMMYFUNCTION("""COMPUTED_VALUE"""),586.78)</f>
        <v>586.78</v>
      </c>
      <c r="C64" s="3">
        <v>640.570730662091</v>
      </c>
    </row>
    <row r="65">
      <c r="A65" s="1">
        <f>IFERROR(__xludf.DUMMYFUNCTION("""COMPUTED_VALUE"""),44337.66666666667)</f>
        <v>44337.66667</v>
      </c>
      <c r="B65" s="2">
        <f>IFERROR(__xludf.DUMMYFUNCTION("""COMPUTED_VALUE"""),580.88)</f>
        <v>580.88</v>
      </c>
      <c r="C65" s="3">
        <v>637.849359054923</v>
      </c>
    </row>
    <row r="66">
      <c r="A66" s="1">
        <f>IFERROR(__xludf.DUMMYFUNCTION("""COMPUTED_VALUE"""),44340.66666666667)</f>
        <v>44340.66667</v>
      </c>
      <c r="B66" s="2">
        <f>IFERROR(__xludf.DUMMYFUNCTION("""COMPUTED_VALUE"""),606.44)</f>
        <v>606.44</v>
      </c>
      <c r="C66" s="3">
        <v>647.115355732302</v>
      </c>
    </row>
    <row r="67">
      <c r="A67" s="1">
        <f>IFERROR(__xludf.DUMMYFUNCTION("""COMPUTED_VALUE"""),44341.66666666667)</f>
        <v>44341.66667</v>
      </c>
      <c r="B67" s="2">
        <f>IFERROR(__xludf.DUMMYFUNCTION("""COMPUTED_VALUE"""),604.69)</f>
        <v>604.69</v>
      </c>
      <c r="C67" s="3">
        <v>643.223104383306</v>
      </c>
    </row>
    <row r="68">
      <c r="A68" s="1">
        <f>IFERROR(__xludf.DUMMYFUNCTION("""COMPUTED_VALUE"""),44342.66666666667)</f>
        <v>44342.66667</v>
      </c>
      <c r="B68" s="2">
        <f>IFERROR(__xludf.DUMMYFUNCTION("""COMPUTED_VALUE"""),619.13)</f>
        <v>619.13</v>
      </c>
      <c r="C68" s="3">
        <v>646.649153311737</v>
      </c>
    </row>
    <row r="69">
      <c r="A69" s="1">
        <f>IFERROR(__xludf.DUMMYFUNCTION("""COMPUTED_VALUE"""),44343.66666666667)</f>
        <v>44343.66667</v>
      </c>
      <c r="B69" s="2">
        <f>IFERROR(__xludf.DUMMYFUNCTION("""COMPUTED_VALUE"""),630.85)</f>
        <v>630.85</v>
      </c>
      <c r="C69" s="3">
        <v>638.084508553066</v>
      </c>
    </row>
    <row r="70">
      <c r="A70" s="1">
        <f>IFERROR(__xludf.DUMMYFUNCTION("""COMPUTED_VALUE"""),44344.66666666667)</f>
        <v>44344.66667</v>
      </c>
      <c r="B70" s="2">
        <f>IFERROR(__xludf.DUMMYFUNCTION("""COMPUTED_VALUE"""),625.22)</f>
        <v>625.22</v>
      </c>
      <c r="C70" s="3">
        <v>635.528949821565</v>
      </c>
    </row>
    <row r="71">
      <c r="A71" s="1">
        <f>IFERROR(__xludf.DUMMYFUNCTION("""COMPUTED_VALUE"""),44348.66666666667)</f>
        <v>44348.66667</v>
      </c>
      <c r="B71" s="2">
        <f>IFERROR(__xludf.DUMMYFUNCTION("""COMPUTED_VALUE"""),623.9)</f>
        <v>623.9</v>
      </c>
      <c r="C71" s="3">
        <v>641.565946652498</v>
      </c>
    </row>
    <row r="72">
      <c r="A72" s="1">
        <f>IFERROR(__xludf.DUMMYFUNCTION("""COMPUTED_VALUE"""),44349.66666666667)</f>
        <v>44349.66667</v>
      </c>
      <c r="B72" s="2">
        <f>IFERROR(__xludf.DUMMYFUNCTION("""COMPUTED_VALUE"""),605.12)</f>
        <v>605.12</v>
      </c>
      <c r="C72" s="3">
        <v>644.991995580943</v>
      </c>
    </row>
    <row r="73">
      <c r="A73" s="1">
        <f>IFERROR(__xludf.DUMMYFUNCTION("""COMPUTED_VALUE"""),44350.66666666667)</f>
        <v>44350.66667</v>
      </c>
      <c r="B73" s="2">
        <f>IFERROR(__xludf.DUMMYFUNCTION("""COMPUTED_VALUE"""),572.84)</f>
        <v>572.84</v>
      </c>
      <c r="C73" s="3">
        <v>636.427350822263</v>
      </c>
    </row>
    <row r="74">
      <c r="A74" s="1">
        <f>IFERROR(__xludf.DUMMYFUNCTION("""COMPUTED_VALUE"""),44351.66666666667)</f>
        <v>44351.66667</v>
      </c>
      <c r="B74" s="2">
        <f>IFERROR(__xludf.DUMMYFUNCTION("""COMPUTED_VALUE"""),599.05)</f>
        <v>599.05</v>
      </c>
      <c r="C74" s="3">
        <v>633.871792090784</v>
      </c>
    </row>
    <row r="75">
      <c r="A75" s="1">
        <f>IFERROR(__xludf.DUMMYFUNCTION("""COMPUTED_VALUE"""),44354.66666666667)</f>
        <v>44354.66667</v>
      </c>
      <c r="B75" s="2">
        <f>IFERROR(__xludf.DUMMYFUNCTION("""COMPUTED_VALUE"""),605.13)</f>
        <v>605.13</v>
      </c>
      <c r="C75" s="3">
        <v>643.635227395066</v>
      </c>
    </row>
    <row r="76">
      <c r="A76" s="1">
        <f>IFERROR(__xludf.DUMMYFUNCTION("""COMPUTED_VALUE"""),44355.66666666667)</f>
        <v>44355.66667</v>
      </c>
      <c r="B76" s="2">
        <f>IFERROR(__xludf.DUMMYFUNCTION("""COMPUTED_VALUE"""),603.59)</f>
        <v>603.59</v>
      </c>
      <c r="C76" s="3">
        <v>640.27932000855</v>
      </c>
    </row>
    <row r="77">
      <c r="A77" s="1">
        <f>IFERROR(__xludf.DUMMYFUNCTION("""COMPUTED_VALUE"""),44356.66666666667)</f>
        <v>44356.66667</v>
      </c>
      <c r="B77" s="2">
        <f>IFERROR(__xludf.DUMMYFUNCTION("""COMPUTED_VALUE"""),598.78)</f>
        <v>598.78</v>
      </c>
      <c r="C77" s="3">
        <v>644.075900023827</v>
      </c>
    </row>
    <row r="78">
      <c r="A78" s="1">
        <f>IFERROR(__xludf.DUMMYFUNCTION("""COMPUTED_VALUE"""),44357.66666666667)</f>
        <v>44357.66667</v>
      </c>
      <c r="B78" s="2">
        <f>IFERROR(__xludf.DUMMYFUNCTION("""COMPUTED_VALUE"""),610.12)</f>
        <v>610.12</v>
      </c>
      <c r="C78" s="3">
        <v>635.881786351974</v>
      </c>
    </row>
    <row r="79">
      <c r="A79" s="1">
        <f>IFERROR(__xludf.DUMMYFUNCTION("""COMPUTED_VALUE"""),44358.66666666667)</f>
        <v>44358.66667</v>
      </c>
      <c r="B79" s="2">
        <f>IFERROR(__xludf.DUMMYFUNCTION("""COMPUTED_VALUE"""),609.89)</f>
        <v>609.89</v>
      </c>
      <c r="C79" s="3">
        <v>633.69675870734</v>
      </c>
    </row>
    <row r="80">
      <c r="A80" s="1">
        <f>IFERROR(__xludf.DUMMYFUNCTION("""COMPUTED_VALUE"""),44361.66666666667)</f>
        <v>44361.66667</v>
      </c>
      <c r="B80" s="2">
        <f>IFERROR(__xludf.DUMMYFUNCTION("""COMPUTED_VALUE"""),617.69)</f>
        <v>617.69</v>
      </c>
      <c r="C80" s="3">
        <v>644.571787272091</v>
      </c>
    </row>
    <row r="81">
      <c r="A81" s="1">
        <f>IFERROR(__xludf.DUMMYFUNCTION("""COMPUTED_VALUE"""),44362.66666666667)</f>
        <v>44362.66667</v>
      </c>
      <c r="B81" s="2">
        <f>IFERROR(__xludf.DUMMYFUNCTION("""COMPUTED_VALUE"""),599.36)</f>
        <v>599.36</v>
      </c>
      <c r="C81" s="3">
        <v>641.215879885597</v>
      </c>
    </row>
    <row r="82">
      <c r="A82" s="1">
        <f>IFERROR(__xludf.DUMMYFUNCTION("""COMPUTED_VALUE"""),44363.66666666667)</f>
        <v>44363.66667</v>
      </c>
      <c r="B82" s="2">
        <f>IFERROR(__xludf.DUMMYFUNCTION("""COMPUTED_VALUE"""),604.87)</f>
        <v>604.87</v>
      </c>
      <c r="C82" s="3">
        <v>645.012459900873</v>
      </c>
    </row>
    <row r="83">
      <c r="A83" s="1">
        <f>IFERROR(__xludf.DUMMYFUNCTION("""COMPUTED_VALUE"""),44364.66666666667)</f>
        <v>44364.66667</v>
      </c>
      <c r="B83" s="2">
        <f>IFERROR(__xludf.DUMMYFUNCTION("""COMPUTED_VALUE"""),616.6)</f>
        <v>616.6</v>
      </c>
      <c r="C83" s="3">
        <v>636.818346229043</v>
      </c>
    </row>
    <row r="84">
      <c r="A84" s="1">
        <f>IFERROR(__xludf.DUMMYFUNCTION("""COMPUTED_VALUE"""),44365.66666666667)</f>
        <v>44365.66667</v>
      </c>
      <c r="B84" s="2">
        <f>IFERROR(__xludf.DUMMYFUNCTION("""COMPUTED_VALUE"""),623.31)</f>
        <v>623.31</v>
      </c>
      <c r="C84" s="3">
        <v>635.011846287079</v>
      </c>
    </row>
    <row r="85">
      <c r="A85" s="1">
        <f>IFERROR(__xludf.DUMMYFUNCTION("""COMPUTED_VALUE"""),44368.66666666667)</f>
        <v>44368.66667</v>
      </c>
      <c r="B85" s="2">
        <f>IFERROR(__xludf.DUMMYFUNCTION("""COMPUTED_VALUE"""),620.83)</f>
        <v>620.83</v>
      </c>
      <c r="C85" s="3">
        <v>647.022457960133</v>
      </c>
    </row>
    <row r="86">
      <c r="A86" s="1">
        <f>IFERROR(__xludf.DUMMYFUNCTION("""COMPUTED_VALUE"""),44369.66666666667)</f>
        <v>44369.66667</v>
      </c>
      <c r="B86" s="2">
        <f>IFERROR(__xludf.DUMMYFUNCTION("""COMPUTED_VALUE"""),623.71)</f>
        <v>623.71</v>
      </c>
      <c r="C86" s="3">
        <v>644.045078276373</v>
      </c>
    </row>
    <row r="87">
      <c r="A87" s="1">
        <f>IFERROR(__xludf.DUMMYFUNCTION("""COMPUTED_VALUE"""),44370.66666666667)</f>
        <v>44370.66667</v>
      </c>
      <c r="B87" s="2">
        <f>IFERROR(__xludf.DUMMYFUNCTION("""COMPUTED_VALUE"""),656.57)</f>
        <v>656.57</v>
      </c>
      <c r="C87" s="3">
        <v>648.220185994418</v>
      </c>
    </row>
    <row r="88">
      <c r="A88" s="1">
        <f>IFERROR(__xludf.DUMMYFUNCTION("""COMPUTED_VALUE"""),44371.66666666667)</f>
        <v>44371.66667</v>
      </c>
      <c r="B88" s="2">
        <f>IFERROR(__xludf.DUMMYFUNCTION("""COMPUTED_VALUE"""),679.82)</f>
        <v>679.82</v>
      </c>
      <c r="C88" s="3">
        <v>640.404600025355</v>
      </c>
    </row>
    <row r="89">
      <c r="A89" s="1">
        <f>IFERROR(__xludf.DUMMYFUNCTION("""COMPUTED_VALUE"""),44372.66666666667)</f>
        <v>44372.66667</v>
      </c>
      <c r="B89" s="2">
        <f>IFERROR(__xludf.DUMMYFUNCTION("""COMPUTED_VALUE"""),671.87)</f>
        <v>671.87</v>
      </c>
      <c r="C89" s="3">
        <v>638.598100083408</v>
      </c>
    </row>
    <row r="90">
      <c r="A90" s="1">
        <f>IFERROR(__xludf.DUMMYFUNCTION("""COMPUTED_VALUE"""),44375.66666666667)</f>
        <v>44375.66667</v>
      </c>
      <c r="B90" s="2">
        <f>IFERROR(__xludf.DUMMYFUNCTION("""COMPUTED_VALUE"""),688.72)</f>
        <v>688.72</v>
      </c>
      <c r="C90" s="3">
        <v>650.608711756507</v>
      </c>
    </row>
    <row r="91">
      <c r="A91" s="1">
        <f>IFERROR(__xludf.DUMMYFUNCTION("""COMPUTED_VALUE"""),44376.66666666667)</f>
        <v>44376.66667</v>
      </c>
      <c r="B91" s="2">
        <f>IFERROR(__xludf.DUMMYFUNCTION("""COMPUTED_VALUE"""),680.76)</f>
        <v>680.76</v>
      </c>
      <c r="C91" s="3">
        <v>647.631332072713</v>
      </c>
    </row>
    <row r="92">
      <c r="A92" s="1">
        <f>IFERROR(__xludf.DUMMYFUNCTION("""COMPUTED_VALUE"""),44377.66666666667)</f>
        <v>44377.66667</v>
      </c>
      <c r="B92" s="2">
        <f>IFERROR(__xludf.DUMMYFUNCTION("""COMPUTED_VALUE"""),679.7)</f>
        <v>679.7</v>
      </c>
      <c r="C92" s="3">
        <v>651.940991605527</v>
      </c>
    </row>
    <row r="93">
      <c r="A93" s="1">
        <f>IFERROR(__xludf.DUMMYFUNCTION("""COMPUTED_VALUE"""),44378.66666666667)</f>
        <v>44378.66667</v>
      </c>
      <c r="B93" s="2">
        <f>IFERROR(__xludf.DUMMYFUNCTION("""COMPUTED_VALUE"""),677.92)</f>
        <v>677.92</v>
      </c>
      <c r="C93" s="3">
        <v>644.259957451235</v>
      </c>
    </row>
    <row r="94">
      <c r="A94" s="1">
        <f>IFERROR(__xludf.DUMMYFUNCTION("""COMPUTED_VALUE"""),44379.66666666667)</f>
        <v>44379.66667</v>
      </c>
      <c r="B94" s="2">
        <f>IFERROR(__xludf.DUMMYFUNCTION("""COMPUTED_VALUE"""),678.9)</f>
        <v>678.9</v>
      </c>
      <c r="C94" s="3">
        <v>642.588009324088</v>
      </c>
    </row>
    <row r="95">
      <c r="A95" s="1">
        <f>IFERROR(__xludf.DUMMYFUNCTION("""COMPUTED_VALUE"""),44383.66666666667)</f>
        <v>44383.66667</v>
      </c>
      <c r="B95" s="2">
        <f>IFERROR(__xludf.DUMMYFUNCTION("""COMPUTED_VALUE"""),659.58)</f>
        <v>659.58</v>
      </c>
      <c r="C95" s="3">
        <v>652.159448572513</v>
      </c>
    </row>
    <row r="96">
      <c r="A96" s="1">
        <f>IFERROR(__xludf.DUMMYFUNCTION("""COMPUTED_VALUE"""),44384.66666666667)</f>
        <v>44384.66667</v>
      </c>
      <c r="B96" s="2">
        <f>IFERROR(__xludf.DUMMYFUNCTION("""COMPUTED_VALUE"""),644.65)</f>
        <v>644.65</v>
      </c>
      <c r="C96" s="3">
        <v>656.469108105327</v>
      </c>
    </row>
    <row r="97">
      <c r="A97" s="1">
        <f>IFERROR(__xludf.DUMMYFUNCTION("""COMPUTED_VALUE"""),44385.66666666667)</f>
        <v>44385.66667</v>
      </c>
      <c r="B97" s="2">
        <f>IFERROR(__xludf.DUMMYFUNCTION("""COMPUTED_VALUE"""),652.81)</f>
        <v>652.81</v>
      </c>
      <c r="C97" s="3">
        <v>648.788073951034</v>
      </c>
    </row>
    <row r="98">
      <c r="A98" s="1">
        <f>IFERROR(__xludf.DUMMYFUNCTION("""COMPUTED_VALUE"""),44386.66666666667)</f>
        <v>44386.66667</v>
      </c>
      <c r="B98" s="2">
        <f>IFERROR(__xludf.DUMMYFUNCTION("""COMPUTED_VALUE"""),656.95)</f>
        <v>656.95</v>
      </c>
      <c r="C98" s="3">
        <v>647.116125823909</v>
      </c>
    </row>
    <row r="99">
      <c r="A99" s="1">
        <f>IFERROR(__xludf.DUMMYFUNCTION("""COMPUTED_VALUE"""),44389.66666666667)</f>
        <v>44389.66667</v>
      </c>
      <c r="B99" s="2">
        <f>IFERROR(__xludf.DUMMYFUNCTION("""COMPUTED_VALUE"""),685.7)</f>
        <v>685.7</v>
      </c>
      <c r="C99" s="3">
        <v>659.530392941309</v>
      </c>
    </row>
    <row r="100">
      <c r="A100" s="1">
        <f>IFERROR(__xludf.DUMMYFUNCTION("""COMPUTED_VALUE"""),44390.66666666667)</f>
        <v>44390.66667</v>
      </c>
      <c r="B100" s="2">
        <f>IFERROR(__xludf.DUMMYFUNCTION("""COMPUTED_VALUE"""),668.54)</f>
        <v>668.54</v>
      </c>
      <c r="C100" s="3">
        <v>656.887914559435</v>
      </c>
    </row>
    <row r="101">
      <c r="A101" s="1">
        <f>IFERROR(__xludf.DUMMYFUNCTION("""COMPUTED_VALUE"""),44391.66666666667)</f>
        <v>44391.66667</v>
      </c>
      <c r="B101" s="2">
        <f>IFERROR(__xludf.DUMMYFUNCTION("""COMPUTED_VALUE"""),653.38)</f>
        <v>653.38</v>
      </c>
      <c r="C101" s="3">
        <v>661.397923579356</v>
      </c>
    </row>
    <row r="102">
      <c r="A102" s="1">
        <f>IFERROR(__xludf.DUMMYFUNCTION("""COMPUTED_VALUE"""),44392.66666666667)</f>
        <v>44392.66667</v>
      </c>
      <c r="B102" s="2">
        <f>IFERROR(__xludf.DUMMYFUNCTION("""COMPUTED_VALUE"""),650.6)</f>
        <v>650.6</v>
      </c>
      <c r="C102" s="3">
        <v>653.917238912192</v>
      </c>
    </row>
    <row r="103">
      <c r="A103" s="1">
        <f>IFERROR(__xludf.DUMMYFUNCTION("""COMPUTED_VALUE"""),44393.66666666667)</f>
        <v>44393.66667</v>
      </c>
      <c r="B103" s="2">
        <f>IFERROR(__xludf.DUMMYFUNCTION("""COMPUTED_VALUE"""),644.22)</f>
        <v>644.22</v>
      </c>
      <c r="C103" s="3">
        <v>652.44564027215</v>
      </c>
    </row>
    <row r="104">
      <c r="A104" s="1">
        <f>IFERROR(__xludf.DUMMYFUNCTION("""COMPUTED_VALUE"""),44396.66666666667)</f>
        <v>44396.66667</v>
      </c>
      <c r="B104" s="2">
        <f>IFERROR(__xludf.DUMMYFUNCTION("""COMPUTED_VALUE"""),646.22)</f>
        <v>646.22</v>
      </c>
      <c r="C104" s="3">
        <v>665.460955850908</v>
      </c>
    </row>
    <row r="105">
      <c r="A105" s="1">
        <f>IFERROR(__xludf.DUMMYFUNCTION("""COMPUTED_VALUE"""),44397.66666666667)</f>
        <v>44397.66667</v>
      </c>
      <c r="B105" s="2">
        <f>IFERROR(__xludf.DUMMYFUNCTION("""COMPUTED_VALUE"""),660.5)</f>
        <v>660.5</v>
      </c>
      <c r="C105" s="3">
        <v>662.818477468985</v>
      </c>
    </row>
    <row r="106">
      <c r="A106" s="1">
        <f>IFERROR(__xludf.DUMMYFUNCTION("""COMPUTED_VALUE"""),44398.66666666667)</f>
        <v>44398.66667</v>
      </c>
      <c r="B106" s="2">
        <f>IFERROR(__xludf.DUMMYFUNCTION("""COMPUTED_VALUE"""),655.29)</f>
        <v>655.29</v>
      </c>
      <c r="C106" s="3">
        <v>667.328486488907</v>
      </c>
    </row>
    <row r="107">
      <c r="A107" s="1">
        <f>IFERROR(__xludf.DUMMYFUNCTION("""COMPUTED_VALUE"""),44399.66666666667)</f>
        <v>44399.66667</v>
      </c>
      <c r="B107" s="2">
        <f>IFERROR(__xludf.DUMMYFUNCTION("""COMPUTED_VALUE"""),649.26)</f>
        <v>649.26</v>
      </c>
      <c r="C107" s="3">
        <v>659.847801821733</v>
      </c>
    </row>
    <row r="108">
      <c r="A108" s="1">
        <f>IFERROR(__xludf.DUMMYFUNCTION("""COMPUTED_VALUE"""),44400.66666666667)</f>
        <v>44400.66667</v>
      </c>
      <c r="B108" s="2">
        <f>IFERROR(__xludf.DUMMYFUNCTION("""COMPUTED_VALUE"""),643.38)</f>
        <v>643.38</v>
      </c>
      <c r="C108" s="3">
        <v>658.688778861056</v>
      </c>
    </row>
    <row r="109">
      <c r="A109" s="1">
        <f>IFERROR(__xludf.DUMMYFUNCTION("""COMPUTED_VALUE"""),44403.66666666667)</f>
        <v>44403.66667</v>
      </c>
      <c r="B109" s="2">
        <f>IFERROR(__xludf.DUMMYFUNCTION("""COMPUTED_VALUE"""),657.62)</f>
        <v>657.62</v>
      </c>
      <c r="C109" s="3">
        <v>672.641821477806</v>
      </c>
    </row>
    <row r="110">
      <c r="A110" s="1">
        <f>IFERROR(__xludf.DUMMYFUNCTION("""COMPUTED_VALUE"""),44404.66666666667)</f>
        <v>44404.66667</v>
      </c>
      <c r="B110" s="2">
        <f>IFERROR(__xludf.DUMMYFUNCTION("""COMPUTED_VALUE"""),644.78)</f>
        <v>644.78</v>
      </c>
      <c r="C110" s="3">
        <v>670.31191877524</v>
      </c>
    </row>
    <row r="111">
      <c r="A111" s="1">
        <f>IFERROR(__xludf.DUMMYFUNCTION("""COMPUTED_VALUE"""),44405.66666666667)</f>
        <v>44405.66667</v>
      </c>
      <c r="B111" s="2">
        <f>IFERROR(__xludf.DUMMYFUNCTION("""COMPUTED_VALUE"""),646.98)</f>
        <v>646.98</v>
      </c>
      <c r="C111" s="3">
        <v>675.134503474483</v>
      </c>
    </row>
    <row r="112">
      <c r="A112" s="1">
        <f>IFERROR(__xludf.DUMMYFUNCTION("""COMPUTED_VALUE"""),44406.66666666667)</f>
        <v>44406.66667</v>
      </c>
      <c r="B112" s="2">
        <f>IFERROR(__xludf.DUMMYFUNCTION("""COMPUTED_VALUE"""),677.35)</f>
        <v>677.35</v>
      </c>
      <c r="C112" s="3">
        <v>667.96639448664</v>
      </c>
    </row>
    <row r="113">
      <c r="A113" s="1">
        <f>IFERROR(__xludf.DUMMYFUNCTION("""COMPUTED_VALUE"""),44407.66666666667)</f>
        <v>44407.66667</v>
      </c>
      <c r="B113" s="2">
        <f>IFERROR(__xludf.DUMMYFUNCTION("""COMPUTED_VALUE"""),687.2)</f>
        <v>687.2</v>
      </c>
      <c r="C113" s="3">
        <v>666.807371525908</v>
      </c>
    </row>
    <row r="114">
      <c r="A114" s="1">
        <f>IFERROR(__xludf.DUMMYFUNCTION("""COMPUTED_VALUE"""),44410.66666666667)</f>
        <v>44410.66667</v>
      </c>
      <c r="B114" s="2">
        <f>IFERROR(__xludf.DUMMYFUNCTION("""COMPUTED_VALUE"""),709.67)</f>
        <v>709.67</v>
      </c>
      <c r="C114" s="3">
        <v>680.760414142685</v>
      </c>
    </row>
    <row r="115">
      <c r="A115" s="1">
        <f>IFERROR(__xludf.DUMMYFUNCTION("""COMPUTED_VALUE"""),44411.66666666667)</f>
        <v>44411.66667</v>
      </c>
      <c r="B115" s="2">
        <f>IFERROR(__xludf.DUMMYFUNCTION("""COMPUTED_VALUE"""),709.74)</f>
        <v>709.74</v>
      </c>
      <c r="C115" s="3">
        <v>678.430511440139</v>
      </c>
    </row>
    <row r="116">
      <c r="A116" s="1">
        <f>IFERROR(__xludf.DUMMYFUNCTION("""COMPUTED_VALUE"""),44412.66666666667)</f>
        <v>44412.66667</v>
      </c>
      <c r="B116" s="2">
        <f>IFERROR(__xludf.DUMMYFUNCTION("""COMPUTED_VALUE"""),710.92)</f>
        <v>710.92</v>
      </c>
      <c r="C116" s="3">
        <v>683.563167041827</v>
      </c>
    </row>
    <row r="117">
      <c r="A117" s="1">
        <f>IFERROR(__xludf.DUMMYFUNCTION("""COMPUTED_VALUE"""),44413.66666666667)</f>
        <v>44413.66667</v>
      </c>
      <c r="B117" s="2">
        <f>IFERROR(__xludf.DUMMYFUNCTION("""COMPUTED_VALUE"""),714.63)</f>
        <v>714.63</v>
      </c>
      <c r="C117" s="3">
        <v>676.705128956444</v>
      </c>
    </row>
    <row r="118">
      <c r="A118" s="1">
        <f>IFERROR(__xludf.DUMMYFUNCTION("""COMPUTED_VALUE"""),44414.66666666667)</f>
        <v>44414.66667</v>
      </c>
      <c r="B118" s="2">
        <f>IFERROR(__xludf.DUMMYFUNCTION("""COMPUTED_VALUE"""),699.1)</f>
        <v>699.1</v>
      </c>
      <c r="C118" s="3">
        <v>675.856176898195</v>
      </c>
    </row>
    <row r="119">
      <c r="A119" s="1">
        <f>IFERROR(__xludf.DUMMYFUNCTION("""COMPUTED_VALUE"""),44417.66666666667)</f>
        <v>44417.66667</v>
      </c>
      <c r="B119" s="2">
        <f>IFERROR(__xludf.DUMMYFUNCTION("""COMPUTED_VALUE"""),713.76)</f>
        <v>713.76</v>
      </c>
      <c r="C119" s="3">
        <v>690.739432222332</v>
      </c>
    </row>
    <row r="120">
      <c r="A120" s="1">
        <f>IFERROR(__xludf.DUMMYFUNCTION("""COMPUTED_VALUE"""),44418.66666666667)</f>
        <v>44418.66667</v>
      </c>
      <c r="B120" s="2">
        <f>IFERROR(__xludf.DUMMYFUNCTION("""COMPUTED_VALUE"""),709.99)</f>
        <v>709.99</v>
      </c>
      <c r="C120" s="3">
        <v>688.719600422225</v>
      </c>
    </row>
    <row r="121">
      <c r="A121" s="1">
        <f>IFERROR(__xludf.DUMMYFUNCTION("""COMPUTED_VALUE"""),44419.66666666667)</f>
        <v>44419.66667</v>
      </c>
      <c r="B121" s="2">
        <f>IFERROR(__xludf.DUMMYFUNCTION("""COMPUTED_VALUE"""),707.82)</f>
        <v>707.82</v>
      </c>
      <c r="C121" s="3">
        <v>693.85225602394</v>
      </c>
    </row>
    <row r="122">
      <c r="A122" s="1">
        <f>IFERROR(__xludf.DUMMYFUNCTION("""COMPUTED_VALUE"""),44420.66666666667)</f>
        <v>44420.66667</v>
      </c>
      <c r="B122" s="2">
        <f>IFERROR(__xludf.DUMMYFUNCTION("""COMPUTED_VALUE"""),722.25)</f>
        <v>722.25</v>
      </c>
      <c r="C122" s="3">
        <v>686.994217938543</v>
      </c>
    </row>
    <row r="123">
      <c r="A123" s="1">
        <f>IFERROR(__xludf.DUMMYFUNCTION("""COMPUTED_VALUE"""),44421.66666666667)</f>
        <v>44421.66667</v>
      </c>
      <c r="B123" s="2">
        <f>IFERROR(__xludf.DUMMYFUNCTION("""COMPUTED_VALUE"""),717.17)</f>
        <v>717.17</v>
      </c>
      <c r="C123" s="3">
        <v>686.145265880312</v>
      </c>
    </row>
    <row r="124">
      <c r="A124" s="1">
        <f>IFERROR(__xludf.DUMMYFUNCTION("""COMPUTED_VALUE"""),44424.66666666667)</f>
        <v>44424.66667</v>
      </c>
      <c r="B124" s="2">
        <f>IFERROR(__xludf.DUMMYFUNCTION("""COMPUTED_VALUE"""),686.17)</f>
        <v>686.17</v>
      </c>
      <c r="C124" s="3">
        <v>702.4217422237</v>
      </c>
    </row>
    <row r="125">
      <c r="A125" s="1">
        <f>IFERROR(__xludf.DUMMYFUNCTION("""COMPUTED_VALUE"""),44425.66666666667)</f>
        <v>44425.66667</v>
      </c>
      <c r="B125" s="2">
        <f>IFERROR(__xludf.DUMMYFUNCTION("""COMPUTED_VALUE"""),665.71)</f>
        <v>665.71</v>
      </c>
      <c r="C125" s="3">
        <v>700.866317430023</v>
      </c>
    </row>
    <row r="126">
      <c r="A126" s="1">
        <f>IFERROR(__xludf.DUMMYFUNCTION("""COMPUTED_VALUE"""),44426.66666666667)</f>
        <v>44426.66667</v>
      </c>
      <c r="B126" s="2">
        <f>IFERROR(__xludf.DUMMYFUNCTION("""COMPUTED_VALUE"""),688.99)</f>
        <v>688.99</v>
      </c>
      <c r="C126" s="3">
        <v>706.463380038158</v>
      </c>
    </row>
    <row r="127">
      <c r="A127" s="1">
        <f>IFERROR(__xludf.DUMMYFUNCTION("""COMPUTED_VALUE"""),44427.66666666667)</f>
        <v>44427.66667</v>
      </c>
      <c r="B127" s="2">
        <f>IFERROR(__xludf.DUMMYFUNCTION("""COMPUTED_VALUE"""),673.47)</f>
        <v>673.47</v>
      </c>
      <c r="C127" s="3">
        <v>700.069748959168</v>
      </c>
    </row>
    <row r="128">
      <c r="A128" s="1">
        <f>IFERROR(__xludf.DUMMYFUNCTION("""COMPUTED_VALUE"""),44428.66666666667)</f>
        <v>44428.66667</v>
      </c>
      <c r="B128" s="2">
        <f>IFERROR(__xludf.DUMMYFUNCTION("""COMPUTED_VALUE"""),680.26)</f>
        <v>680.26</v>
      </c>
      <c r="C128" s="3">
        <v>699.685203907377</v>
      </c>
    </row>
    <row r="129">
      <c r="A129" s="1">
        <f>IFERROR(__xludf.DUMMYFUNCTION("""COMPUTED_VALUE"""),44431.66666666667)</f>
        <v>44431.66667</v>
      </c>
      <c r="B129" s="2">
        <f>IFERROR(__xludf.DUMMYFUNCTION("""COMPUTED_VALUE"""),706.3)</f>
        <v>706.3</v>
      </c>
      <c r="C129" s="3">
        <v>715.961680250725</v>
      </c>
    </row>
    <row r="130">
      <c r="A130" s="1">
        <f>IFERROR(__xludf.DUMMYFUNCTION("""COMPUTED_VALUE"""),44432.66666666667)</f>
        <v>44432.66667</v>
      </c>
      <c r="B130" s="2">
        <f>IFERROR(__xludf.DUMMYFUNCTION("""COMPUTED_VALUE"""),708.49)</f>
        <v>708.49</v>
      </c>
      <c r="C130" s="3">
        <v>714.406255457082</v>
      </c>
    </row>
    <row r="131">
      <c r="A131" s="1">
        <f>IFERROR(__xludf.DUMMYFUNCTION("""COMPUTED_VALUE"""),44433.66666666667)</f>
        <v>44433.66667</v>
      </c>
      <c r="B131" s="2">
        <f>IFERROR(__xludf.DUMMYFUNCTION("""COMPUTED_VALUE"""),711.2)</f>
        <v>711.2</v>
      </c>
      <c r="C131" s="3">
        <v>720.003318065217</v>
      </c>
    </row>
    <row r="132">
      <c r="A132" s="1">
        <f>IFERROR(__xludf.DUMMYFUNCTION("""COMPUTED_VALUE"""),44434.66666666667)</f>
        <v>44434.66667</v>
      </c>
      <c r="B132" s="2">
        <f>IFERROR(__xludf.DUMMYFUNCTION("""COMPUTED_VALUE"""),701.16)</f>
        <v>701.16</v>
      </c>
      <c r="C132" s="3">
        <v>714.251154885566</v>
      </c>
    </row>
    <row r="133">
      <c r="A133" s="1">
        <f>IFERROR(__xludf.DUMMYFUNCTION("""COMPUTED_VALUE"""),44435.66666666667)</f>
        <v>44435.66667</v>
      </c>
      <c r="B133" s="2">
        <f>IFERROR(__xludf.DUMMYFUNCTION("""COMPUTED_VALUE"""),711.92)</f>
        <v>711.92</v>
      </c>
      <c r="C133" s="3">
        <v>714.508077733058</v>
      </c>
    </row>
    <row r="134">
      <c r="A134" s="1">
        <f>IFERROR(__xludf.DUMMYFUNCTION("""COMPUTED_VALUE"""),44438.66666666667)</f>
        <v>44438.66667</v>
      </c>
      <c r="B134" s="2">
        <f>IFERROR(__xludf.DUMMYFUNCTION("""COMPUTED_VALUE"""),730.91)</f>
        <v>730.91</v>
      </c>
      <c r="C134" s="3">
        <v>732.708957774313</v>
      </c>
    </row>
    <row r="135">
      <c r="A135" s="1">
        <f>IFERROR(__xludf.DUMMYFUNCTION("""COMPUTED_VALUE"""),44439.66666666667)</f>
        <v>44439.66667</v>
      </c>
      <c r="B135" s="2">
        <f>IFERROR(__xludf.DUMMYFUNCTION("""COMPUTED_VALUE"""),735.72)</f>
        <v>735.72</v>
      </c>
      <c r="C135" s="3">
        <v>731.795000879972</v>
      </c>
    </row>
    <row r="136">
      <c r="A136" s="1">
        <f>IFERROR(__xludf.DUMMYFUNCTION("""COMPUTED_VALUE"""),44440.66666666667)</f>
        <v>44440.66667</v>
      </c>
      <c r="B136" s="2">
        <f>IFERROR(__xludf.DUMMYFUNCTION("""COMPUTED_VALUE"""),734.09)</f>
        <v>734.09</v>
      </c>
      <c r="C136" s="3">
        <v>738.033531387401</v>
      </c>
    </row>
    <row r="137">
      <c r="A137" s="1">
        <f>IFERROR(__xludf.DUMMYFUNCTION("""COMPUTED_VALUE"""),44441.66666666667)</f>
        <v>44441.66667</v>
      </c>
      <c r="B137" s="2">
        <f>IFERROR(__xludf.DUMMYFUNCTION("""COMPUTED_VALUE"""),732.39)</f>
        <v>732.39</v>
      </c>
      <c r="C137" s="3">
        <v>732.281368207754</v>
      </c>
    </row>
    <row r="138">
      <c r="A138" s="1">
        <f>IFERROR(__xludf.DUMMYFUNCTION("""COMPUTED_VALUE"""),44442.66666666667)</f>
        <v>44442.66667</v>
      </c>
      <c r="B138" s="2">
        <f>IFERROR(__xludf.DUMMYFUNCTION("""COMPUTED_VALUE"""),733.57)</f>
        <v>733.57</v>
      </c>
      <c r="C138" s="3">
        <v>732.538291055268</v>
      </c>
    </row>
    <row r="139">
      <c r="A139" s="1">
        <f>IFERROR(__xludf.DUMMYFUNCTION("""COMPUTED_VALUE"""),44446.66666666667)</f>
        <v>44446.66667</v>
      </c>
      <c r="B139" s="2">
        <f>IFERROR(__xludf.DUMMYFUNCTION("""COMPUTED_VALUE"""),752.92)</f>
        <v>752.92</v>
      </c>
      <c r="C139" s="3">
        <v>749.825214202197</v>
      </c>
    </row>
    <row r="140">
      <c r="A140" s="1">
        <f>IFERROR(__xludf.DUMMYFUNCTION("""COMPUTED_VALUE"""),44447.66666666667)</f>
        <v>44447.66667</v>
      </c>
      <c r="B140" s="2">
        <f>IFERROR(__xludf.DUMMYFUNCTION("""COMPUTED_VALUE"""),753.87)</f>
        <v>753.87</v>
      </c>
      <c r="C140" s="3">
        <v>756.563040961153</v>
      </c>
    </row>
    <row r="141">
      <c r="A141" s="1">
        <f>IFERROR(__xludf.DUMMYFUNCTION("""COMPUTED_VALUE"""),44448.66666666667)</f>
        <v>44448.66667</v>
      </c>
      <c r="B141" s="2">
        <f>IFERROR(__xludf.DUMMYFUNCTION("""COMPUTED_VALUE"""),754.86)</f>
        <v>754.86</v>
      </c>
      <c r="C141" s="3">
        <v>751.310174033041</v>
      </c>
    </row>
    <row r="142">
      <c r="A142" s="1">
        <f>IFERROR(__xludf.DUMMYFUNCTION("""COMPUTED_VALUE"""),44449.66666666667)</f>
        <v>44449.66667</v>
      </c>
      <c r="B142" s="2">
        <f>IFERROR(__xludf.DUMMYFUNCTION("""COMPUTED_VALUE"""),736.27)</f>
        <v>736.27</v>
      </c>
      <c r="C142" s="3">
        <v>752.066393132107</v>
      </c>
    </row>
    <row r="143">
      <c r="A143" s="1">
        <f>IFERROR(__xludf.DUMMYFUNCTION("""COMPUTED_VALUE"""),44452.66666666667)</f>
        <v>44452.66667</v>
      </c>
      <c r="B143" s="2">
        <f>IFERROR(__xludf.DUMMYFUNCTION("""COMPUTED_VALUE"""),743.0)</f>
        <v>743</v>
      </c>
      <c r="C143" s="3">
        <v>771.765161928006</v>
      </c>
    </row>
    <row r="144">
      <c r="A144" s="1">
        <f>IFERROR(__xludf.DUMMYFUNCTION("""COMPUTED_VALUE"""),44453.66666666667)</f>
        <v>44453.66667</v>
      </c>
      <c r="B144" s="2">
        <f>IFERROR(__xludf.DUMMYFUNCTION("""COMPUTED_VALUE"""),744.49)</f>
        <v>744.49</v>
      </c>
      <c r="C144" s="3">
        <v>771.350501285152</v>
      </c>
    </row>
    <row r="145">
      <c r="A145" s="1">
        <f>IFERROR(__xludf.DUMMYFUNCTION("""COMPUTED_VALUE"""),44454.66666666667)</f>
        <v>44454.66667</v>
      </c>
      <c r="B145" s="2">
        <f>IFERROR(__xludf.DUMMYFUNCTION("""COMPUTED_VALUE"""),755.83)</f>
        <v>755.83</v>
      </c>
      <c r="C145" s="3">
        <v>778.088328044135</v>
      </c>
    </row>
    <row r="146">
      <c r="A146" s="1">
        <f>IFERROR(__xludf.DUMMYFUNCTION("""COMPUTED_VALUE"""),44455.66666666667)</f>
        <v>44455.66667</v>
      </c>
      <c r="B146" s="2">
        <f>IFERROR(__xludf.DUMMYFUNCTION("""COMPUTED_VALUE"""),756.99)</f>
        <v>756.99</v>
      </c>
      <c r="C146" s="3">
        <v>772.835461116014</v>
      </c>
    </row>
    <row r="147">
      <c r="A147" s="1">
        <f>IFERROR(__xludf.DUMMYFUNCTION("""COMPUTED_VALUE"""),44456.66666666667)</f>
        <v>44456.66667</v>
      </c>
      <c r="B147" s="2">
        <f>IFERROR(__xludf.DUMMYFUNCTION("""COMPUTED_VALUE"""),759.49)</f>
        <v>759.49</v>
      </c>
      <c r="C147" s="3">
        <v>773.591680215043</v>
      </c>
    </row>
    <row r="148">
      <c r="A148" s="1">
        <f>IFERROR(__xludf.DUMMYFUNCTION("""COMPUTED_VALUE"""),44459.66666666667)</f>
        <v>44459.66667</v>
      </c>
      <c r="B148" s="2">
        <f>IFERROR(__xludf.DUMMYFUNCTION("""COMPUTED_VALUE"""),730.17)</f>
        <v>730.17</v>
      </c>
      <c r="C148" s="3">
        <v>796.928929675695</v>
      </c>
    </row>
    <row r="149">
      <c r="A149" s="1">
        <f>IFERROR(__xludf.DUMMYFUNCTION("""COMPUTED_VALUE"""),44460.66666666667)</f>
        <v>44460.66667</v>
      </c>
      <c r="B149" s="2">
        <f>IFERROR(__xludf.DUMMYFUNCTION("""COMPUTED_VALUE"""),739.38)</f>
        <v>739.38</v>
      </c>
      <c r="C149" s="3">
        <v>797.727095921103</v>
      </c>
    </row>
    <row r="150">
      <c r="A150" s="1">
        <f>IFERROR(__xludf.DUMMYFUNCTION("""COMPUTED_VALUE"""),44461.66666666667)</f>
        <v>44461.66667</v>
      </c>
      <c r="B150" s="2">
        <f>IFERROR(__xludf.DUMMYFUNCTION("""COMPUTED_VALUE"""),751.94)</f>
        <v>751.94</v>
      </c>
      <c r="C150" s="3">
        <v>805.677749568343</v>
      </c>
    </row>
    <row r="151">
      <c r="A151" s="1">
        <f>IFERROR(__xludf.DUMMYFUNCTION("""COMPUTED_VALUE"""),44462.66666666667)</f>
        <v>44462.66667</v>
      </c>
      <c r="B151" s="2">
        <f>IFERROR(__xludf.DUMMYFUNCTION("""COMPUTED_VALUE"""),753.64)</f>
        <v>753.64</v>
      </c>
      <c r="C151" s="3">
        <v>801.637709528449</v>
      </c>
    </row>
    <row r="152">
      <c r="A152" s="1">
        <f>IFERROR(__xludf.DUMMYFUNCTION("""COMPUTED_VALUE"""),44463.66666666667)</f>
        <v>44463.66667</v>
      </c>
      <c r="B152" s="2">
        <f>IFERROR(__xludf.DUMMYFUNCTION("""COMPUTED_VALUE"""),774.39)</f>
        <v>774.39</v>
      </c>
      <c r="C152" s="3">
        <v>803.606755515737</v>
      </c>
    </row>
    <row r="153">
      <c r="A153" s="1">
        <f>IFERROR(__xludf.DUMMYFUNCTION("""COMPUTED_VALUE"""),44466.66666666667)</f>
        <v>44466.66667</v>
      </c>
      <c r="B153" s="2">
        <f>IFERROR(__xludf.DUMMYFUNCTION("""COMPUTED_VALUE"""),791.36)</f>
        <v>791.36</v>
      </c>
      <c r="C153" s="3">
        <v>826.944004976378</v>
      </c>
    </row>
    <row r="154">
      <c r="A154" s="1">
        <f>IFERROR(__xludf.DUMMYFUNCTION("""COMPUTED_VALUE"""),44467.66666666667)</f>
        <v>44467.66667</v>
      </c>
      <c r="B154" s="2">
        <f>IFERROR(__xludf.DUMMYFUNCTION("""COMPUTED_VALUE"""),777.56)</f>
        <v>777.56</v>
      </c>
      <c r="C154" s="3">
        <v>827.742171221795</v>
      </c>
    </row>
    <row r="155">
      <c r="A155" s="1">
        <f>IFERROR(__xludf.DUMMYFUNCTION("""COMPUTED_VALUE"""),44468.66666666667)</f>
        <v>44468.66667</v>
      </c>
      <c r="B155" s="2">
        <f>IFERROR(__xludf.DUMMYFUNCTION("""COMPUTED_VALUE"""),781.31)</f>
        <v>781.31</v>
      </c>
      <c r="C155" s="3">
        <v>835.692824869021</v>
      </c>
    </row>
    <row r="156">
      <c r="A156" s="1">
        <f>IFERROR(__xludf.DUMMYFUNCTION("""COMPUTED_VALUE"""),44469.66666666667)</f>
        <v>44469.66667</v>
      </c>
      <c r="B156" s="2">
        <f>IFERROR(__xludf.DUMMYFUNCTION("""COMPUTED_VALUE"""),775.48)</f>
        <v>775.48</v>
      </c>
      <c r="C156" s="3">
        <v>831.652784829117</v>
      </c>
    </row>
    <row r="157">
      <c r="A157" s="1">
        <f>IFERROR(__xludf.DUMMYFUNCTION("""COMPUTED_VALUE"""),44470.66666666667)</f>
        <v>44470.66667</v>
      </c>
      <c r="B157" s="2">
        <f>IFERROR(__xludf.DUMMYFUNCTION("""COMPUTED_VALUE"""),775.22)</f>
        <v>775.22</v>
      </c>
      <c r="C157" s="3">
        <v>834.386103738278</v>
      </c>
    </row>
    <row r="158">
      <c r="A158" s="1">
        <f>IFERROR(__xludf.DUMMYFUNCTION("""COMPUTED_VALUE"""),44473.66666666667)</f>
        <v>44473.66667</v>
      </c>
      <c r="B158" s="2">
        <f>IFERROR(__xludf.DUMMYFUNCTION("""COMPUTED_VALUE"""),781.53)</f>
        <v>781.53</v>
      </c>
      <c r="C158" s="3">
        <v>860.016171964438</v>
      </c>
    </row>
    <row r="159">
      <c r="A159" s="1">
        <f>IFERROR(__xludf.DUMMYFUNCTION("""COMPUTED_VALUE"""),44474.66666666667)</f>
        <v>44474.66667</v>
      </c>
      <c r="B159" s="2">
        <f>IFERROR(__xludf.DUMMYFUNCTION("""COMPUTED_VALUE"""),780.59)</f>
        <v>780.59</v>
      </c>
      <c r="C159" s="3">
        <v>861.578611131724</v>
      </c>
    </row>
    <row r="160">
      <c r="A160" s="1">
        <f>IFERROR(__xludf.DUMMYFUNCTION("""COMPUTED_VALUE"""),44475.66666666667)</f>
        <v>44475.66667</v>
      </c>
      <c r="B160" s="2">
        <f>IFERROR(__xludf.DUMMYFUNCTION("""COMPUTED_VALUE"""),782.75)</f>
        <v>782.75</v>
      </c>
      <c r="C160" s="3">
        <v>870.293537700797</v>
      </c>
    </row>
    <row r="161">
      <c r="A161" s="1">
        <f>IFERROR(__xludf.DUMMYFUNCTION("""COMPUTED_VALUE"""),44476.66666666667)</f>
        <v>44476.66667</v>
      </c>
      <c r="B161" s="2">
        <f>IFERROR(__xludf.DUMMYFUNCTION("""COMPUTED_VALUE"""),793.61)</f>
        <v>793.61</v>
      </c>
      <c r="C161" s="3">
        <v>867.017770582736</v>
      </c>
    </row>
    <row r="162">
      <c r="A162" s="1">
        <f>IFERROR(__xludf.DUMMYFUNCTION("""COMPUTED_VALUE"""),44477.66666666667)</f>
        <v>44477.66667</v>
      </c>
      <c r="B162" s="2">
        <f>IFERROR(__xludf.DUMMYFUNCTION("""COMPUTED_VALUE"""),785.49)</f>
        <v>785.49</v>
      </c>
      <c r="C162" s="3">
        <v>869.751089491845</v>
      </c>
    </row>
    <row r="163">
      <c r="A163" s="1">
        <f>IFERROR(__xludf.DUMMYFUNCTION("""COMPUTED_VALUE"""),44480.66666666667)</f>
        <v>44480.66667</v>
      </c>
      <c r="B163" s="2">
        <f>IFERROR(__xludf.DUMMYFUNCTION("""COMPUTED_VALUE"""),791.94)</f>
        <v>791.94</v>
      </c>
      <c r="C163" s="3">
        <v>895.381157718098</v>
      </c>
    </row>
    <row r="164">
      <c r="A164" s="1">
        <f>IFERROR(__xludf.DUMMYFUNCTION("""COMPUTED_VALUE"""),44481.66666666667)</f>
        <v>44481.66667</v>
      </c>
      <c r="B164" s="2">
        <f>IFERROR(__xludf.DUMMYFUNCTION("""COMPUTED_VALUE"""),805.72)</f>
        <v>805.72</v>
      </c>
      <c r="C164" s="3">
        <v>896.943596885348</v>
      </c>
    </row>
    <row r="165">
      <c r="A165" s="1">
        <f>IFERROR(__xludf.DUMMYFUNCTION("""COMPUTED_VALUE"""),44482.66666666667)</f>
        <v>44482.66667</v>
      </c>
      <c r="B165" s="2">
        <f>IFERROR(__xludf.DUMMYFUNCTION("""COMPUTED_VALUE"""),811.08)</f>
        <v>811.08</v>
      </c>
      <c r="C165" s="3">
        <v>905.658532423201</v>
      </c>
    </row>
    <row r="166">
      <c r="A166" s="1">
        <f>IFERROR(__xludf.DUMMYFUNCTION("""COMPUTED_VALUE"""),44483.66666666667)</f>
        <v>44483.66667</v>
      </c>
      <c r="B166" s="2">
        <f>IFERROR(__xludf.DUMMYFUNCTION("""COMPUTED_VALUE"""),818.32)</f>
        <v>818.32</v>
      </c>
      <c r="C166" s="3">
        <v>902.382774273994</v>
      </c>
    </row>
    <row r="167">
      <c r="A167" s="1">
        <f>IFERROR(__xludf.DUMMYFUNCTION("""COMPUTED_VALUE"""),44484.66666666667)</f>
        <v>44484.66667</v>
      </c>
      <c r="B167" s="2">
        <f>IFERROR(__xludf.DUMMYFUNCTION("""COMPUTED_VALUE"""),843.03)</f>
        <v>843.03</v>
      </c>
      <c r="C167" s="3">
        <v>905.116102151886</v>
      </c>
    </row>
    <row r="168">
      <c r="A168" s="1">
        <f>IFERROR(__xludf.DUMMYFUNCTION("""COMPUTED_VALUE"""),44487.66666666667)</f>
        <v>44487.66667</v>
      </c>
      <c r="B168" s="2">
        <f>IFERROR(__xludf.DUMMYFUNCTION("""COMPUTED_VALUE"""),870.11)</f>
        <v>870.11</v>
      </c>
      <c r="C168" s="3">
        <v>930.746197284538</v>
      </c>
    </row>
    <row r="169">
      <c r="A169" s="1">
        <f>IFERROR(__xludf.DUMMYFUNCTION("""COMPUTED_VALUE"""),44488.66666666667)</f>
        <v>44488.66667</v>
      </c>
      <c r="B169" s="2">
        <f>IFERROR(__xludf.DUMMYFUNCTION("""COMPUTED_VALUE"""),864.27)</f>
        <v>864.27</v>
      </c>
      <c r="C169" s="3">
        <v>932.308645420573</v>
      </c>
    </row>
    <row r="170">
      <c r="A170" s="1">
        <f>IFERROR(__xludf.DUMMYFUNCTION("""COMPUTED_VALUE"""),44489.66666666667)</f>
        <v>44489.66667</v>
      </c>
      <c r="B170" s="2">
        <f>IFERROR(__xludf.DUMMYFUNCTION("""COMPUTED_VALUE"""),865.8)</f>
        <v>865.8</v>
      </c>
      <c r="C170" s="3">
        <v>941.023580958466</v>
      </c>
    </row>
    <row r="171">
      <c r="A171" s="1">
        <f>IFERROR(__xludf.DUMMYFUNCTION("""COMPUTED_VALUE"""),44490.66666666667)</f>
        <v>44490.66667</v>
      </c>
      <c r="B171" s="2">
        <f>IFERROR(__xludf.DUMMYFUNCTION("""COMPUTED_VALUE"""),894.0)</f>
        <v>894</v>
      </c>
      <c r="C171" s="3">
        <v>937.747822809246</v>
      </c>
    </row>
    <row r="172">
      <c r="A172" s="1">
        <f>IFERROR(__xludf.DUMMYFUNCTION("""COMPUTED_VALUE"""),44491.66666666667)</f>
        <v>44491.66667</v>
      </c>
      <c r="B172" s="2">
        <f>IFERROR(__xludf.DUMMYFUNCTION("""COMPUTED_VALUE"""),909.68)</f>
        <v>909.68</v>
      </c>
      <c r="C172" s="3">
        <v>940.481150687159</v>
      </c>
    </row>
    <row r="173">
      <c r="A173" s="1">
        <f>IFERROR(__xludf.DUMMYFUNCTION("""COMPUTED_VALUE"""),44494.66666666667)</f>
        <v>44494.66667</v>
      </c>
      <c r="B173" s="2">
        <f>IFERROR(__xludf.DUMMYFUNCTION("""COMPUTED_VALUE"""),1024.86)</f>
        <v>1024.86</v>
      </c>
      <c r="C173" s="3">
        <v>966.111245304851</v>
      </c>
    </row>
    <row r="174">
      <c r="A174" s="1">
        <f>IFERROR(__xludf.DUMMYFUNCTION("""COMPUTED_VALUE"""),44495.66666666667)</f>
        <v>44495.66667</v>
      </c>
      <c r="B174" s="2">
        <f>IFERROR(__xludf.DUMMYFUNCTION("""COMPUTED_VALUE"""),1018.43)</f>
        <v>1018.43</v>
      </c>
      <c r="C174" s="3">
        <v>967.673693269262</v>
      </c>
    </row>
    <row r="175">
      <c r="A175" s="1">
        <f>IFERROR(__xludf.DUMMYFUNCTION("""COMPUTED_VALUE"""),44496.66666666667)</f>
        <v>44496.66667</v>
      </c>
      <c r="B175" s="2">
        <f>IFERROR(__xludf.DUMMYFUNCTION("""COMPUTED_VALUE"""),1037.86)</f>
        <v>1037.86</v>
      </c>
      <c r="C175" s="3">
        <v>976.388628635492</v>
      </c>
    </row>
    <row r="176">
      <c r="A176" s="1">
        <f>IFERROR(__xludf.DUMMYFUNCTION("""COMPUTED_VALUE"""),44497.66666666667)</f>
        <v>44497.66667</v>
      </c>
      <c r="B176" s="2">
        <f>IFERROR(__xludf.DUMMYFUNCTION("""COMPUTED_VALUE"""),1077.04)</f>
        <v>1077.04</v>
      </c>
      <c r="C176" s="3">
        <v>973.112870314611</v>
      </c>
    </row>
    <row r="177">
      <c r="A177" s="1">
        <f>IFERROR(__xludf.DUMMYFUNCTION("""COMPUTED_VALUE"""),44498.66666666667)</f>
        <v>44498.66667</v>
      </c>
      <c r="B177" s="2">
        <f>IFERROR(__xludf.DUMMYFUNCTION("""COMPUTED_VALUE"""),1114.0)</f>
        <v>1114</v>
      </c>
      <c r="C177" s="3">
        <v>975.846198020893</v>
      </c>
    </row>
    <row r="178">
      <c r="A178" s="1">
        <f>IFERROR(__xludf.DUMMYFUNCTION("""COMPUTED_VALUE"""),44501.66666666667)</f>
        <v>44501.66667</v>
      </c>
      <c r="B178" s="2">
        <f>IFERROR(__xludf.DUMMYFUNCTION("""COMPUTED_VALUE"""),1208.59)</f>
        <v>1208.59</v>
      </c>
      <c r="C178" s="3">
        <v>1001.47629263854</v>
      </c>
    </row>
    <row r="179">
      <c r="A179" s="1">
        <f>IFERROR(__xludf.DUMMYFUNCTION("""COMPUTED_VALUE"""),44502.66666666667)</f>
        <v>44502.66667</v>
      </c>
      <c r="B179" s="2">
        <f>IFERROR(__xludf.DUMMYFUNCTION("""COMPUTED_VALUE"""),1172.0)</f>
        <v>1172</v>
      </c>
      <c r="C179" s="3">
        <v>1003.03874060297</v>
      </c>
    </row>
    <row r="180">
      <c r="A180" s="1">
        <f>IFERROR(__xludf.DUMMYFUNCTION("""COMPUTED_VALUE"""),44503.66666666667)</f>
        <v>44503.66667</v>
      </c>
      <c r="B180" s="2">
        <f>IFERROR(__xludf.DUMMYFUNCTION("""COMPUTED_VALUE"""),1213.86)</f>
        <v>1213.86</v>
      </c>
      <c r="C180" s="3">
        <v>1011.7536759692</v>
      </c>
    </row>
    <row r="181">
      <c r="A181" s="1">
        <f>IFERROR(__xludf.DUMMYFUNCTION("""COMPUTED_VALUE"""),44504.66666666667)</f>
        <v>44504.66667</v>
      </c>
      <c r="B181" s="2">
        <f>IFERROR(__xludf.DUMMYFUNCTION("""COMPUTED_VALUE"""),1229.91)</f>
        <v>1229.91</v>
      </c>
      <c r="C181" s="3">
        <v>1007.09514001357</v>
      </c>
    </row>
    <row r="182">
      <c r="A182" s="1">
        <f>IFERROR(__xludf.DUMMYFUNCTION("""COMPUTED_VALUE"""),44505.66666666667)</f>
        <v>44505.66667</v>
      </c>
      <c r="B182" s="2">
        <f>IFERROR(__xludf.DUMMYFUNCTION("""COMPUTED_VALUE"""),1222.09)</f>
        <v>1222.09</v>
      </c>
      <c r="C182" s="3">
        <v>1008.44569008503</v>
      </c>
    </row>
    <row r="183">
      <c r="A183" s="1">
        <f>IFERROR(__xludf.DUMMYFUNCTION("""COMPUTED_VALUE"""),44508.66666666667)</f>
        <v>44508.66667</v>
      </c>
      <c r="B183" s="2">
        <f>IFERROR(__xludf.DUMMYFUNCTION("""COMPUTED_VALUE"""),1162.94)</f>
        <v>1162.94</v>
      </c>
      <c r="C183" s="3">
        <v>1029.92745179827</v>
      </c>
    </row>
    <row r="184">
      <c r="A184" s="1">
        <f>IFERROR(__xludf.DUMMYFUNCTION("""COMPUTED_VALUE"""),44509.66666666667)</f>
        <v>44509.66667</v>
      </c>
      <c r="B184" s="2">
        <f>IFERROR(__xludf.DUMMYFUNCTION("""COMPUTED_VALUE"""),1023.5)</f>
        <v>1023.5</v>
      </c>
      <c r="C184" s="3">
        <v>1030.10712212791</v>
      </c>
    </row>
    <row r="185">
      <c r="A185" s="1">
        <f>IFERROR(__xludf.DUMMYFUNCTION("""COMPUTED_VALUE"""),44510.66666666667)</f>
        <v>44510.66667</v>
      </c>
      <c r="B185" s="2">
        <f>IFERROR(__xludf.DUMMYFUNCTION("""COMPUTED_VALUE"""),1067.95)</f>
        <v>1067.95</v>
      </c>
      <c r="C185" s="3">
        <v>1037.43927985934</v>
      </c>
    </row>
    <row r="186">
      <c r="A186" s="1">
        <f>IFERROR(__xludf.DUMMYFUNCTION("""COMPUTED_VALUE"""),44511.66666666667)</f>
        <v>44511.66667</v>
      </c>
      <c r="B186" s="2">
        <f>IFERROR(__xludf.DUMMYFUNCTION("""COMPUTED_VALUE"""),1063.51)</f>
        <v>1063.51</v>
      </c>
      <c r="C186" s="3">
        <v>1032.78074390368</v>
      </c>
    </row>
    <row r="187">
      <c r="A187" s="1">
        <f>IFERROR(__xludf.DUMMYFUNCTION("""COMPUTED_VALUE"""),44512.66666666667)</f>
        <v>44512.66667</v>
      </c>
      <c r="B187" s="2">
        <f>IFERROR(__xludf.DUMMYFUNCTION("""COMPUTED_VALUE"""),1033.42)</f>
        <v>1033.42</v>
      </c>
      <c r="C187" s="3">
        <v>1034.13129397516</v>
      </c>
    </row>
    <row r="188">
      <c r="A188" s="1">
        <f>IFERROR(__xludf.DUMMYFUNCTION("""COMPUTED_VALUE"""),44515.66666666667)</f>
        <v>44515.66667</v>
      </c>
      <c r="B188" s="2">
        <f>IFERROR(__xludf.DUMMYFUNCTION("""COMPUTED_VALUE"""),1013.39)</f>
        <v>1013.39</v>
      </c>
      <c r="C188" s="3">
        <v>1055.61305568844</v>
      </c>
    </row>
    <row r="189">
      <c r="A189" s="1">
        <f>IFERROR(__xludf.DUMMYFUNCTION("""COMPUTED_VALUE"""),44516.66666666667)</f>
        <v>44516.66667</v>
      </c>
      <c r="B189" s="2">
        <f>IFERROR(__xludf.DUMMYFUNCTION("""COMPUTED_VALUE"""),1054.73)</f>
        <v>1054.73</v>
      </c>
      <c r="C189" s="3">
        <v>1053.74261602627</v>
      </c>
    </row>
    <row r="190">
      <c r="A190" s="1">
        <f>IFERROR(__xludf.DUMMYFUNCTION("""COMPUTED_VALUE"""),44517.66666666667)</f>
        <v>44517.66667</v>
      </c>
      <c r="B190" s="2">
        <f>IFERROR(__xludf.DUMMYFUNCTION("""COMPUTED_VALUE"""),1089.01)</f>
        <v>1089.01</v>
      </c>
      <c r="C190" s="3">
        <v>1059.02466376592</v>
      </c>
    </row>
    <row r="191">
      <c r="A191" s="1">
        <f>IFERROR(__xludf.DUMMYFUNCTION("""COMPUTED_VALUE"""),44518.66666666667)</f>
        <v>44518.66667</v>
      </c>
      <c r="B191" s="2">
        <f>IFERROR(__xludf.DUMMYFUNCTION("""COMPUTED_VALUE"""),1096.38)</f>
        <v>1096.38</v>
      </c>
      <c r="C191" s="3">
        <v>1052.31601781851</v>
      </c>
    </row>
    <row r="192">
      <c r="A192" s="1">
        <f>IFERROR(__xludf.DUMMYFUNCTION("""COMPUTED_VALUE"""),44519.66666666667)</f>
        <v>44519.66667</v>
      </c>
      <c r="B192" s="2">
        <f>IFERROR(__xludf.DUMMYFUNCTION("""COMPUTED_VALUE"""),1137.06)</f>
        <v>1137.06</v>
      </c>
      <c r="C192" s="3">
        <v>1051.61645789823</v>
      </c>
    </row>
    <row r="193">
      <c r="A193" s="1">
        <f>IFERROR(__xludf.DUMMYFUNCTION("""COMPUTED_VALUE"""),44522.66666666667)</f>
        <v>44522.66667</v>
      </c>
      <c r="B193" s="2">
        <f>IFERROR(__xludf.DUMMYFUNCTION("""COMPUTED_VALUE"""),1156.87)</f>
        <v>1156.87</v>
      </c>
      <c r="C193" s="3">
        <v>1066.94788963619</v>
      </c>
    </row>
    <row r="194">
      <c r="A194" s="1">
        <f>IFERROR(__xludf.DUMMYFUNCTION("""COMPUTED_VALUE"""),44523.66666666667)</f>
        <v>44523.66667</v>
      </c>
      <c r="B194" s="2">
        <f>IFERROR(__xludf.DUMMYFUNCTION("""COMPUTED_VALUE"""),1109.03)</f>
        <v>1109.03</v>
      </c>
      <c r="C194" s="3">
        <v>1065.07744997404</v>
      </c>
    </row>
    <row r="195">
      <c r="A195" s="1">
        <f>IFERROR(__xludf.DUMMYFUNCTION("""COMPUTED_VALUE"""),44524.66666666667)</f>
        <v>44524.66667</v>
      </c>
      <c r="B195" s="2">
        <f>IFERROR(__xludf.DUMMYFUNCTION("""COMPUTED_VALUE"""),1116.0)</f>
        <v>1116</v>
      </c>
      <c r="C195" s="3">
        <v>1070.35949771369</v>
      </c>
    </row>
    <row r="196">
      <c r="A196" s="1">
        <f>IFERROR(__xludf.DUMMYFUNCTION("""COMPUTED_VALUE"""),44526.54166666667)</f>
        <v>44526.54167</v>
      </c>
      <c r="B196" s="2">
        <f>IFERROR(__xludf.DUMMYFUNCTION("""COMPUTED_VALUE"""),1081.92)</f>
        <v>1081.92</v>
      </c>
      <c r="C196" s="3">
        <v>1062.95129184593</v>
      </c>
    </row>
    <row r="197">
      <c r="A197" s="1">
        <f>IFERROR(__xludf.DUMMYFUNCTION("""COMPUTED_VALUE"""),44529.66666666667)</f>
        <v>44529.66667</v>
      </c>
      <c r="B197" s="2">
        <f>IFERROR(__xludf.DUMMYFUNCTION("""COMPUTED_VALUE"""),1136.99)</f>
        <v>1136.99</v>
      </c>
      <c r="C197" s="3">
        <v>1071.73496642529</v>
      </c>
    </row>
    <row r="198">
      <c r="A198" s="1">
        <f>IFERROR(__xludf.DUMMYFUNCTION("""COMPUTED_VALUE"""),44530.66666666667)</f>
        <v>44530.66667</v>
      </c>
      <c r="B198" s="2">
        <f>IFERROR(__xludf.DUMMYFUNCTION("""COMPUTED_VALUE"""),1144.76)</f>
        <v>1144.76</v>
      </c>
      <c r="C198" s="3">
        <v>1067.68194104361</v>
      </c>
    </row>
    <row r="199">
      <c r="A199" s="1">
        <f>IFERROR(__xludf.DUMMYFUNCTION("""COMPUTED_VALUE"""),44531.66666666667)</f>
        <v>44531.66667</v>
      </c>
      <c r="B199" s="2">
        <f>IFERROR(__xludf.DUMMYFUNCTION("""COMPUTED_VALUE"""),1095.0)</f>
        <v>1095</v>
      </c>
      <c r="C199" s="3">
        <v>1070.78140306372</v>
      </c>
    </row>
    <row r="200">
      <c r="A200" s="1">
        <f>IFERROR(__xludf.DUMMYFUNCTION("""COMPUTED_VALUE"""),44532.66666666667)</f>
        <v>44532.66667</v>
      </c>
      <c r="B200" s="2">
        <f>IFERROR(__xludf.DUMMYFUNCTION("""COMPUTED_VALUE"""),1084.6)</f>
        <v>1084.6</v>
      </c>
      <c r="C200" s="3">
        <v>1061.89017139672</v>
      </c>
    </row>
    <row r="201">
      <c r="A201" s="1">
        <f>IFERROR(__xludf.DUMMYFUNCTION("""COMPUTED_VALUE"""),44533.66666666667)</f>
        <v>44533.66667</v>
      </c>
      <c r="B201" s="2">
        <f>IFERROR(__xludf.DUMMYFUNCTION("""COMPUTED_VALUE"""),1014.97)</f>
        <v>1014.97</v>
      </c>
      <c r="C201" s="3">
        <v>1059.00802575688</v>
      </c>
    </row>
    <row r="202">
      <c r="A202" s="1">
        <f>IFERROR(__xludf.DUMMYFUNCTION("""COMPUTED_VALUE"""),44536.66666666667)</f>
        <v>44536.66667</v>
      </c>
      <c r="B202" s="2">
        <f>IFERROR(__xludf.DUMMYFUNCTION("""COMPUTED_VALUE"""),1009.01)</f>
        <v>1009.01</v>
      </c>
      <c r="C202" s="3">
        <v>1067.79170033623</v>
      </c>
    </row>
    <row r="203">
      <c r="A203" s="1">
        <f>IFERROR(__xludf.DUMMYFUNCTION("""COMPUTED_VALUE"""),44537.66666666667)</f>
        <v>44537.66667</v>
      </c>
      <c r="B203" s="2">
        <f>IFERROR(__xludf.DUMMYFUNCTION("""COMPUTED_VALUE"""),1051.75)</f>
        <v>1051.75</v>
      </c>
      <c r="C203" s="3">
        <v>1063.73867495454</v>
      </c>
    </row>
    <row r="204">
      <c r="A204" s="1">
        <f>IFERROR(__xludf.DUMMYFUNCTION("""COMPUTED_VALUE"""),44538.66666666667)</f>
        <v>44538.66667</v>
      </c>
      <c r="B204" s="2">
        <f>IFERROR(__xludf.DUMMYFUNCTION("""COMPUTED_VALUE"""),1068.96)</f>
        <v>1068.96</v>
      </c>
      <c r="C204" s="3">
        <v>1066.83813697466</v>
      </c>
    </row>
    <row r="205">
      <c r="A205" s="1">
        <f>IFERROR(__xludf.DUMMYFUNCTION("""COMPUTED_VALUE"""),44539.66666666667)</f>
        <v>44539.66667</v>
      </c>
      <c r="B205" s="2">
        <f>IFERROR(__xludf.DUMMYFUNCTION("""COMPUTED_VALUE"""),1003.8)</f>
        <v>1003.8</v>
      </c>
      <c r="C205" s="3">
        <v>1056.41493923242</v>
      </c>
    </row>
    <row r="206">
      <c r="A206" s="1">
        <f>IFERROR(__xludf.DUMMYFUNCTION("""COMPUTED_VALUE"""),44540.66666666667)</f>
        <v>44540.66667</v>
      </c>
      <c r="B206" s="2">
        <f>IFERROR(__xludf.DUMMYFUNCTION("""COMPUTED_VALUE"""),1017.03)</f>
        <v>1017.03</v>
      </c>
      <c r="C206" s="3">
        <v>1052.00082751736</v>
      </c>
    </row>
    <row r="207">
      <c r="A207" s="1">
        <f>IFERROR(__xludf.DUMMYFUNCTION("""COMPUTED_VALUE"""),44543.66666666667)</f>
        <v>44543.66667</v>
      </c>
      <c r="B207" s="2">
        <f>IFERROR(__xludf.DUMMYFUNCTION("""COMPUTED_VALUE"""),966.41)</f>
        <v>966.41</v>
      </c>
      <c r="C207" s="3">
        <v>1056.18860387099</v>
      </c>
    </row>
    <row r="208">
      <c r="A208" s="1">
        <f>IFERROR(__xludf.DUMMYFUNCTION("""COMPUTED_VALUE"""),44544.66666666667)</f>
        <v>44544.66667</v>
      </c>
      <c r="B208" s="2">
        <f>IFERROR(__xludf.DUMMYFUNCTION("""COMPUTED_VALUE"""),958.51)</f>
        <v>958.51</v>
      </c>
      <c r="C208" s="3">
        <v>1050.60361241407</v>
      </c>
    </row>
    <row r="209">
      <c r="A209" s="1">
        <f>IFERROR(__xludf.DUMMYFUNCTION("""COMPUTED_VALUE"""),44545.66666666667)</f>
        <v>44545.66667</v>
      </c>
      <c r="B209" s="2">
        <f>IFERROR(__xludf.DUMMYFUNCTION("""COMPUTED_VALUE"""),975.99)</f>
        <v>975.99</v>
      </c>
      <c r="C209" s="3">
        <v>1052.17110835895</v>
      </c>
    </row>
    <row r="210">
      <c r="A210" s="1">
        <f>IFERROR(__xludf.DUMMYFUNCTION("""COMPUTED_VALUE"""),44546.66666666667)</f>
        <v>44546.66667</v>
      </c>
      <c r="B210" s="2">
        <f>IFERROR(__xludf.DUMMYFUNCTION("""COMPUTED_VALUE"""),926.92)</f>
        <v>926.92</v>
      </c>
      <c r="C210" s="3">
        <v>1041.7479106167</v>
      </c>
    </row>
    <row r="211">
      <c r="A211" s="1">
        <f>IFERROR(__xludf.DUMMYFUNCTION("""COMPUTED_VALUE"""),44547.66666666667)</f>
        <v>44547.66667</v>
      </c>
      <c r="B211" s="2">
        <f>IFERROR(__xludf.DUMMYFUNCTION("""COMPUTED_VALUE"""),932.57)</f>
        <v>932.57</v>
      </c>
      <c r="C211" s="3">
        <v>1037.33379890167</v>
      </c>
    </row>
    <row r="212">
      <c r="A212" s="1">
        <f>IFERROR(__xludf.DUMMYFUNCTION("""COMPUTED_VALUE"""),44550.66666666667)</f>
        <v>44550.66667</v>
      </c>
      <c r="B212" s="2">
        <f>IFERROR(__xludf.DUMMYFUNCTION("""COMPUTED_VALUE"""),899.94)</f>
        <v>899.94</v>
      </c>
      <c r="C212" s="3">
        <v>1041.52157525526</v>
      </c>
    </row>
    <row r="213">
      <c r="A213" s="1">
        <f>IFERROR(__xludf.DUMMYFUNCTION("""COMPUTED_VALUE"""),44551.66666666667)</f>
        <v>44551.66667</v>
      </c>
      <c r="B213" s="2">
        <f>IFERROR(__xludf.DUMMYFUNCTION("""COMPUTED_VALUE"""),938.53)</f>
        <v>938.53</v>
      </c>
      <c r="C213" s="3">
        <v>1035.93658379837</v>
      </c>
    </row>
    <row r="214">
      <c r="A214" s="1">
        <f>IFERROR(__xludf.DUMMYFUNCTION("""COMPUTED_VALUE"""),44552.66666666667)</f>
        <v>44552.66667</v>
      </c>
      <c r="B214" s="2">
        <f>IFERROR(__xludf.DUMMYFUNCTION("""COMPUTED_VALUE"""),1008.87)</f>
        <v>1008.87</v>
      </c>
      <c r="C214" s="3">
        <v>1037.50407974324</v>
      </c>
    </row>
    <row r="215">
      <c r="A215" s="1">
        <f>IFERROR(__xludf.DUMMYFUNCTION("""COMPUTED_VALUE"""),44553.66666666667)</f>
        <v>44553.66667</v>
      </c>
      <c r="B215" s="2">
        <f>IFERROR(__xludf.DUMMYFUNCTION("""COMPUTED_VALUE"""),1067.0)</f>
        <v>1067</v>
      </c>
      <c r="C215" s="3">
        <v>1027.08088200104</v>
      </c>
    </row>
    <row r="216">
      <c r="A216" s="1">
        <f>IFERROR(__xludf.DUMMYFUNCTION("""COMPUTED_VALUE"""),44557.66666666667)</f>
        <v>44557.66667</v>
      </c>
      <c r="B216" s="2">
        <f>IFERROR(__xludf.DUMMYFUNCTION("""COMPUTED_VALUE"""),1093.94)</f>
        <v>1093.94</v>
      </c>
      <c r="C216" s="3">
        <v>1026.85454663955</v>
      </c>
    </row>
    <row r="217">
      <c r="A217" s="1">
        <f>IFERROR(__xludf.DUMMYFUNCTION("""COMPUTED_VALUE"""),44558.66666666667)</f>
        <v>44558.66667</v>
      </c>
      <c r="B217" s="2">
        <f>IFERROR(__xludf.DUMMYFUNCTION("""COMPUTED_VALUE"""),1088.47)</f>
        <v>1088.47</v>
      </c>
      <c r="C217" s="3">
        <v>1021.26955518263</v>
      </c>
    </row>
    <row r="218">
      <c r="A218" s="1">
        <f>IFERROR(__xludf.DUMMYFUNCTION("""COMPUTED_VALUE"""),44559.66666666667)</f>
        <v>44559.66667</v>
      </c>
      <c r="B218" s="2">
        <f>IFERROR(__xludf.DUMMYFUNCTION("""COMPUTED_VALUE"""),1086.19)</f>
        <v>1086.19</v>
      </c>
      <c r="C218" s="3">
        <v>1022.83705112753</v>
      </c>
    </row>
    <row r="219">
      <c r="A219" s="1">
        <f>IFERROR(__xludf.DUMMYFUNCTION("""COMPUTED_VALUE"""),44560.66666666667)</f>
        <v>44560.66667</v>
      </c>
      <c r="B219" s="2">
        <f>IFERROR(__xludf.DUMMYFUNCTION("""COMPUTED_VALUE"""),1070.34)</f>
        <v>1070.34</v>
      </c>
      <c r="C219" s="3">
        <v>1012.41385338532</v>
      </c>
    </row>
    <row r="220">
      <c r="A220" s="1">
        <f>IFERROR(__xludf.DUMMYFUNCTION("""COMPUTED_VALUE"""),44561.66666666667)</f>
        <v>44561.66667</v>
      </c>
      <c r="B220" s="2">
        <f>IFERROR(__xludf.DUMMYFUNCTION("""COMPUTED_VALUE"""),1056.78)</f>
        <v>1056.78</v>
      </c>
      <c r="C220" s="3">
        <v>1007.99974167028</v>
      </c>
    </row>
    <row r="221">
      <c r="A221" s="1">
        <f>IFERROR(__xludf.DUMMYFUNCTION("""COMPUTED_VALUE"""),44564.66666666667)</f>
        <v>44564.66667</v>
      </c>
      <c r="B221" s="2">
        <f>IFERROR(__xludf.DUMMYFUNCTION("""COMPUTED_VALUE"""),1199.78)</f>
        <v>1199.78</v>
      </c>
      <c r="C221" s="3">
        <v>1012.18751802389</v>
      </c>
    </row>
    <row r="222">
      <c r="A222" s="1">
        <f>IFERROR(__xludf.DUMMYFUNCTION("""COMPUTED_VALUE"""),44565.66666666667)</f>
        <v>44565.66667</v>
      </c>
      <c r="B222" s="2">
        <f>IFERROR(__xludf.DUMMYFUNCTION("""COMPUTED_VALUE"""),1149.59)</f>
        <v>1149.59</v>
      </c>
      <c r="C222" s="3">
        <v>1006.60252656694</v>
      </c>
    </row>
    <row r="223">
      <c r="A223" s="1">
        <f>IFERROR(__xludf.DUMMYFUNCTION("""COMPUTED_VALUE"""),44566.66666666667)</f>
        <v>44566.66667</v>
      </c>
      <c r="B223" s="2">
        <f>IFERROR(__xludf.DUMMYFUNCTION("""COMPUTED_VALUE"""),1088.12)</f>
        <v>1088.12</v>
      </c>
      <c r="C223" s="3">
        <v>1008.17002251183</v>
      </c>
    </row>
    <row r="224">
      <c r="A224" s="1">
        <f>IFERROR(__xludf.DUMMYFUNCTION("""COMPUTED_VALUE"""),44567.66666666667)</f>
        <v>44567.66667</v>
      </c>
      <c r="B224" s="2">
        <f>IFERROR(__xludf.DUMMYFUNCTION("""COMPUTED_VALUE"""),1064.7)</f>
        <v>1064.7</v>
      </c>
      <c r="C224" s="3">
        <v>997.746824769617</v>
      </c>
    </row>
    <row r="225">
      <c r="A225" s="1">
        <f>IFERROR(__xludf.DUMMYFUNCTION("""COMPUTED_VALUE"""),44568.66666666667)</f>
        <v>44568.66667</v>
      </c>
      <c r="B225" s="2">
        <f>IFERROR(__xludf.DUMMYFUNCTION("""COMPUTED_VALUE"""),1026.96)</f>
        <v>1026.96</v>
      </c>
      <c r="C225" s="3">
        <v>993.332713054595</v>
      </c>
    </row>
    <row r="226">
      <c r="A226" s="1">
        <f>IFERROR(__xludf.DUMMYFUNCTION("""COMPUTED_VALUE"""),44571.66666666667)</f>
        <v>44571.66667</v>
      </c>
      <c r="B226" s="2">
        <f>IFERROR(__xludf.DUMMYFUNCTION("""COMPUTED_VALUE"""),1058.12)</f>
        <v>1058.12</v>
      </c>
      <c r="C226" s="3">
        <v>997.520489408175</v>
      </c>
    </row>
    <row r="227">
      <c r="A227" s="1">
        <f>IFERROR(__xludf.DUMMYFUNCTION("""COMPUTED_VALUE"""),44572.66666666667)</f>
        <v>44572.66667</v>
      </c>
      <c r="B227" s="2">
        <f>IFERROR(__xludf.DUMMYFUNCTION("""COMPUTED_VALUE"""),1064.4)</f>
        <v>1064.4</v>
      </c>
      <c r="C227" s="3">
        <v>991.935497951238</v>
      </c>
    </row>
    <row r="228">
      <c r="A228" s="1">
        <f>IFERROR(__xludf.DUMMYFUNCTION("""COMPUTED_VALUE"""),44573.66666666667)</f>
        <v>44573.66667</v>
      </c>
      <c r="B228" s="2">
        <f>IFERROR(__xludf.DUMMYFUNCTION("""COMPUTED_VALUE"""),1106.22)</f>
        <v>1106.22</v>
      </c>
      <c r="C228" s="3">
        <v>993.502993896122</v>
      </c>
    </row>
    <row r="229">
      <c r="A229" s="1">
        <f>IFERROR(__xludf.DUMMYFUNCTION("""COMPUTED_VALUE"""),44574.66666666667)</f>
        <v>44574.66667</v>
      </c>
      <c r="B229" s="2">
        <f>IFERROR(__xludf.DUMMYFUNCTION("""COMPUTED_VALUE"""),1031.56)</f>
        <v>1031.56</v>
      </c>
      <c r="C229" s="3">
        <v>983.079796153896</v>
      </c>
    </row>
    <row r="230">
      <c r="A230" s="1">
        <f>IFERROR(__xludf.DUMMYFUNCTION("""COMPUTED_VALUE"""),44575.66666666667)</f>
        <v>44575.66667</v>
      </c>
      <c r="B230" s="2">
        <f>IFERROR(__xludf.DUMMYFUNCTION("""COMPUTED_VALUE"""),1049.61)</f>
        <v>1049.61</v>
      </c>
      <c r="C230" s="3">
        <v>978.665684438837</v>
      </c>
    </row>
    <row r="231">
      <c r="A231" s="1">
        <f>IFERROR(__xludf.DUMMYFUNCTION("""COMPUTED_VALUE"""),44579.66666666667)</f>
        <v>44579.66667</v>
      </c>
      <c r="B231" s="2">
        <f>IFERROR(__xludf.DUMMYFUNCTION("""COMPUTED_VALUE"""),1030.51)</f>
        <v>1030.51</v>
      </c>
      <c r="C231" s="3">
        <v>977.268469335527</v>
      </c>
    </row>
    <row r="232">
      <c r="A232" s="1">
        <f>IFERROR(__xludf.DUMMYFUNCTION("""COMPUTED_VALUE"""),44580.66666666667)</f>
        <v>44580.66667</v>
      </c>
      <c r="B232" s="2">
        <f>IFERROR(__xludf.DUMMYFUNCTION("""COMPUTED_VALUE"""),995.65)</f>
        <v>995.65</v>
      </c>
      <c r="C232" s="3">
        <v>978.835965280425</v>
      </c>
    </row>
    <row r="233">
      <c r="A233" s="1">
        <f>IFERROR(__xludf.DUMMYFUNCTION("""COMPUTED_VALUE"""),44581.66666666667)</f>
        <v>44581.66667</v>
      </c>
      <c r="B233" s="2">
        <f>IFERROR(__xludf.DUMMYFUNCTION("""COMPUTED_VALUE"""),996.27)</f>
        <v>996.27</v>
      </c>
      <c r="C233" s="3">
        <v>968.412767538184</v>
      </c>
    </row>
    <row r="234">
      <c r="A234" s="1">
        <f>IFERROR(__xludf.DUMMYFUNCTION("""COMPUTED_VALUE"""),44582.66666666667)</f>
        <v>44582.66667</v>
      </c>
      <c r="B234" s="2">
        <f>IFERROR(__xludf.DUMMYFUNCTION("""COMPUTED_VALUE"""),943.9)</f>
        <v>943.9</v>
      </c>
      <c r="C234" s="3">
        <v>963.998655823141</v>
      </c>
    </row>
    <row r="235">
      <c r="A235" s="1">
        <f>IFERROR(__xludf.DUMMYFUNCTION("""COMPUTED_VALUE"""),44585.66666666667)</f>
        <v>44585.66667</v>
      </c>
      <c r="B235" s="2">
        <f>IFERROR(__xludf.DUMMYFUNCTION("""COMPUTED_VALUE"""),930.0)</f>
        <v>930</v>
      </c>
      <c r="C235" s="3">
        <v>968.186432176807</v>
      </c>
    </row>
    <row r="236">
      <c r="A236" s="1">
        <f>IFERROR(__xludf.DUMMYFUNCTION("""COMPUTED_VALUE"""),44586.66666666667)</f>
        <v>44586.66667</v>
      </c>
      <c r="B236" s="2">
        <f>IFERROR(__xludf.DUMMYFUNCTION("""COMPUTED_VALUE"""),918.4)</f>
        <v>918.4</v>
      </c>
      <c r="C236" s="3">
        <v>962.601440719843</v>
      </c>
    </row>
    <row r="237">
      <c r="A237" s="1">
        <f>IFERROR(__xludf.DUMMYFUNCTION("""COMPUTED_VALUE"""),44587.66666666667)</f>
        <v>44587.66667</v>
      </c>
      <c r="B237" s="2">
        <f>IFERROR(__xludf.DUMMYFUNCTION("""COMPUTED_VALUE"""),937.41)</f>
        <v>937.41</v>
      </c>
      <c r="C237" s="3">
        <v>964.168936664714</v>
      </c>
    </row>
    <row r="238">
      <c r="A238" s="1">
        <f>IFERROR(__xludf.DUMMYFUNCTION("""COMPUTED_VALUE"""),44588.66666666667)</f>
        <v>44588.66667</v>
      </c>
      <c r="B238" s="2">
        <f>IFERROR(__xludf.DUMMYFUNCTION("""COMPUTED_VALUE"""),829.1)</f>
        <v>829.1</v>
      </c>
      <c r="C238" s="3">
        <v>953.745738922472</v>
      </c>
    </row>
    <row r="239">
      <c r="A239" s="1">
        <f>IFERROR(__xludf.DUMMYFUNCTION("""COMPUTED_VALUE"""),44589.66666666667)</f>
        <v>44589.66667</v>
      </c>
      <c r="B239" s="2">
        <f>IFERROR(__xludf.DUMMYFUNCTION("""COMPUTED_VALUE"""),846.35)</f>
        <v>846.35</v>
      </c>
      <c r="C239" s="3">
        <v>949.331627207446</v>
      </c>
    </row>
    <row r="240">
      <c r="A240" s="1">
        <f>IFERROR(__xludf.DUMMYFUNCTION("""COMPUTED_VALUE"""),44592.66666666667)</f>
        <v>44592.66667</v>
      </c>
      <c r="B240" s="2">
        <f>IFERROR(__xludf.DUMMYFUNCTION("""COMPUTED_VALUE"""),936.72)</f>
        <v>936.72</v>
      </c>
      <c r="C240" s="3">
        <v>953.519403561088</v>
      </c>
    </row>
    <row r="241">
      <c r="A241" s="1">
        <f>IFERROR(__xludf.DUMMYFUNCTION("""COMPUTED_VALUE"""),44593.66666666667)</f>
        <v>44593.66667</v>
      </c>
      <c r="B241" s="2">
        <f>IFERROR(__xludf.DUMMYFUNCTION("""COMPUTED_VALUE"""),931.25)</f>
        <v>931.25</v>
      </c>
      <c r="C241" s="3">
        <v>947.934412104131</v>
      </c>
    </row>
    <row r="242">
      <c r="A242" s="1">
        <f>IFERROR(__xludf.DUMMYFUNCTION("""COMPUTED_VALUE"""),44594.66666666667)</f>
        <v>44594.66667</v>
      </c>
      <c r="B242" s="2">
        <f>IFERROR(__xludf.DUMMYFUNCTION("""COMPUTED_VALUE"""),905.66)</f>
        <v>905.66</v>
      </c>
      <c r="C242" s="3">
        <v>949.501908049015</v>
      </c>
    </row>
    <row r="243">
      <c r="A243" s="1">
        <f>IFERROR(__xludf.DUMMYFUNCTION("""COMPUTED_VALUE"""),44595.66666666667)</f>
        <v>44595.66667</v>
      </c>
      <c r="B243" s="2">
        <f>IFERROR(__xludf.DUMMYFUNCTION("""COMPUTED_VALUE"""),891.14)</f>
        <v>891.14</v>
      </c>
      <c r="C243" s="3">
        <v>939.07871030676</v>
      </c>
    </row>
    <row r="244">
      <c r="A244" s="1">
        <f>IFERROR(__xludf.DUMMYFUNCTION("""COMPUTED_VALUE"""),44596.66666666667)</f>
        <v>44596.66667</v>
      </c>
      <c r="B244" s="2">
        <f>IFERROR(__xludf.DUMMYFUNCTION("""COMPUTED_VALUE"""),923.32)</f>
        <v>923.32</v>
      </c>
      <c r="C244" s="3">
        <v>934.664598591691</v>
      </c>
    </row>
    <row r="245">
      <c r="A245" s="1">
        <f>IFERROR(__xludf.DUMMYFUNCTION("""COMPUTED_VALUE"""),44599.66666666667)</f>
        <v>44599.66667</v>
      </c>
      <c r="B245" s="2">
        <f>IFERROR(__xludf.DUMMYFUNCTION("""COMPUTED_VALUE"""),907.34)</f>
        <v>907.34</v>
      </c>
      <c r="C245" s="3">
        <v>938.852374945369</v>
      </c>
    </row>
    <row r="246">
      <c r="A246" s="1">
        <f>IFERROR(__xludf.DUMMYFUNCTION("""COMPUTED_VALUE"""),44600.66666666667)</f>
        <v>44600.66667</v>
      </c>
      <c r="B246" s="2">
        <f>IFERROR(__xludf.DUMMYFUNCTION("""COMPUTED_VALUE"""),922.0)</f>
        <v>922</v>
      </c>
      <c r="C246" s="3">
        <v>933.267383488434</v>
      </c>
    </row>
    <row r="247">
      <c r="A247" s="1">
        <f>IFERROR(__xludf.DUMMYFUNCTION("""COMPUTED_VALUE"""),44601.66666666667)</f>
        <v>44601.66667</v>
      </c>
      <c r="B247" s="2">
        <f>IFERROR(__xludf.DUMMYFUNCTION("""COMPUTED_VALUE"""),932.0)</f>
        <v>932</v>
      </c>
      <c r="C247" s="3">
        <v>934.834879433291</v>
      </c>
    </row>
    <row r="248">
      <c r="A248" s="1">
        <f>IFERROR(__xludf.DUMMYFUNCTION("""COMPUTED_VALUE"""),44602.66666666667)</f>
        <v>44602.66667</v>
      </c>
      <c r="B248" s="2">
        <f>IFERROR(__xludf.DUMMYFUNCTION("""COMPUTED_VALUE"""),904.55)</f>
        <v>904.55</v>
      </c>
      <c r="C248" s="3">
        <v>924.411681691084</v>
      </c>
    </row>
    <row r="249">
      <c r="A249" s="1">
        <f>IFERROR(__xludf.DUMMYFUNCTION("""COMPUTED_VALUE"""),44603.66666666667)</f>
        <v>44603.66667</v>
      </c>
      <c r="B249" s="2">
        <f>IFERROR(__xludf.DUMMYFUNCTION("""COMPUTED_VALUE"""),860.0)</f>
        <v>860</v>
      </c>
      <c r="C249" s="3">
        <v>919.997569975993</v>
      </c>
    </row>
    <row r="250">
      <c r="A250" s="1">
        <f>IFERROR(__xludf.DUMMYFUNCTION("""COMPUTED_VALUE"""),44606.66666666667)</f>
        <v>44606.66667</v>
      </c>
      <c r="B250" s="2">
        <f>IFERROR(__xludf.DUMMYFUNCTION("""COMPUTED_VALUE"""),875.76)</f>
        <v>875.76</v>
      </c>
      <c r="C250" s="3">
        <v>924.18534632965</v>
      </c>
    </row>
    <row r="251">
      <c r="A251" s="1">
        <f>IFERROR(__xludf.DUMMYFUNCTION("""COMPUTED_VALUE"""),44607.66666666667)</f>
        <v>44607.66667</v>
      </c>
      <c r="B251" s="2">
        <f>IFERROR(__xludf.DUMMYFUNCTION("""COMPUTED_VALUE"""),922.43)</f>
        <v>922.43</v>
      </c>
      <c r="C251" s="3">
        <v>918.600354872708</v>
      </c>
    </row>
    <row r="252">
      <c r="A252" s="1">
        <f>IFERROR(__xludf.DUMMYFUNCTION("""COMPUTED_VALUE"""),44608.66666666667)</f>
        <v>44608.66667</v>
      </c>
      <c r="B252" s="2">
        <f>IFERROR(__xludf.DUMMYFUNCTION("""COMPUTED_VALUE"""),923.39)</f>
        <v>923.39</v>
      </c>
      <c r="C252" s="3">
        <v>920.167850817592</v>
      </c>
    </row>
    <row r="253">
      <c r="A253" s="1">
        <f>IFERROR(__xludf.DUMMYFUNCTION("""COMPUTED_VALUE"""),44609.66666666667)</f>
        <v>44609.66667</v>
      </c>
      <c r="B253" s="2">
        <f>IFERROR(__xludf.DUMMYFUNCTION("""COMPUTED_VALUE"""),876.35)</f>
        <v>876.35</v>
      </c>
      <c r="C253" s="3">
        <v>909.744653075372</v>
      </c>
    </row>
    <row r="254">
      <c r="A254" s="1">
        <f>IFERROR(__xludf.DUMMYFUNCTION("""COMPUTED_VALUE"""),44610.66666666667)</f>
        <v>44610.66667</v>
      </c>
      <c r="B254" s="2">
        <f>IFERROR(__xludf.DUMMYFUNCTION("""COMPUTED_VALUE"""),856.98)</f>
        <v>856.98</v>
      </c>
      <c r="C254" s="3">
        <v>905.330541360301</v>
      </c>
    </row>
    <row r="255">
      <c r="A255" s="1"/>
      <c r="C255" s="3">
        <v>903.933326257011</v>
      </c>
    </row>
    <row r="256">
      <c r="A256" s="1"/>
      <c r="C256" s="3">
        <v>905.500822201894</v>
      </c>
    </row>
    <row r="257">
      <c r="A257" s="1"/>
      <c r="C257" s="3">
        <v>895.07762445966</v>
      </c>
    </row>
    <row r="258">
      <c r="A258" s="1"/>
      <c r="C258" s="3">
        <v>890.663512744606</v>
      </c>
    </row>
    <row r="259">
      <c r="A259" s="1"/>
      <c r="C259" s="3">
        <v>914.117257649111</v>
      </c>
    </row>
    <row r="260">
      <c r="A260" s="1"/>
      <c r="C260" s="3">
        <v>912.021967781532</v>
      </c>
    </row>
    <row r="261">
      <c r="A261" s="1"/>
      <c r="C261" s="3">
        <v>894.851289098212</v>
      </c>
    </row>
    <row r="262">
      <c r="A262" s="1"/>
      <c r="C262" s="3">
        <v>889.266297641299</v>
      </c>
    </row>
    <row r="263">
      <c r="A263" s="1"/>
      <c r="C263" s="3">
        <v>890.83379358617</v>
      </c>
    </row>
    <row r="264">
      <c r="A264" s="1"/>
      <c r="C264" s="3">
        <v>880.410595843994</v>
      </c>
    </row>
    <row r="265">
      <c r="A265" s="1"/>
      <c r="C265" s="3">
        <v>875.996484128911</v>
      </c>
    </row>
    <row r="266">
      <c r="A266" s="1"/>
      <c r="C266" s="3">
        <v>899.450229033419</v>
      </c>
    </row>
    <row r="267">
      <c r="A267" s="1"/>
      <c r="C267" s="3">
        <v>897.35493916581</v>
      </c>
    </row>
    <row r="268">
      <c r="A268" s="1"/>
      <c r="C268" s="3">
        <v>880.184260482505</v>
      </c>
    </row>
    <row r="269">
      <c r="A269" s="1"/>
      <c r="C269" s="3">
        <v>874.599269025602</v>
      </c>
    </row>
    <row r="270">
      <c r="A270" s="1"/>
      <c r="C270" s="3">
        <v>876.166764970486</v>
      </c>
    </row>
    <row r="271">
      <c r="A271" s="1"/>
      <c r="C271" s="3">
        <v>865.743567228273</v>
      </c>
    </row>
    <row r="272">
      <c r="A272" s="1"/>
      <c r="C272" s="3">
        <v>861.329455513216</v>
      </c>
    </row>
    <row r="273">
      <c r="A273" s="1"/>
      <c r="C273" s="3">
        <v>884.783200417729</v>
      </c>
    </row>
    <row r="274">
      <c r="A274" s="1"/>
      <c r="C274" s="3">
        <v>882.687910550105</v>
      </c>
    </row>
    <row r="275">
      <c r="A275" s="1"/>
      <c r="C275" s="3">
        <v>865.517231866843</v>
      </c>
    </row>
    <row r="276">
      <c r="A276" s="1"/>
      <c r="C276" s="3">
        <v>859.932240409904</v>
      </c>
    </row>
    <row r="277">
      <c r="A277" s="1"/>
      <c r="C277" s="3">
        <v>861.499736354774</v>
      </c>
    </row>
    <row r="278">
      <c r="A278" s="1"/>
      <c r="C278" s="3">
        <v>851.07653861257</v>
      </c>
    </row>
    <row r="279">
      <c r="A279" s="1"/>
      <c r="C279" s="3">
        <v>846.662426897525</v>
      </c>
    </row>
    <row r="280">
      <c r="A280" s="1"/>
      <c r="C280" s="3">
        <v>870.116171802034</v>
      </c>
    </row>
    <row r="281">
      <c r="A281" s="1"/>
      <c r="C281" s="3">
        <v>868.020881934384</v>
      </c>
    </row>
    <row r="282">
      <c r="A282" s="1"/>
      <c r="C282" s="3">
        <v>850.850203251124</v>
      </c>
    </row>
    <row r="283">
      <c r="A283" s="1"/>
      <c r="C283" s="3">
        <v>845.265211794207</v>
      </c>
    </row>
    <row r="284">
      <c r="A284" s="1"/>
      <c r="C284" s="3">
        <v>846.832707739076</v>
      </c>
    </row>
    <row r="285">
      <c r="A285" s="1"/>
      <c r="C285" s="3">
        <v>836.409509996849</v>
      </c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18</v>
      </c>
      <c r="G2" s="6" t="s">
        <v>18</v>
      </c>
      <c r="H2" s="6" t="s">
        <v>21</v>
      </c>
      <c r="I2" s="6" t="s">
        <v>21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22</v>
      </c>
      <c r="O2" s="6" t="s">
        <v>22</v>
      </c>
      <c r="P2" s="6" t="s">
        <v>22</v>
      </c>
      <c r="Q2" s="6" t="s">
        <v>23</v>
      </c>
    </row>
    <row r="3">
      <c r="A3" s="6" t="s">
        <v>24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26</v>
      </c>
      <c r="G3" s="6" t="s">
        <v>26</v>
      </c>
      <c r="H3" s="6" t="s">
        <v>29</v>
      </c>
      <c r="I3" s="6" t="s">
        <v>29</v>
      </c>
      <c r="J3" s="6" t="s">
        <v>29</v>
      </c>
      <c r="K3" s="6" t="s">
        <v>29</v>
      </c>
      <c r="L3" s="6" t="s">
        <v>29</v>
      </c>
      <c r="M3" s="6" t="s">
        <v>29</v>
      </c>
      <c r="N3" s="6" t="s">
        <v>22</v>
      </c>
      <c r="O3" s="6" t="s">
        <v>22</v>
      </c>
      <c r="P3" s="6" t="s">
        <v>22</v>
      </c>
      <c r="Q3" s="6" t="s">
        <v>30</v>
      </c>
    </row>
    <row r="4">
      <c r="A4" s="6" t="s">
        <v>31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33</v>
      </c>
      <c r="G4" s="6" t="s">
        <v>33</v>
      </c>
      <c r="H4" s="6" t="s">
        <v>36</v>
      </c>
      <c r="I4" s="6" t="s">
        <v>36</v>
      </c>
      <c r="J4" s="6" t="s">
        <v>36</v>
      </c>
      <c r="K4" s="6" t="s">
        <v>36</v>
      </c>
      <c r="L4" s="6" t="s">
        <v>36</v>
      </c>
      <c r="M4" s="6" t="s">
        <v>36</v>
      </c>
      <c r="N4" s="6" t="s">
        <v>22</v>
      </c>
      <c r="O4" s="6" t="s">
        <v>22</v>
      </c>
      <c r="P4" s="6" t="s">
        <v>22</v>
      </c>
      <c r="Q4" s="6" t="s">
        <v>37</v>
      </c>
    </row>
    <row r="5">
      <c r="A5" s="6" t="s">
        <v>38</v>
      </c>
      <c r="B5" s="6" t="s">
        <v>39</v>
      </c>
      <c r="C5" s="6" t="s">
        <v>40</v>
      </c>
      <c r="D5" s="6" t="s">
        <v>41</v>
      </c>
      <c r="E5" s="6" t="s">
        <v>42</v>
      </c>
      <c r="F5" s="6" t="s">
        <v>40</v>
      </c>
      <c r="G5" s="6" t="s">
        <v>40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22</v>
      </c>
      <c r="O5" s="6" t="s">
        <v>22</v>
      </c>
      <c r="P5" s="6" t="s">
        <v>22</v>
      </c>
      <c r="Q5" s="6" t="s">
        <v>44</v>
      </c>
    </row>
    <row r="6">
      <c r="A6" s="6" t="s">
        <v>45</v>
      </c>
      <c r="B6" s="6" t="s">
        <v>46</v>
      </c>
      <c r="C6" s="6" t="s">
        <v>47</v>
      </c>
      <c r="D6" s="6" t="s">
        <v>48</v>
      </c>
      <c r="E6" s="6" t="s">
        <v>49</v>
      </c>
      <c r="F6" s="6" t="s">
        <v>47</v>
      </c>
      <c r="G6" s="6" t="s">
        <v>47</v>
      </c>
      <c r="H6" s="6" t="s">
        <v>50</v>
      </c>
      <c r="I6" s="6" t="s">
        <v>50</v>
      </c>
      <c r="J6" s="6" t="s">
        <v>50</v>
      </c>
      <c r="K6" s="6" t="s">
        <v>50</v>
      </c>
      <c r="L6" s="6" t="s">
        <v>50</v>
      </c>
      <c r="M6" s="6" t="s">
        <v>50</v>
      </c>
      <c r="N6" s="6" t="s">
        <v>22</v>
      </c>
      <c r="O6" s="6" t="s">
        <v>22</v>
      </c>
      <c r="P6" s="6" t="s">
        <v>22</v>
      </c>
      <c r="Q6" s="6" t="s">
        <v>51</v>
      </c>
    </row>
    <row r="7">
      <c r="A7" s="6" t="s">
        <v>52</v>
      </c>
      <c r="B7" s="6" t="s">
        <v>53</v>
      </c>
      <c r="C7" s="6" t="s">
        <v>54</v>
      </c>
      <c r="D7" s="6" t="s">
        <v>55</v>
      </c>
      <c r="E7" s="6" t="s">
        <v>56</v>
      </c>
      <c r="F7" s="6" t="s">
        <v>54</v>
      </c>
      <c r="G7" s="6" t="s">
        <v>54</v>
      </c>
      <c r="H7" s="6" t="s">
        <v>57</v>
      </c>
      <c r="I7" s="6" t="s">
        <v>57</v>
      </c>
      <c r="J7" s="6" t="s">
        <v>57</v>
      </c>
      <c r="K7" s="6" t="s">
        <v>57</v>
      </c>
      <c r="L7" s="6" t="s">
        <v>57</v>
      </c>
      <c r="M7" s="6" t="s">
        <v>57</v>
      </c>
      <c r="N7" s="6" t="s">
        <v>22</v>
      </c>
      <c r="O7" s="6" t="s">
        <v>22</v>
      </c>
      <c r="P7" s="6" t="s">
        <v>22</v>
      </c>
      <c r="Q7" s="6" t="s">
        <v>58</v>
      </c>
    </row>
    <row r="8">
      <c r="A8" s="6" t="s">
        <v>59</v>
      </c>
      <c r="B8" s="6" t="s">
        <v>60</v>
      </c>
      <c r="C8" s="6" t="s">
        <v>61</v>
      </c>
      <c r="D8" s="6" t="s">
        <v>62</v>
      </c>
      <c r="E8" s="6" t="s">
        <v>63</v>
      </c>
      <c r="F8" s="6" t="s">
        <v>61</v>
      </c>
      <c r="G8" s="6" t="s">
        <v>61</v>
      </c>
      <c r="H8" s="6" t="s">
        <v>64</v>
      </c>
      <c r="I8" s="6" t="s">
        <v>64</v>
      </c>
      <c r="J8" s="6" t="s">
        <v>64</v>
      </c>
      <c r="K8" s="6" t="s">
        <v>64</v>
      </c>
      <c r="L8" s="6" t="s">
        <v>64</v>
      </c>
      <c r="M8" s="6" t="s">
        <v>64</v>
      </c>
      <c r="N8" s="6" t="s">
        <v>22</v>
      </c>
      <c r="O8" s="6" t="s">
        <v>22</v>
      </c>
      <c r="P8" s="6" t="s">
        <v>22</v>
      </c>
      <c r="Q8" s="6" t="s">
        <v>65</v>
      </c>
    </row>
    <row r="9">
      <c r="A9" s="6" t="s">
        <v>66</v>
      </c>
      <c r="B9" s="6" t="s">
        <v>67</v>
      </c>
      <c r="C9" s="6" t="s">
        <v>68</v>
      </c>
      <c r="D9" s="6" t="s">
        <v>69</v>
      </c>
      <c r="E9" s="6" t="s">
        <v>70</v>
      </c>
      <c r="F9" s="6" t="s">
        <v>68</v>
      </c>
      <c r="G9" s="6" t="s">
        <v>68</v>
      </c>
      <c r="H9" s="6" t="s">
        <v>71</v>
      </c>
      <c r="I9" s="6" t="s">
        <v>71</v>
      </c>
      <c r="J9" s="6" t="s">
        <v>71</v>
      </c>
      <c r="K9" s="6" t="s">
        <v>71</v>
      </c>
      <c r="L9" s="6" t="s">
        <v>71</v>
      </c>
      <c r="M9" s="6" t="s">
        <v>71</v>
      </c>
      <c r="N9" s="6" t="s">
        <v>22</v>
      </c>
      <c r="O9" s="6" t="s">
        <v>22</v>
      </c>
      <c r="P9" s="6" t="s">
        <v>22</v>
      </c>
      <c r="Q9" s="6" t="s">
        <v>72</v>
      </c>
    </row>
    <row r="10">
      <c r="A10" s="6" t="s">
        <v>73</v>
      </c>
      <c r="B10" s="6" t="s">
        <v>74</v>
      </c>
      <c r="C10" s="6" t="s">
        <v>75</v>
      </c>
      <c r="D10" s="6" t="s">
        <v>76</v>
      </c>
      <c r="E10" s="6" t="s">
        <v>77</v>
      </c>
      <c r="F10" s="6" t="s">
        <v>75</v>
      </c>
      <c r="G10" s="6" t="s">
        <v>75</v>
      </c>
      <c r="H10" s="6" t="s">
        <v>78</v>
      </c>
      <c r="I10" s="6" t="s">
        <v>78</v>
      </c>
      <c r="J10" s="6" t="s">
        <v>78</v>
      </c>
      <c r="K10" s="6" t="s">
        <v>78</v>
      </c>
      <c r="L10" s="6" t="s">
        <v>78</v>
      </c>
      <c r="M10" s="6" t="s">
        <v>78</v>
      </c>
      <c r="N10" s="6" t="s">
        <v>22</v>
      </c>
      <c r="O10" s="6" t="s">
        <v>22</v>
      </c>
      <c r="P10" s="6" t="s">
        <v>22</v>
      </c>
      <c r="Q10" s="6" t="s">
        <v>79</v>
      </c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6" t="s">
        <v>84</v>
      </c>
      <c r="F11" s="6" t="s">
        <v>82</v>
      </c>
      <c r="G11" s="6" t="s">
        <v>82</v>
      </c>
      <c r="H11" s="6" t="s">
        <v>85</v>
      </c>
      <c r="I11" s="6" t="s">
        <v>85</v>
      </c>
      <c r="J11" s="6" t="s">
        <v>85</v>
      </c>
      <c r="K11" s="6" t="s">
        <v>85</v>
      </c>
      <c r="L11" s="6" t="s">
        <v>85</v>
      </c>
      <c r="M11" s="6" t="s">
        <v>85</v>
      </c>
      <c r="N11" s="6" t="s">
        <v>22</v>
      </c>
      <c r="O11" s="6" t="s">
        <v>22</v>
      </c>
      <c r="P11" s="6" t="s">
        <v>22</v>
      </c>
      <c r="Q11" s="6" t="s">
        <v>86</v>
      </c>
    </row>
    <row r="12">
      <c r="A12" s="6" t="s">
        <v>87</v>
      </c>
      <c r="B12" s="6" t="s">
        <v>88</v>
      </c>
      <c r="C12" s="6" t="s">
        <v>89</v>
      </c>
      <c r="D12" s="6" t="s">
        <v>90</v>
      </c>
      <c r="E12" s="6" t="s">
        <v>91</v>
      </c>
      <c r="F12" s="6" t="s">
        <v>89</v>
      </c>
      <c r="G12" s="6" t="s">
        <v>89</v>
      </c>
      <c r="H12" s="6" t="s">
        <v>92</v>
      </c>
      <c r="I12" s="6" t="s">
        <v>92</v>
      </c>
      <c r="J12" s="6" t="s">
        <v>92</v>
      </c>
      <c r="K12" s="6" t="s">
        <v>92</v>
      </c>
      <c r="L12" s="6" t="s">
        <v>92</v>
      </c>
      <c r="M12" s="6" t="s">
        <v>92</v>
      </c>
      <c r="N12" s="6" t="s">
        <v>22</v>
      </c>
      <c r="O12" s="6" t="s">
        <v>22</v>
      </c>
      <c r="P12" s="6" t="s">
        <v>22</v>
      </c>
      <c r="Q12" s="6" t="s">
        <v>93</v>
      </c>
    </row>
    <row r="13">
      <c r="A13" s="6" t="s">
        <v>94</v>
      </c>
      <c r="B13" s="6" t="s">
        <v>95</v>
      </c>
      <c r="C13" s="6" t="s">
        <v>96</v>
      </c>
      <c r="D13" s="6" t="s">
        <v>97</v>
      </c>
      <c r="E13" s="6" t="s">
        <v>98</v>
      </c>
      <c r="F13" s="6" t="s">
        <v>96</v>
      </c>
      <c r="G13" s="6" t="s">
        <v>96</v>
      </c>
      <c r="H13" s="6" t="s">
        <v>99</v>
      </c>
      <c r="I13" s="6" t="s">
        <v>99</v>
      </c>
      <c r="J13" s="6" t="s">
        <v>99</v>
      </c>
      <c r="K13" s="6" t="s">
        <v>99</v>
      </c>
      <c r="L13" s="6" t="s">
        <v>99</v>
      </c>
      <c r="M13" s="6" t="s">
        <v>99</v>
      </c>
      <c r="N13" s="6" t="s">
        <v>22</v>
      </c>
      <c r="O13" s="6" t="s">
        <v>22</v>
      </c>
      <c r="P13" s="6" t="s">
        <v>22</v>
      </c>
      <c r="Q13" s="6" t="s">
        <v>100</v>
      </c>
    </row>
    <row r="14">
      <c r="A14" s="6" t="s">
        <v>101</v>
      </c>
      <c r="B14" s="6" t="s">
        <v>102</v>
      </c>
      <c r="C14" s="6" t="s">
        <v>103</v>
      </c>
      <c r="D14" s="6" t="s">
        <v>104</v>
      </c>
      <c r="E14" s="6" t="s">
        <v>105</v>
      </c>
      <c r="F14" s="6" t="s">
        <v>103</v>
      </c>
      <c r="G14" s="6" t="s">
        <v>103</v>
      </c>
      <c r="H14" s="6" t="s">
        <v>106</v>
      </c>
      <c r="I14" s="6" t="s">
        <v>106</v>
      </c>
      <c r="J14" s="6" t="s">
        <v>106</v>
      </c>
      <c r="K14" s="6" t="s">
        <v>106</v>
      </c>
      <c r="L14" s="6" t="s">
        <v>106</v>
      </c>
      <c r="M14" s="6" t="s">
        <v>106</v>
      </c>
      <c r="N14" s="6" t="s">
        <v>22</v>
      </c>
      <c r="O14" s="6" t="s">
        <v>22</v>
      </c>
      <c r="P14" s="6" t="s">
        <v>22</v>
      </c>
      <c r="Q14" s="6" t="s">
        <v>107</v>
      </c>
    </row>
    <row r="15">
      <c r="A15" s="6" t="s">
        <v>108</v>
      </c>
      <c r="B15" s="6" t="s">
        <v>109</v>
      </c>
      <c r="C15" s="6" t="s">
        <v>110</v>
      </c>
      <c r="D15" s="6" t="s">
        <v>111</v>
      </c>
      <c r="E15" s="6" t="s">
        <v>112</v>
      </c>
      <c r="F15" s="6" t="s">
        <v>110</v>
      </c>
      <c r="G15" s="6" t="s">
        <v>110</v>
      </c>
      <c r="H15" s="6" t="s">
        <v>113</v>
      </c>
      <c r="I15" s="6" t="s">
        <v>113</v>
      </c>
      <c r="J15" s="6" t="s">
        <v>113</v>
      </c>
      <c r="K15" s="6" t="s">
        <v>113</v>
      </c>
      <c r="L15" s="6" t="s">
        <v>113</v>
      </c>
      <c r="M15" s="6" t="s">
        <v>113</v>
      </c>
      <c r="N15" s="6" t="s">
        <v>22</v>
      </c>
      <c r="O15" s="6" t="s">
        <v>22</v>
      </c>
      <c r="P15" s="6" t="s">
        <v>22</v>
      </c>
      <c r="Q15" s="6" t="s">
        <v>114</v>
      </c>
    </row>
    <row r="16">
      <c r="A16" s="6" t="s">
        <v>115</v>
      </c>
      <c r="B16" s="6" t="s">
        <v>116</v>
      </c>
      <c r="C16" s="6" t="s">
        <v>117</v>
      </c>
      <c r="D16" s="6" t="s">
        <v>118</v>
      </c>
      <c r="E16" s="6" t="s">
        <v>119</v>
      </c>
      <c r="F16" s="6" t="s">
        <v>117</v>
      </c>
      <c r="G16" s="6" t="s">
        <v>117</v>
      </c>
      <c r="H16" s="6" t="s">
        <v>120</v>
      </c>
      <c r="I16" s="6" t="s">
        <v>120</v>
      </c>
      <c r="J16" s="6" t="s">
        <v>120</v>
      </c>
      <c r="K16" s="6" t="s">
        <v>120</v>
      </c>
      <c r="L16" s="6" t="s">
        <v>120</v>
      </c>
      <c r="M16" s="6" t="s">
        <v>120</v>
      </c>
      <c r="N16" s="6" t="s">
        <v>22</v>
      </c>
      <c r="O16" s="6" t="s">
        <v>22</v>
      </c>
      <c r="P16" s="6" t="s">
        <v>22</v>
      </c>
      <c r="Q16" s="6" t="s">
        <v>121</v>
      </c>
    </row>
    <row r="17">
      <c r="A17" s="6" t="s">
        <v>122</v>
      </c>
      <c r="B17" s="6" t="s">
        <v>123</v>
      </c>
      <c r="C17" s="6" t="s">
        <v>124</v>
      </c>
      <c r="D17" s="6" t="s">
        <v>125</v>
      </c>
      <c r="E17" s="6" t="s">
        <v>126</v>
      </c>
      <c r="F17" s="6" t="s">
        <v>124</v>
      </c>
      <c r="G17" s="6" t="s">
        <v>124</v>
      </c>
      <c r="H17" s="6" t="s">
        <v>127</v>
      </c>
      <c r="I17" s="6" t="s">
        <v>127</v>
      </c>
      <c r="J17" s="6" t="s">
        <v>127</v>
      </c>
      <c r="K17" s="6" t="s">
        <v>127</v>
      </c>
      <c r="L17" s="6" t="s">
        <v>127</v>
      </c>
      <c r="M17" s="6" t="s">
        <v>127</v>
      </c>
      <c r="N17" s="6" t="s">
        <v>22</v>
      </c>
      <c r="O17" s="6" t="s">
        <v>22</v>
      </c>
      <c r="P17" s="6" t="s">
        <v>22</v>
      </c>
      <c r="Q17" s="6" t="s">
        <v>128</v>
      </c>
    </row>
    <row r="18">
      <c r="A18" s="6" t="s">
        <v>129</v>
      </c>
      <c r="B18" s="6" t="s">
        <v>130</v>
      </c>
      <c r="C18" s="6" t="s">
        <v>131</v>
      </c>
      <c r="D18" s="6" t="s">
        <v>132</v>
      </c>
      <c r="E18" s="6" t="s">
        <v>133</v>
      </c>
      <c r="F18" s="6" t="s">
        <v>131</v>
      </c>
      <c r="G18" s="6" t="s">
        <v>131</v>
      </c>
      <c r="H18" s="6" t="s">
        <v>134</v>
      </c>
      <c r="I18" s="6" t="s">
        <v>134</v>
      </c>
      <c r="J18" s="6" t="s">
        <v>134</v>
      </c>
      <c r="K18" s="6" t="s">
        <v>134</v>
      </c>
      <c r="L18" s="6" t="s">
        <v>134</v>
      </c>
      <c r="M18" s="6" t="s">
        <v>134</v>
      </c>
      <c r="N18" s="6" t="s">
        <v>22</v>
      </c>
      <c r="O18" s="6" t="s">
        <v>22</v>
      </c>
      <c r="P18" s="6" t="s">
        <v>22</v>
      </c>
      <c r="Q18" s="6" t="s">
        <v>135</v>
      </c>
    </row>
    <row r="19">
      <c r="A19" s="6" t="s">
        <v>136</v>
      </c>
      <c r="B19" s="6" t="s">
        <v>137</v>
      </c>
      <c r="C19" s="6" t="s">
        <v>138</v>
      </c>
      <c r="D19" s="6" t="s">
        <v>139</v>
      </c>
      <c r="E19" s="6" t="s">
        <v>140</v>
      </c>
      <c r="F19" s="6" t="s">
        <v>138</v>
      </c>
      <c r="G19" s="6" t="s">
        <v>138</v>
      </c>
      <c r="H19" s="6" t="s">
        <v>141</v>
      </c>
      <c r="I19" s="6" t="s">
        <v>141</v>
      </c>
      <c r="J19" s="6" t="s">
        <v>141</v>
      </c>
      <c r="K19" s="6" t="s">
        <v>141</v>
      </c>
      <c r="L19" s="6" t="s">
        <v>141</v>
      </c>
      <c r="M19" s="6" t="s">
        <v>141</v>
      </c>
      <c r="N19" s="6" t="s">
        <v>22</v>
      </c>
      <c r="O19" s="6" t="s">
        <v>22</v>
      </c>
      <c r="P19" s="6" t="s">
        <v>22</v>
      </c>
      <c r="Q19" s="6" t="s">
        <v>142</v>
      </c>
    </row>
    <row r="20">
      <c r="A20" s="6" t="s">
        <v>143</v>
      </c>
      <c r="B20" s="6" t="s">
        <v>144</v>
      </c>
      <c r="C20" s="6" t="s">
        <v>145</v>
      </c>
      <c r="D20" s="6" t="s">
        <v>146</v>
      </c>
      <c r="E20" s="6" t="s">
        <v>147</v>
      </c>
      <c r="F20" s="6" t="s">
        <v>145</v>
      </c>
      <c r="G20" s="6" t="s">
        <v>145</v>
      </c>
      <c r="H20" s="6" t="s">
        <v>148</v>
      </c>
      <c r="I20" s="6" t="s">
        <v>148</v>
      </c>
      <c r="J20" s="6" t="s">
        <v>148</v>
      </c>
      <c r="K20" s="6" t="s">
        <v>148</v>
      </c>
      <c r="L20" s="6" t="s">
        <v>148</v>
      </c>
      <c r="M20" s="6" t="s">
        <v>148</v>
      </c>
      <c r="N20" s="6" t="s">
        <v>22</v>
      </c>
      <c r="O20" s="6" t="s">
        <v>22</v>
      </c>
      <c r="P20" s="6" t="s">
        <v>22</v>
      </c>
      <c r="Q20" s="6" t="s">
        <v>149</v>
      </c>
    </row>
    <row r="21">
      <c r="A21" s="6" t="s">
        <v>150</v>
      </c>
      <c r="B21" s="6" t="s">
        <v>151</v>
      </c>
      <c r="C21" s="6" t="s">
        <v>152</v>
      </c>
      <c r="D21" s="6" t="s">
        <v>153</v>
      </c>
      <c r="E21" s="6" t="s">
        <v>154</v>
      </c>
      <c r="F21" s="6" t="s">
        <v>152</v>
      </c>
      <c r="G21" s="6" t="s">
        <v>152</v>
      </c>
      <c r="H21" s="6" t="s">
        <v>155</v>
      </c>
      <c r="I21" s="6" t="s">
        <v>155</v>
      </c>
      <c r="J21" s="6" t="s">
        <v>155</v>
      </c>
      <c r="K21" s="6" t="s">
        <v>155</v>
      </c>
      <c r="L21" s="6" t="s">
        <v>155</v>
      </c>
      <c r="M21" s="6" t="s">
        <v>155</v>
      </c>
      <c r="N21" s="6" t="s">
        <v>22</v>
      </c>
      <c r="O21" s="6" t="s">
        <v>22</v>
      </c>
      <c r="P21" s="6" t="s">
        <v>22</v>
      </c>
      <c r="Q21" s="6" t="s">
        <v>156</v>
      </c>
    </row>
    <row r="22">
      <c r="A22" s="6" t="s">
        <v>157</v>
      </c>
      <c r="B22" s="6" t="s">
        <v>158</v>
      </c>
      <c r="C22" s="6" t="s">
        <v>159</v>
      </c>
      <c r="D22" s="6" t="s">
        <v>160</v>
      </c>
      <c r="E22" s="6" t="s">
        <v>161</v>
      </c>
      <c r="F22" s="6" t="s">
        <v>159</v>
      </c>
      <c r="G22" s="6" t="s">
        <v>159</v>
      </c>
      <c r="H22" s="6" t="s">
        <v>162</v>
      </c>
      <c r="I22" s="6" t="s">
        <v>162</v>
      </c>
      <c r="J22" s="6" t="s">
        <v>162</v>
      </c>
      <c r="K22" s="6" t="s">
        <v>162</v>
      </c>
      <c r="L22" s="6" t="s">
        <v>162</v>
      </c>
      <c r="M22" s="6" t="s">
        <v>162</v>
      </c>
      <c r="N22" s="6" t="s">
        <v>22</v>
      </c>
      <c r="O22" s="6" t="s">
        <v>22</v>
      </c>
      <c r="P22" s="6" t="s">
        <v>22</v>
      </c>
      <c r="Q22" s="6" t="s">
        <v>163</v>
      </c>
    </row>
    <row r="23">
      <c r="A23" s="6" t="s">
        <v>164</v>
      </c>
      <c r="B23" s="6" t="s">
        <v>165</v>
      </c>
      <c r="C23" s="6" t="s">
        <v>166</v>
      </c>
      <c r="D23" s="6" t="s">
        <v>167</v>
      </c>
      <c r="E23" s="6" t="s">
        <v>168</v>
      </c>
      <c r="F23" s="6" t="s">
        <v>166</v>
      </c>
      <c r="G23" s="6" t="s">
        <v>166</v>
      </c>
      <c r="H23" s="6" t="s">
        <v>169</v>
      </c>
      <c r="I23" s="6" t="s">
        <v>169</v>
      </c>
      <c r="J23" s="6" t="s">
        <v>169</v>
      </c>
      <c r="K23" s="6" t="s">
        <v>169</v>
      </c>
      <c r="L23" s="6" t="s">
        <v>169</v>
      </c>
      <c r="M23" s="6" t="s">
        <v>169</v>
      </c>
      <c r="N23" s="6" t="s">
        <v>22</v>
      </c>
      <c r="O23" s="6" t="s">
        <v>22</v>
      </c>
      <c r="P23" s="6" t="s">
        <v>22</v>
      </c>
      <c r="Q23" s="6" t="s">
        <v>170</v>
      </c>
    </row>
    <row r="24">
      <c r="A24" s="6" t="s">
        <v>171</v>
      </c>
      <c r="B24" s="6" t="s">
        <v>172</v>
      </c>
      <c r="C24" s="6" t="s">
        <v>173</v>
      </c>
      <c r="D24" s="6" t="s">
        <v>174</v>
      </c>
      <c r="E24" s="6" t="s">
        <v>175</v>
      </c>
      <c r="F24" s="6" t="s">
        <v>173</v>
      </c>
      <c r="G24" s="6" t="s">
        <v>173</v>
      </c>
      <c r="H24" s="6" t="s">
        <v>176</v>
      </c>
      <c r="I24" s="6" t="s">
        <v>176</v>
      </c>
      <c r="J24" s="6" t="s">
        <v>176</v>
      </c>
      <c r="K24" s="6" t="s">
        <v>176</v>
      </c>
      <c r="L24" s="6" t="s">
        <v>176</v>
      </c>
      <c r="M24" s="6" t="s">
        <v>176</v>
      </c>
      <c r="N24" s="6" t="s">
        <v>22</v>
      </c>
      <c r="O24" s="6" t="s">
        <v>22</v>
      </c>
      <c r="P24" s="6" t="s">
        <v>22</v>
      </c>
      <c r="Q24" s="6" t="s">
        <v>177</v>
      </c>
    </row>
    <row r="25">
      <c r="A25" s="6" t="s">
        <v>178</v>
      </c>
      <c r="B25" s="6" t="s">
        <v>179</v>
      </c>
      <c r="C25" s="6" t="s">
        <v>180</v>
      </c>
      <c r="D25" s="6" t="s">
        <v>181</v>
      </c>
      <c r="E25" s="6" t="s">
        <v>182</v>
      </c>
      <c r="F25" s="6" t="s">
        <v>180</v>
      </c>
      <c r="G25" s="6" t="s">
        <v>180</v>
      </c>
      <c r="H25" s="6" t="s">
        <v>183</v>
      </c>
      <c r="I25" s="6" t="s">
        <v>183</v>
      </c>
      <c r="J25" s="6" t="s">
        <v>183</v>
      </c>
      <c r="K25" s="6" t="s">
        <v>183</v>
      </c>
      <c r="L25" s="6" t="s">
        <v>183</v>
      </c>
      <c r="M25" s="6" t="s">
        <v>183</v>
      </c>
      <c r="N25" s="6" t="s">
        <v>22</v>
      </c>
      <c r="O25" s="6" t="s">
        <v>22</v>
      </c>
      <c r="P25" s="6" t="s">
        <v>22</v>
      </c>
      <c r="Q25" s="6" t="s">
        <v>184</v>
      </c>
    </row>
    <row r="26">
      <c r="A26" s="6" t="s">
        <v>185</v>
      </c>
      <c r="B26" s="6" t="s">
        <v>186</v>
      </c>
      <c r="C26" s="6" t="s">
        <v>187</v>
      </c>
      <c r="D26" s="6" t="s">
        <v>188</v>
      </c>
      <c r="E26" s="6" t="s">
        <v>189</v>
      </c>
      <c r="F26" s="6" t="s">
        <v>187</v>
      </c>
      <c r="G26" s="6" t="s">
        <v>187</v>
      </c>
      <c r="H26" s="6" t="s">
        <v>190</v>
      </c>
      <c r="I26" s="6" t="s">
        <v>190</v>
      </c>
      <c r="J26" s="6" t="s">
        <v>190</v>
      </c>
      <c r="K26" s="6" t="s">
        <v>190</v>
      </c>
      <c r="L26" s="6" t="s">
        <v>190</v>
      </c>
      <c r="M26" s="6" t="s">
        <v>190</v>
      </c>
      <c r="N26" s="6" t="s">
        <v>22</v>
      </c>
      <c r="O26" s="6" t="s">
        <v>22</v>
      </c>
      <c r="P26" s="6" t="s">
        <v>22</v>
      </c>
      <c r="Q26" s="6" t="s">
        <v>191</v>
      </c>
    </row>
    <row r="27">
      <c r="A27" s="6" t="s">
        <v>192</v>
      </c>
      <c r="B27" s="6" t="s">
        <v>193</v>
      </c>
      <c r="C27" s="6" t="s">
        <v>194</v>
      </c>
      <c r="D27" s="6" t="s">
        <v>195</v>
      </c>
      <c r="E27" s="6" t="s">
        <v>196</v>
      </c>
      <c r="F27" s="6" t="s">
        <v>194</v>
      </c>
      <c r="G27" s="6" t="s">
        <v>194</v>
      </c>
      <c r="H27" s="6" t="s">
        <v>197</v>
      </c>
      <c r="I27" s="6" t="s">
        <v>197</v>
      </c>
      <c r="J27" s="6" t="s">
        <v>197</v>
      </c>
      <c r="K27" s="6" t="s">
        <v>197</v>
      </c>
      <c r="L27" s="6" t="s">
        <v>197</v>
      </c>
      <c r="M27" s="6" t="s">
        <v>197</v>
      </c>
      <c r="N27" s="6" t="s">
        <v>22</v>
      </c>
      <c r="O27" s="6" t="s">
        <v>22</v>
      </c>
      <c r="P27" s="6" t="s">
        <v>22</v>
      </c>
      <c r="Q27" s="6" t="s">
        <v>198</v>
      </c>
    </row>
    <row r="28">
      <c r="A28" s="6" t="s">
        <v>199</v>
      </c>
      <c r="B28" s="6" t="s">
        <v>200</v>
      </c>
      <c r="C28" s="6" t="s">
        <v>201</v>
      </c>
      <c r="D28" s="6" t="s">
        <v>202</v>
      </c>
      <c r="E28" s="6" t="s">
        <v>203</v>
      </c>
      <c r="F28" s="6" t="s">
        <v>201</v>
      </c>
      <c r="G28" s="6" t="s">
        <v>201</v>
      </c>
      <c r="H28" s="6" t="s">
        <v>204</v>
      </c>
      <c r="I28" s="6" t="s">
        <v>204</v>
      </c>
      <c r="J28" s="6" t="s">
        <v>204</v>
      </c>
      <c r="K28" s="6" t="s">
        <v>204</v>
      </c>
      <c r="L28" s="6" t="s">
        <v>204</v>
      </c>
      <c r="M28" s="6" t="s">
        <v>204</v>
      </c>
      <c r="N28" s="6" t="s">
        <v>22</v>
      </c>
      <c r="O28" s="6" t="s">
        <v>22</v>
      </c>
      <c r="P28" s="6" t="s">
        <v>22</v>
      </c>
      <c r="Q28" s="6" t="s">
        <v>205</v>
      </c>
    </row>
    <row r="29">
      <c r="A29" s="6" t="s">
        <v>206</v>
      </c>
      <c r="B29" s="6" t="s">
        <v>207</v>
      </c>
      <c r="C29" s="6" t="s">
        <v>208</v>
      </c>
      <c r="D29" s="6" t="s">
        <v>209</v>
      </c>
      <c r="E29" s="6" t="s">
        <v>210</v>
      </c>
      <c r="F29" s="6" t="s">
        <v>208</v>
      </c>
      <c r="G29" s="6" t="s">
        <v>208</v>
      </c>
      <c r="H29" s="6" t="s">
        <v>211</v>
      </c>
      <c r="I29" s="6" t="s">
        <v>211</v>
      </c>
      <c r="J29" s="6" t="s">
        <v>211</v>
      </c>
      <c r="K29" s="6" t="s">
        <v>211</v>
      </c>
      <c r="L29" s="6" t="s">
        <v>211</v>
      </c>
      <c r="M29" s="6" t="s">
        <v>211</v>
      </c>
      <c r="N29" s="6" t="s">
        <v>22</v>
      </c>
      <c r="O29" s="6" t="s">
        <v>22</v>
      </c>
      <c r="P29" s="6" t="s">
        <v>22</v>
      </c>
      <c r="Q29" s="6" t="s">
        <v>212</v>
      </c>
    </row>
    <row r="30">
      <c r="A30" s="6" t="s">
        <v>213</v>
      </c>
      <c r="B30" s="6" t="s">
        <v>214</v>
      </c>
      <c r="C30" s="6" t="s">
        <v>215</v>
      </c>
      <c r="D30" s="6" t="s">
        <v>216</v>
      </c>
      <c r="E30" s="6" t="s">
        <v>217</v>
      </c>
      <c r="F30" s="6" t="s">
        <v>215</v>
      </c>
      <c r="G30" s="6" t="s">
        <v>215</v>
      </c>
      <c r="H30" s="6" t="s">
        <v>218</v>
      </c>
      <c r="I30" s="6" t="s">
        <v>218</v>
      </c>
      <c r="J30" s="6" t="s">
        <v>218</v>
      </c>
      <c r="K30" s="6" t="s">
        <v>218</v>
      </c>
      <c r="L30" s="6" t="s">
        <v>218</v>
      </c>
      <c r="M30" s="6" t="s">
        <v>218</v>
      </c>
      <c r="N30" s="6" t="s">
        <v>22</v>
      </c>
      <c r="O30" s="6" t="s">
        <v>22</v>
      </c>
      <c r="P30" s="6" t="s">
        <v>22</v>
      </c>
      <c r="Q30" s="6" t="s">
        <v>219</v>
      </c>
    </row>
    <row r="31">
      <c r="A31" s="6" t="s">
        <v>220</v>
      </c>
      <c r="B31" s="6" t="s">
        <v>221</v>
      </c>
      <c r="C31" s="6" t="s">
        <v>222</v>
      </c>
      <c r="D31" s="6" t="s">
        <v>223</v>
      </c>
      <c r="E31" s="6" t="s">
        <v>224</v>
      </c>
      <c r="F31" s="6" t="s">
        <v>222</v>
      </c>
      <c r="G31" s="6" t="s">
        <v>222</v>
      </c>
      <c r="H31" s="6" t="s">
        <v>225</v>
      </c>
      <c r="I31" s="6" t="s">
        <v>225</v>
      </c>
      <c r="J31" s="6" t="s">
        <v>225</v>
      </c>
      <c r="K31" s="6" t="s">
        <v>225</v>
      </c>
      <c r="L31" s="6" t="s">
        <v>225</v>
      </c>
      <c r="M31" s="6" t="s">
        <v>225</v>
      </c>
      <c r="N31" s="6" t="s">
        <v>22</v>
      </c>
      <c r="O31" s="6" t="s">
        <v>22</v>
      </c>
      <c r="P31" s="6" t="s">
        <v>22</v>
      </c>
      <c r="Q31" s="6" t="s">
        <v>226</v>
      </c>
    </row>
    <row r="32">
      <c r="A32" s="6" t="s">
        <v>227</v>
      </c>
      <c r="B32" s="6" t="s">
        <v>228</v>
      </c>
      <c r="C32" s="6" t="s">
        <v>229</v>
      </c>
      <c r="D32" s="6" t="s">
        <v>230</v>
      </c>
      <c r="E32" s="6" t="s">
        <v>231</v>
      </c>
      <c r="F32" s="6" t="s">
        <v>229</v>
      </c>
      <c r="G32" s="6" t="s">
        <v>229</v>
      </c>
      <c r="H32" s="6" t="s">
        <v>232</v>
      </c>
      <c r="I32" s="6" t="s">
        <v>232</v>
      </c>
      <c r="J32" s="6" t="s">
        <v>232</v>
      </c>
      <c r="K32" s="6" t="s">
        <v>232</v>
      </c>
      <c r="L32" s="6" t="s">
        <v>232</v>
      </c>
      <c r="M32" s="6" t="s">
        <v>232</v>
      </c>
      <c r="N32" s="6" t="s">
        <v>22</v>
      </c>
      <c r="O32" s="6" t="s">
        <v>22</v>
      </c>
      <c r="P32" s="6" t="s">
        <v>22</v>
      </c>
      <c r="Q32" s="6" t="s">
        <v>233</v>
      </c>
    </row>
    <row r="33">
      <c r="A33" s="6" t="s">
        <v>234</v>
      </c>
      <c r="B33" s="6" t="s">
        <v>235</v>
      </c>
      <c r="C33" s="6" t="s">
        <v>236</v>
      </c>
      <c r="D33" s="6" t="s">
        <v>237</v>
      </c>
      <c r="E33" s="6" t="s">
        <v>238</v>
      </c>
      <c r="F33" s="6" t="s">
        <v>236</v>
      </c>
      <c r="G33" s="6" t="s">
        <v>236</v>
      </c>
      <c r="H33" s="6" t="s">
        <v>239</v>
      </c>
      <c r="I33" s="6" t="s">
        <v>239</v>
      </c>
      <c r="J33" s="6" t="s">
        <v>239</v>
      </c>
      <c r="K33" s="6" t="s">
        <v>239</v>
      </c>
      <c r="L33" s="6" t="s">
        <v>239</v>
      </c>
      <c r="M33" s="6" t="s">
        <v>239</v>
      </c>
      <c r="N33" s="6" t="s">
        <v>22</v>
      </c>
      <c r="O33" s="6" t="s">
        <v>22</v>
      </c>
      <c r="P33" s="6" t="s">
        <v>22</v>
      </c>
      <c r="Q33" s="6" t="s">
        <v>240</v>
      </c>
    </row>
    <row r="34">
      <c r="A34" s="6" t="s">
        <v>241</v>
      </c>
      <c r="B34" s="6" t="s">
        <v>242</v>
      </c>
      <c r="C34" s="6" t="s">
        <v>243</v>
      </c>
      <c r="D34" s="6" t="s">
        <v>244</v>
      </c>
      <c r="E34" s="6" t="s">
        <v>245</v>
      </c>
      <c r="F34" s="6" t="s">
        <v>243</v>
      </c>
      <c r="G34" s="6" t="s">
        <v>243</v>
      </c>
      <c r="H34" s="6" t="s">
        <v>246</v>
      </c>
      <c r="I34" s="6" t="s">
        <v>246</v>
      </c>
      <c r="J34" s="6" t="s">
        <v>246</v>
      </c>
      <c r="K34" s="6" t="s">
        <v>246</v>
      </c>
      <c r="L34" s="6" t="s">
        <v>246</v>
      </c>
      <c r="M34" s="6" t="s">
        <v>246</v>
      </c>
      <c r="N34" s="6" t="s">
        <v>22</v>
      </c>
      <c r="O34" s="6" t="s">
        <v>22</v>
      </c>
      <c r="P34" s="6" t="s">
        <v>22</v>
      </c>
      <c r="Q34" s="6" t="s">
        <v>247</v>
      </c>
    </row>
    <row r="35">
      <c r="A35" s="6" t="s">
        <v>248</v>
      </c>
      <c r="B35" s="6" t="s">
        <v>249</v>
      </c>
      <c r="C35" s="6" t="s">
        <v>250</v>
      </c>
      <c r="D35" s="6" t="s">
        <v>251</v>
      </c>
      <c r="E35" s="6" t="s">
        <v>252</v>
      </c>
      <c r="F35" s="6" t="s">
        <v>250</v>
      </c>
      <c r="G35" s="6" t="s">
        <v>250</v>
      </c>
      <c r="H35" s="6" t="s">
        <v>253</v>
      </c>
      <c r="I35" s="6" t="s">
        <v>253</v>
      </c>
      <c r="J35" s="6" t="s">
        <v>253</v>
      </c>
      <c r="K35" s="6" t="s">
        <v>253</v>
      </c>
      <c r="L35" s="6" t="s">
        <v>253</v>
      </c>
      <c r="M35" s="6" t="s">
        <v>253</v>
      </c>
      <c r="N35" s="6" t="s">
        <v>22</v>
      </c>
      <c r="O35" s="6" t="s">
        <v>22</v>
      </c>
      <c r="P35" s="6" t="s">
        <v>22</v>
      </c>
      <c r="Q35" s="6" t="s">
        <v>254</v>
      </c>
    </row>
    <row r="36">
      <c r="A36" s="6" t="s">
        <v>255</v>
      </c>
      <c r="B36" s="6" t="s">
        <v>256</v>
      </c>
      <c r="C36" s="6" t="s">
        <v>257</v>
      </c>
      <c r="D36" s="6" t="s">
        <v>258</v>
      </c>
      <c r="E36" s="6" t="s">
        <v>259</v>
      </c>
      <c r="F36" s="6" t="s">
        <v>257</v>
      </c>
      <c r="G36" s="6" t="s">
        <v>257</v>
      </c>
      <c r="H36" s="6" t="s">
        <v>260</v>
      </c>
      <c r="I36" s="6" t="s">
        <v>260</v>
      </c>
      <c r="J36" s="6" t="s">
        <v>260</v>
      </c>
      <c r="K36" s="6" t="s">
        <v>260</v>
      </c>
      <c r="L36" s="6" t="s">
        <v>260</v>
      </c>
      <c r="M36" s="6" t="s">
        <v>260</v>
      </c>
      <c r="N36" s="6" t="s">
        <v>22</v>
      </c>
      <c r="O36" s="6" t="s">
        <v>22</v>
      </c>
      <c r="P36" s="6" t="s">
        <v>22</v>
      </c>
      <c r="Q36" s="6" t="s">
        <v>261</v>
      </c>
    </row>
    <row r="37">
      <c r="A37" s="6" t="s">
        <v>262</v>
      </c>
      <c r="B37" s="6" t="s">
        <v>263</v>
      </c>
      <c r="C37" s="6" t="s">
        <v>264</v>
      </c>
      <c r="D37" s="6" t="s">
        <v>265</v>
      </c>
      <c r="E37" s="6" t="s">
        <v>266</v>
      </c>
      <c r="F37" s="6" t="s">
        <v>264</v>
      </c>
      <c r="G37" s="6" t="s">
        <v>264</v>
      </c>
      <c r="H37" s="6" t="s">
        <v>267</v>
      </c>
      <c r="I37" s="6" t="s">
        <v>267</v>
      </c>
      <c r="J37" s="6" t="s">
        <v>267</v>
      </c>
      <c r="K37" s="6" t="s">
        <v>267</v>
      </c>
      <c r="L37" s="6" t="s">
        <v>267</v>
      </c>
      <c r="M37" s="6" t="s">
        <v>267</v>
      </c>
      <c r="N37" s="6" t="s">
        <v>22</v>
      </c>
      <c r="O37" s="6" t="s">
        <v>22</v>
      </c>
      <c r="P37" s="6" t="s">
        <v>22</v>
      </c>
      <c r="Q37" s="6" t="s">
        <v>268</v>
      </c>
    </row>
    <row r="38">
      <c r="A38" s="6" t="s">
        <v>269</v>
      </c>
      <c r="B38" s="6" t="s">
        <v>270</v>
      </c>
      <c r="C38" s="6" t="s">
        <v>271</v>
      </c>
      <c r="D38" s="6" t="s">
        <v>272</v>
      </c>
      <c r="E38" s="6" t="s">
        <v>273</v>
      </c>
      <c r="F38" s="6" t="s">
        <v>271</v>
      </c>
      <c r="G38" s="6" t="s">
        <v>271</v>
      </c>
      <c r="H38" s="6" t="s">
        <v>274</v>
      </c>
      <c r="I38" s="6" t="s">
        <v>274</v>
      </c>
      <c r="J38" s="6" t="s">
        <v>274</v>
      </c>
      <c r="K38" s="6" t="s">
        <v>274</v>
      </c>
      <c r="L38" s="6" t="s">
        <v>274</v>
      </c>
      <c r="M38" s="6" t="s">
        <v>274</v>
      </c>
      <c r="N38" s="6" t="s">
        <v>22</v>
      </c>
      <c r="O38" s="6" t="s">
        <v>22</v>
      </c>
      <c r="P38" s="6" t="s">
        <v>22</v>
      </c>
      <c r="Q38" s="6" t="s">
        <v>275</v>
      </c>
    </row>
    <row r="39">
      <c r="A39" s="6" t="s">
        <v>276</v>
      </c>
      <c r="B39" s="6" t="s">
        <v>277</v>
      </c>
      <c r="C39" s="6" t="s">
        <v>278</v>
      </c>
      <c r="D39" s="6" t="s">
        <v>279</v>
      </c>
      <c r="E39" s="6" t="s">
        <v>280</v>
      </c>
      <c r="F39" s="6" t="s">
        <v>278</v>
      </c>
      <c r="G39" s="6" t="s">
        <v>278</v>
      </c>
      <c r="H39" s="6" t="s">
        <v>281</v>
      </c>
      <c r="I39" s="6" t="s">
        <v>281</v>
      </c>
      <c r="J39" s="6" t="s">
        <v>281</v>
      </c>
      <c r="K39" s="6" t="s">
        <v>281</v>
      </c>
      <c r="L39" s="6" t="s">
        <v>281</v>
      </c>
      <c r="M39" s="6" t="s">
        <v>281</v>
      </c>
      <c r="N39" s="6" t="s">
        <v>22</v>
      </c>
      <c r="O39" s="6" t="s">
        <v>22</v>
      </c>
      <c r="P39" s="6" t="s">
        <v>22</v>
      </c>
      <c r="Q39" s="6" t="s">
        <v>282</v>
      </c>
    </row>
    <row r="40">
      <c r="A40" s="6" t="s">
        <v>283</v>
      </c>
      <c r="B40" s="6" t="s">
        <v>284</v>
      </c>
      <c r="C40" s="6" t="s">
        <v>285</v>
      </c>
      <c r="D40" s="6" t="s">
        <v>286</v>
      </c>
      <c r="E40" s="6" t="s">
        <v>287</v>
      </c>
      <c r="F40" s="6" t="s">
        <v>285</v>
      </c>
      <c r="G40" s="6" t="s">
        <v>285</v>
      </c>
      <c r="H40" s="6" t="s">
        <v>288</v>
      </c>
      <c r="I40" s="6" t="s">
        <v>288</v>
      </c>
      <c r="J40" s="6" t="s">
        <v>288</v>
      </c>
      <c r="K40" s="6" t="s">
        <v>288</v>
      </c>
      <c r="L40" s="6" t="s">
        <v>288</v>
      </c>
      <c r="M40" s="6" t="s">
        <v>288</v>
      </c>
      <c r="N40" s="6" t="s">
        <v>22</v>
      </c>
      <c r="O40" s="6" t="s">
        <v>22</v>
      </c>
      <c r="P40" s="6" t="s">
        <v>22</v>
      </c>
      <c r="Q40" s="6" t="s">
        <v>289</v>
      </c>
    </row>
    <row r="41">
      <c r="A41" s="6" t="s">
        <v>290</v>
      </c>
      <c r="B41" s="6" t="s">
        <v>291</v>
      </c>
      <c r="C41" s="6" t="s">
        <v>292</v>
      </c>
      <c r="D41" s="6" t="s">
        <v>293</v>
      </c>
      <c r="E41" s="6" t="s">
        <v>294</v>
      </c>
      <c r="F41" s="6" t="s">
        <v>292</v>
      </c>
      <c r="G41" s="6" t="s">
        <v>292</v>
      </c>
      <c r="H41" s="6" t="s">
        <v>295</v>
      </c>
      <c r="I41" s="6" t="s">
        <v>295</v>
      </c>
      <c r="J41" s="6" t="s">
        <v>295</v>
      </c>
      <c r="K41" s="6" t="s">
        <v>295</v>
      </c>
      <c r="L41" s="6" t="s">
        <v>295</v>
      </c>
      <c r="M41" s="6" t="s">
        <v>295</v>
      </c>
      <c r="N41" s="6" t="s">
        <v>22</v>
      </c>
      <c r="O41" s="6" t="s">
        <v>22</v>
      </c>
      <c r="P41" s="6" t="s">
        <v>22</v>
      </c>
      <c r="Q41" s="6" t="s">
        <v>296</v>
      </c>
    </row>
    <row r="42">
      <c r="A42" s="6" t="s">
        <v>297</v>
      </c>
      <c r="B42" s="6" t="s">
        <v>298</v>
      </c>
      <c r="C42" s="6" t="s">
        <v>299</v>
      </c>
      <c r="D42" s="6" t="s">
        <v>300</v>
      </c>
      <c r="E42" s="6" t="s">
        <v>301</v>
      </c>
      <c r="F42" s="6" t="s">
        <v>299</v>
      </c>
      <c r="G42" s="6" t="s">
        <v>299</v>
      </c>
      <c r="H42" s="6" t="s">
        <v>302</v>
      </c>
      <c r="I42" s="6" t="s">
        <v>302</v>
      </c>
      <c r="J42" s="6" t="s">
        <v>302</v>
      </c>
      <c r="K42" s="6" t="s">
        <v>302</v>
      </c>
      <c r="L42" s="6" t="s">
        <v>302</v>
      </c>
      <c r="M42" s="6" t="s">
        <v>302</v>
      </c>
      <c r="N42" s="6" t="s">
        <v>22</v>
      </c>
      <c r="O42" s="6" t="s">
        <v>22</v>
      </c>
      <c r="P42" s="6" t="s">
        <v>22</v>
      </c>
      <c r="Q42" s="6" t="s">
        <v>303</v>
      </c>
    </row>
    <row r="43">
      <c r="A43" s="6" t="s">
        <v>304</v>
      </c>
      <c r="B43" s="6" t="s">
        <v>305</v>
      </c>
      <c r="C43" s="6" t="s">
        <v>306</v>
      </c>
      <c r="D43" s="6" t="s">
        <v>307</v>
      </c>
      <c r="E43" s="6" t="s">
        <v>308</v>
      </c>
      <c r="F43" s="6" t="s">
        <v>306</v>
      </c>
      <c r="G43" s="6" t="s">
        <v>306</v>
      </c>
      <c r="H43" s="6" t="s">
        <v>309</v>
      </c>
      <c r="I43" s="6" t="s">
        <v>309</v>
      </c>
      <c r="J43" s="6" t="s">
        <v>309</v>
      </c>
      <c r="K43" s="6" t="s">
        <v>309</v>
      </c>
      <c r="L43" s="6" t="s">
        <v>309</v>
      </c>
      <c r="M43" s="6" t="s">
        <v>309</v>
      </c>
      <c r="N43" s="6" t="s">
        <v>22</v>
      </c>
      <c r="O43" s="6" t="s">
        <v>22</v>
      </c>
      <c r="P43" s="6" t="s">
        <v>22</v>
      </c>
      <c r="Q43" s="6" t="s">
        <v>310</v>
      </c>
    </row>
    <row r="44">
      <c r="A44" s="6" t="s">
        <v>311</v>
      </c>
      <c r="B44" s="6" t="s">
        <v>312</v>
      </c>
      <c r="C44" s="6" t="s">
        <v>313</v>
      </c>
      <c r="D44" s="6" t="s">
        <v>314</v>
      </c>
      <c r="E44" s="6" t="s">
        <v>315</v>
      </c>
      <c r="F44" s="6" t="s">
        <v>313</v>
      </c>
      <c r="G44" s="6" t="s">
        <v>313</v>
      </c>
      <c r="H44" s="6" t="s">
        <v>316</v>
      </c>
      <c r="I44" s="6" t="s">
        <v>316</v>
      </c>
      <c r="J44" s="6" t="s">
        <v>316</v>
      </c>
      <c r="K44" s="6" t="s">
        <v>316</v>
      </c>
      <c r="L44" s="6" t="s">
        <v>316</v>
      </c>
      <c r="M44" s="6" t="s">
        <v>316</v>
      </c>
      <c r="N44" s="6" t="s">
        <v>22</v>
      </c>
      <c r="O44" s="6" t="s">
        <v>22</v>
      </c>
      <c r="P44" s="6" t="s">
        <v>22</v>
      </c>
      <c r="Q44" s="6" t="s">
        <v>317</v>
      </c>
    </row>
    <row r="45">
      <c r="A45" s="6" t="s">
        <v>318</v>
      </c>
      <c r="B45" s="6" t="s">
        <v>319</v>
      </c>
      <c r="C45" s="6" t="s">
        <v>320</v>
      </c>
      <c r="D45" s="6" t="s">
        <v>321</v>
      </c>
      <c r="E45" s="6" t="s">
        <v>322</v>
      </c>
      <c r="F45" s="6" t="s">
        <v>320</v>
      </c>
      <c r="G45" s="6" t="s">
        <v>320</v>
      </c>
      <c r="H45" s="6" t="s">
        <v>323</v>
      </c>
      <c r="I45" s="6" t="s">
        <v>323</v>
      </c>
      <c r="J45" s="6" t="s">
        <v>323</v>
      </c>
      <c r="K45" s="6" t="s">
        <v>323</v>
      </c>
      <c r="L45" s="6" t="s">
        <v>323</v>
      </c>
      <c r="M45" s="6" t="s">
        <v>323</v>
      </c>
      <c r="N45" s="6" t="s">
        <v>22</v>
      </c>
      <c r="O45" s="6" t="s">
        <v>22</v>
      </c>
      <c r="P45" s="6" t="s">
        <v>22</v>
      </c>
      <c r="Q45" s="6" t="s">
        <v>324</v>
      </c>
    </row>
    <row r="46">
      <c r="A46" s="6" t="s">
        <v>325</v>
      </c>
      <c r="B46" s="6" t="s">
        <v>326</v>
      </c>
      <c r="C46" s="6" t="s">
        <v>327</v>
      </c>
      <c r="D46" s="6" t="s">
        <v>328</v>
      </c>
      <c r="E46" s="6" t="s">
        <v>329</v>
      </c>
      <c r="F46" s="6" t="s">
        <v>327</v>
      </c>
      <c r="G46" s="6" t="s">
        <v>327</v>
      </c>
      <c r="H46" s="6" t="s">
        <v>330</v>
      </c>
      <c r="I46" s="6" t="s">
        <v>330</v>
      </c>
      <c r="J46" s="6" t="s">
        <v>330</v>
      </c>
      <c r="K46" s="6" t="s">
        <v>330</v>
      </c>
      <c r="L46" s="6" t="s">
        <v>330</v>
      </c>
      <c r="M46" s="6" t="s">
        <v>330</v>
      </c>
      <c r="N46" s="6" t="s">
        <v>22</v>
      </c>
      <c r="O46" s="6" t="s">
        <v>22</v>
      </c>
      <c r="P46" s="6" t="s">
        <v>22</v>
      </c>
      <c r="Q46" s="6" t="s">
        <v>331</v>
      </c>
    </row>
    <row r="47">
      <c r="A47" s="6" t="s">
        <v>332</v>
      </c>
      <c r="B47" s="6" t="s">
        <v>333</v>
      </c>
      <c r="C47" s="6" t="s">
        <v>334</v>
      </c>
      <c r="D47" s="6" t="s">
        <v>335</v>
      </c>
      <c r="E47" s="6" t="s">
        <v>336</v>
      </c>
      <c r="F47" s="6" t="s">
        <v>334</v>
      </c>
      <c r="G47" s="6" t="s">
        <v>334</v>
      </c>
      <c r="H47" s="6" t="s">
        <v>337</v>
      </c>
      <c r="I47" s="6" t="s">
        <v>337</v>
      </c>
      <c r="J47" s="6" t="s">
        <v>337</v>
      </c>
      <c r="K47" s="6" t="s">
        <v>337</v>
      </c>
      <c r="L47" s="6" t="s">
        <v>337</v>
      </c>
      <c r="M47" s="6" t="s">
        <v>337</v>
      </c>
      <c r="N47" s="6" t="s">
        <v>22</v>
      </c>
      <c r="O47" s="6" t="s">
        <v>22</v>
      </c>
      <c r="P47" s="6" t="s">
        <v>22</v>
      </c>
      <c r="Q47" s="6" t="s">
        <v>338</v>
      </c>
    </row>
    <row r="48">
      <c r="A48" s="6" t="s">
        <v>339</v>
      </c>
      <c r="B48" s="6" t="s">
        <v>340</v>
      </c>
      <c r="C48" s="6" t="s">
        <v>341</v>
      </c>
      <c r="D48" s="6" t="s">
        <v>342</v>
      </c>
      <c r="E48" s="6" t="s">
        <v>343</v>
      </c>
      <c r="F48" s="6" t="s">
        <v>341</v>
      </c>
      <c r="G48" s="6" t="s">
        <v>341</v>
      </c>
      <c r="H48" s="6" t="s">
        <v>344</v>
      </c>
      <c r="I48" s="6" t="s">
        <v>344</v>
      </c>
      <c r="J48" s="6" t="s">
        <v>344</v>
      </c>
      <c r="K48" s="6" t="s">
        <v>344</v>
      </c>
      <c r="L48" s="6" t="s">
        <v>344</v>
      </c>
      <c r="M48" s="6" t="s">
        <v>344</v>
      </c>
      <c r="N48" s="6" t="s">
        <v>22</v>
      </c>
      <c r="O48" s="6" t="s">
        <v>22</v>
      </c>
      <c r="P48" s="6" t="s">
        <v>22</v>
      </c>
      <c r="Q48" s="6" t="s">
        <v>345</v>
      </c>
    </row>
    <row r="49">
      <c r="A49" s="6" t="s">
        <v>346</v>
      </c>
      <c r="B49" s="6" t="s">
        <v>347</v>
      </c>
      <c r="C49" s="6" t="s">
        <v>348</v>
      </c>
      <c r="D49" s="6" t="s">
        <v>349</v>
      </c>
      <c r="E49" s="6" t="s">
        <v>350</v>
      </c>
      <c r="F49" s="6" t="s">
        <v>348</v>
      </c>
      <c r="G49" s="6" t="s">
        <v>348</v>
      </c>
      <c r="H49" s="6" t="s">
        <v>351</v>
      </c>
      <c r="I49" s="6" t="s">
        <v>351</v>
      </c>
      <c r="J49" s="6" t="s">
        <v>351</v>
      </c>
      <c r="K49" s="6" t="s">
        <v>351</v>
      </c>
      <c r="L49" s="6" t="s">
        <v>351</v>
      </c>
      <c r="M49" s="6" t="s">
        <v>351</v>
      </c>
      <c r="N49" s="6" t="s">
        <v>22</v>
      </c>
      <c r="O49" s="6" t="s">
        <v>22</v>
      </c>
      <c r="P49" s="6" t="s">
        <v>22</v>
      </c>
      <c r="Q49" s="6" t="s">
        <v>352</v>
      </c>
    </row>
    <row r="50">
      <c r="A50" s="6" t="s">
        <v>353</v>
      </c>
      <c r="B50" s="6" t="s">
        <v>354</v>
      </c>
      <c r="C50" s="6" t="s">
        <v>355</v>
      </c>
      <c r="D50" s="6" t="s">
        <v>356</v>
      </c>
      <c r="E50" s="6" t="s">
        <v>357</v>
      </c>
      <c r="F50" s="6" t="s">
        <v>355</v>
      </c>
      <c r="G50" s="6" t="s">
        <v>355</v>
      </c>
      <c r="H50" s="6" t="s">
        <v>358</v>
      </c>
      <c r="I50" s="6" t="s">
        <v>358</v>
      </c>
      <c r="J50" s="6" t="s">
        <v>358</v>
      </c>
      <c r="K50" s="6" t="s">
        <v>358</v>
      </c>
      <c r="L50" s="6" t="s">
        <v>358</v>
      </c>
      <c r="M50" s="6" t="s">
        <v>358</v>
      </c>
      <c r="N50" s="6" t="s">
        <v>22</v>
      </c>
      <c r="O50" s="6" t="s">
        <v>22</v>
      </c>
      <c r="P50" s="6" t="s">
        <v>22</v>
      </c>
      <c r="Q50" s="6" t="s">
        <v>359</v>
      </c>
    </row>
    <row r="51">
      <c r="A51" s="6" t="s">
        <v>360</v>
      </c>
      <c r="B51" s="6" t="s">
        <v>361</v>
      </c>
      <c r="C51" s="6" t="s">
        <v>362</v>
      </c>
      <c r="D51" s="6" t="s">
        <v>363</v>
      </c>
      <c r="E51" s="6" t="s">
        <v>364</v>
      </c>
      <c r="F51" s="6" t="s">
        <v>362</v>
      </c>
      <c r="G51" s="6" t="s">
        <v>362</v>
      </c>
      <c r="H51" s="6" t="s">
        <v>365</v>
      </c>
      <c r="I51" s="6" t="s">
        <v>365</v>
      </c>
      <c r="J51" s="6" t="s">
        <v>365</v>
      </c>
      <c r="K51" s="6" t="s">
        <v>365</v>
      </c>
      <c r="L51" s="6" t="s">
        <v>365</v>
      </c>
      <c r="M51" s="6" t="s">
        <v>365</v>
      </c>
      <c r="N51" s="6" t="s">
        <v>22</v>
      </c>
      <c r="O51" s="6" t="s">
        <v>22</v>
      </c>
      <c r="P51" s="6" t="s">
        <v>22</v>
      </c>
      <c r="Q51" s="6" t="s">
        <v>366</v>
      </c>
    </row>
    <row r="52">
      <c r="A52" s="6" t="s">
        <v>367</v>
      </c>
      <c r="B52" s="6" t="s">
        <v>368</v>
      </c>
      <c r="C52" s="6" t="s">
        <v>369</v>
      </c>
      <c r="D52" s="6" t="s">
        <v>370</v>
      </c>
      <c r="E52" s="6" t="s">
        <v>371</v>
      </c>
      <c r="F52" s="6" t="s">
        <v>369</v>
      </c>
      <c r="G52" s="6" t="s">
        <v>369</v>
      </c>
      <c r="H52" s="6" t="s">
        <v>372</v>
      </c>
      <c r="I52" s="6" t="s">
        <v>372</v>
      </c>
      <c r="J52" s="6" t="s">
        <v>372</v>
      </c>
      <c r="K52" s="6" t="s">
        <v>372</v>
      </c>
      <c r="L52" s="6" t="s">
        <v>372</v>
      </c>
      <c r="M52" s="6" t="s">
        <v>372</v>
      </c>
      <c r="N52" s="6" t="s">
        <v>22</v>
      </c>
      <c r="O52" s="6" t="s">
        <v>22</v>
      </c>
      <c r="P52" s="6" t="s">
        <v>22</v>
      </c>
      <c r="Q52" s="6" t="s">
        <v>373</v>
      </c>
    </row>
    <row r="53">
      <c r="A53" s="6" t="s">
        <v>374</v>
      </c>
      <c r="B53" s="6" t="s">
        <v>375</v>
      </c>
      <c r="C53" s="6" t="s">
        <v>376</v>
      </c>
      <c r="D53" s="6" t="s">
        <v>377</v>
      </c>
      <c r="E53" s="6" t="s">
        <v>378</v>
      </c>
      <c r="F53" s="6" t="s">
        <v>376</v>
      </c>
      <c r="G53" s="6" t="s">
        <v>376</v>
      </c>
      <c r="H53" s="6" t="s">
        <v>379</v>
      </c>
      <c r="I53" s="6" t="s">
        <v>379</v>
      </c>
      <c r="J53" s="6" t="s">
        <v>379</v>
      </c>
      <c r="K53" s="6" t="s">
        <v>379</v>
      </c>
      <c r="L53" s="6" t="s">
        <v>379</v>
      </c>
      <c r="M53" s="6" t="s">
        <v>379</v>
      </c>
      <c r="N53" s="6" t="s">
        <v>22</v>
      </c>
      <c r="O53" s="6" t="s">
        <v>22</v>
      </c>
      <c r="P53" s="6" t="s">
        <v>22</v>
      </c>
      <c r="Q53" s="6" t="s">
        <v>380</v>
      </c>
    </row>
    <row r="54">
      <c r="A54" s="6" t="s">
        <v>381</v>
      </c>
      <c r="B54" s="6" t="s">
        <v>382</v>
      </c>
      <c r="C54" s="6" t="s">
        <v>383</v>
      </c>
      <c r="D54" s="6" t="s">
        <v>384</v>
      </c>
      <c r="E54" s="6" t="s">
        <v>385</v>
      </c>
      <c r="F54" s="6" t="s">
        <v>383</v>
      </c>
      <c r="G54" s="6" t="s">
        <v>383</v>
      </c>
      <c r="H54" s="6" t="s">
        <v>386</v>
      </c>
      <c r="I54" s="6" t="s">
        <v>386</v>
      </c>
      <c r="J54" s="6" t="s">
        <v>386</v>
      </c>
      <c r="K54" s="6" t="s">
        <v>386</v>
      </c>
      <c r="L54" s="6" t="s">
        <v>386</v>
      </c>
      <c r="M54" s="6" t="s">
        <v>386</v>
      </c>
      <c r="N54" s="6" t="s">
        <v>22</v>
      </c>
      <c r="O54" s="6" t="s">
        <v>22</v>
      </c>
      <c r="P54" s="6" t="s">
        <v>22</v>
      </c>
      <c r="Q54" s="6" t="s">
        <v>387</v>
      </c>
    </row>
    <row r="55">
      <c r="A55" s="6" t="s">
        <v>388</v>
      </c>
      <c r="B55" s="6" t="s">
        <v>389</v>
      </c>
      <c r="C55" s="6" t="s">
        <v>390</v>
      </c>
      <c r="D55" s="6" t="s">
        <v>391</v>
      </c>
      <c r="E55" s="6" t="s">
        <v>392</v>
      </c>
      <c r="F55" s="6" t="s">
        <v>390</v>
      </c>
      <c r="G55" s="6" t="s">
        <v>390</v>
      </c>
      <c r="H55" s="6" t="s">
        <v>393</v>
      </c>
      <c r="I55" s="6" t="s">
        <v>393</v>
      </c>
      <c r="J55" s="6" t="s">
        <v>393</v>
      </c>
      <c r="K55" s="6" t="s">
        <v>393</v>
      </c>
      <c r="L55" s="6" t="s">
        <v>393</v>
      </c>
      <c r="M55" s="6" t="s">
        <v>393</v>
      </c>
      <c r="N55" s="6" t="s">
        <v>22</v>
      </c>
      <c r="O55" s="6" t="s">
        <v>22</v>
      </c>
      <c r="P55" s="6" t="s">
        <v>22</v>
      </c>
      <c r="Q55" s="6" t="s">
        <v>394</v>
      </c>
    </row>
    <row r="56">
      <c r="A56" s="6" t="s">
        <v>395</v>
      </c>
      <c r="B56" s="6" t="s">
        <v>396</v>
      </c>
      <c r="C56" s="6" t="s">
        <v>397</v>
      </c>
      <c r="D56" s="6" t="s">
        <v>398</v>
      </c>
      <c r="E56" s="6" t="s">
        <v>399</v>
      </c>
      <c r="F56" s="6" t="s">
        <v>397</v>
      </c>
      <c r="G56" s="6" t="s">
        <v>397</v>
      </c>
      <c r="H56" s="6" t="s">
        <v>400</v>
      </c>
      <c r="I56" s="6" t="s">
        <v>400</v>
      </c>
      <c r="J56" s="6" t="s">
        <v>400</v>
      </c>
      <c r="K56" s="6" t="s">
        <v>400</v>
      </c>
      <c r="L56" s="6" t="s">
        <v>400</v>
      </c>
      <c r="M56" s="6" t="s">
        <v>400</v>
      </c>
      <c r="N56" s="6" t="s">
        <v>22</v>
      </c>
      <c r="O56" s="6" t="s">
        <v>22</v>
      </c>
      <c r="P56" s="6" t="s">
        <v>22</v>
      </c>
      <c r="Q56" s="6" t="s">
        <v>401</v>
      </c>
    </row>
    <row r="57">
      <c r="A57" s="6" t="s">
        <v>402</v>
      </c>
      <c r="B57" s="6" t="s">
        <v>403</v>
      </c>
      <c r="C57" s="6" t="s">
        <v>404</v>
      </c>
      <c r="D57" s="6" t="s">
        <v>405</v>
      </c>
      <c r="E57" s="6" t="s">
        <v>406</v>
      </c>
      <c r="F57" s="6" t="s">
        <v>404</v>
      </c>
      <c r="G57" s="6" t="s">
        <v>404</v>
      </c>
      <c r="H57" s="6" t="s">
        <v>407</v>
      </c>
      <c r="I57" s="6" t="s">
        <v>407</v>
      </c>
      <c r="J57" s="6" t="s">
        <v>407</v>
      </c>
      <c r="K57" s="6" t="s">
        <v>407</v>
      </c>
      <c r="L57" s="6" t="s">
        <v>407</v>
      </c>
      <c r="M57" s="6" t="s">
        <v>407</v>
      </c>
      <c r="N57" s="6" t="s">
        <v>22</v>
      </c>
      <c r="O57" s="6" t="s">
        <v>22</v>
      </c>
      <c r="P57" s="6" t="s">
        <v>22</v>
      </c>
      <c r="Q57" s="6" t="s">
        <v>408</v>
      </c>
    </row>
    <row r="58">
      <c r="A58" s="6" t="s">
        <v>409</v>
      </c>
      <c r="B58" s="6" t="s">
        <v>410</v>
      </c>
      <c r="C58" s="6" t="s">
        <v>411</v>
      </c>
      <c r="D58" s="6" t="s">
        <v>412</v>
      </c>
      <c r="E58" s="6" t="s">
        <v>413</v>
      </c>
      <c r="F58" s="6" t="s">
        <v>411</v>
      </c>
      <c r="G58" s="6" t="s">
        <v>411</v>
      </c>
      <c r="H58" s="6" t="s">
        <v>414</v>
      </c>
      <c r="I58" s="6" t="s">
        <v>414</v>
      </c>
      <c r="J58" s="6" t="s">
        <v>414</v>
      </c>
      <c r="K58" s="6" t="s">
        <v>414</v>
      </c>
      <c r="L58" s="6" t="s">
        <v>414</v>
      </c>
      <c r="M58" s="6" t="s">
        <v>414</v>
      </c>
      <c r="N58" s="6" t="s">
        <v>22</v>
      </c>
      <c r="O58" s="6" t="s">
        <v>22</v>
      </c>
      <c r="P58" s="6" t="s">
        <v>22</v>
      </c>
      <c r="Q58" s="6" t="s">
        <v>415</v>
      </c>
    </row>
    <row r="59">
      <c r="A59" s="6" t="s">
        <v>416</v>
      </c>
      <c r="B59" s="6" t="s">
        <v>417</v>
      </c>
      <c r="C59" s="6" t="s">
        <v>418</v>
      </c>
      <c r="D59" s="6" t="s">
        <v>419</v>
      </c>
      <c r="E59" s="6" t="s">
        <v>420</v>
      </c>
      <c r="F59" s="6" t="s">
        <v>418</v>
      </c>
      <c r="G59" s="6" t="s">
        <v>418</v>
      </c>
      <c r="H59" s="6" t="s">
        <v>421</v>
      </c>
      <c r="I59" s="6" t="s">
        <v>421</v>
      </c>
      <c r="J59" s="6" t="s">
        <v>421</v>
      </c>
      <c r="K59" s="6" t="s">
        <v>421</v>
      </c>
      <c r="L59" s="6" t="s">
        <v>421</v>
      </c>
      <c r="M59" s="6" t="s">
        <v>421</v>
      </c>
      <c r="N59" s="6" t="s">
        <v>22</v>
      </c>
      <c r="O59" s="6" t="s">
        <v>22</v>
      </c>
      <c r="P59" s="6" t="s">
        <v>22</v>
      </c>
      <c r="Q59" s="6" t="s">
        <v>422</v>
      </c>
    </row>
    <row r="60">
      <c r="A60" s="6" t="s">
        <v>423</v>
      </c>
      <c r="B60" s="6" t="s">
        <v>424</v>
      </c>
      <c r="C60" s="6" t="s">
        <v>425</v>
      </c>
      <c r="D60" s="6" t="s">
        <v>426</v>
      </c>
      <c r="E60" s="6" t="s">
        <v>427</v>
      </c>
      <c r="F60" s="6" t="s">
        <v>425</v>
      </c>
      <c r="G60" s="6" t="s">
        <v>425</v>
      </c>
      <c r="H60" s="6" t="s">
        <v>428</v>
      </c>
      <c r="I60" s="6" t="s">
        <v>428</v>
      </c>
      <c r="J60" s="6" t="s">
        <v>428</v>
      </c>
      <c r="K60" s="6" t="s">
        <v>428</v>
      </c>
      <c r="L60" s="6" t="s">
        <v>428</v>
      </c>
      <c r="M60" s="6" t="s">
        <v>428</v>
      </c>
      <c r="N60" s="6" t="s">
        <v>22</v>
      </c>
      <c r="O60" s="6" t="s">
        <v>22</v>
      </c>
      <c r="P60" s="6" t="s">
        <v>22</v>
      </c>
      <c r="Q60" s="6" t="s">
        <v>429</v>
      </c>
    </row>
    <row r="61">
      <c r="A61" s="6" t="s">
        <v>430</v>
      </c>
      <c r="B61" s="6" t="s">
        <v>431</v>
      </c>
      <c r="C61" s="6" t="s">
        <v>432</v>
      </c>
      <c r="D61" s="6" t="s">
        <v>433</v>
      </c>
      <c r="E61" s="6" t="s">
        <v>434</v>
      </c>
      <c r="F61" s="6" t="s">
        <v>432</v>
      </c>
      <c r="G61" s="6" t="s">
        <v>432</v>
      </c>
      <c r="H61" s="6" t="s">
        <v>435</v>
      </c>
      <c r="I61" s="6" t="s">
        <v>435</v>
      </c>
      <c r="J61" s="6" t="s">
        <v>435</v>
      </c>
      <c r="K61" s="6" t="s">
        <v>435</v>
      </c>
      <c r="L61" s="6" t="s">
        <v>435</v>
      </c>
      <c r="M61" s="6" t="s">
        <v>435</v>
      </c>
      <c r="N61" s="6" t="s">
        <v>22</v>
      </c>
      <c r="O61" s="6" t="s">
        <v>22</v>
      </c>
      <c r="P61" s="6" t="s">
        <v>22</v>
      </c>
      <c r="Q61" s="6" t="s">
        <v>436</v>
      </c>
    </row>
    <row r="62">
      <c r="A62" s="6" t="s">
        <v>437</v>
      </c>
      <c r="B62" s="6" t="s">
        <v>438</v>
      </c>
      <c r="C62" s="6" t="s">
        <v>439</v>
      </c>
      <c r="D62" s="6" t="s">
        <v>440</v>
      </c>
      <c r="E62" s="6" t="s">
        <v>441</v>
      </c>
      <c r="F62" s="6" t="s">
        <v>439</v>
      </c>
      <c r="G62" s="6" t="s">
        <v>439</v>
      </c>
      <c r="H62" s="6" t="s">
        <v>442</v>
      </c>
      <c r="I62" s="6" t="s">
        <v>442</v>
      </c>
      <c r="J62" s="6" t="s">
        <v>442</v>
      </c>
      <c r="K62" s="6" t="s">
        <v>442</v>
      </c>
      <c r="L62" s="6" t="s">
        <v>442</v>
      </c>
      <c r="M62" s="6" t="s">
        <v>442</v>
      </c>
      <c r="N62" s="6" t="s">
        <v>22</v>
      </c>
      <c r="O62" s="6" t="s">
        <v>22</v>
      </c>
      <c r="P62" s="6" t="s">
        <v>22</v>
      </c>
      <c r="Q62" s="6" t="s">
        <v>443</v>
      </c>
    </row>
    <row r="63">
      <c r="A63" s="6" t="s">
        <v>444</v>
      </c>
      <c r="B63" s="6" t="s">
        <v>445</v>
      </c>
      <c r="C63" s="6" t="s">
        <v>446</v>
      </c>
      <c r="D63" s="6" t="s">
        <v>447</v>
      </c>
      <c r="E63" s="6" t="s">
        <v>448</v>
      </c>
      <c r="F63" s="6" t="s">
        <v>446</v>
      </c>
      <c r="G63" s="6" t="s">
        <v>446</v>
      </c>
      <c r="H63" s="6" t="s">
        <v>449</v>
      </c>
      <c r="I63" s="6" t="s">
        <v>449</v>
      </c>
      <c r="J63" s="6" t="s">
        <v>449</v>
      </c>
      <c r="K63" s="6" t="s">
        <v>449</v>
      </c>
      <c r="L63" s="6" t="s">
        <v>449</v>
      </c>
      <c r="M63" s="6" t="s">
        <v>449</v>
      </c>
      <c r="N63" s="6" t="s">
        <v>22</v>
      </c>
      <c r="O63" s="6" t="s">
        <v>22</v>
      </c>
      <c r="P63" s="6" t="s">
        <v>22</v>
      </c>
      <c r="Q63" s="6" t="s">
        <v>450</v>
      </c>
    </row>
    <row r="64">
      <c r="A64" s="6" t="s">
        <v>451</v>
      </c>
      <c r="B64" s="6" t="s">
        <v>452</v>
      </c>
      <c r="C64" s="6" t="s">
        <v>453</v>
      </c>
      <c r="D64" s="6" t="s">
        <v>454</v>
      </c>
      <c r="E64" s="6" t="s">
        <v>455</v>
      </c>
      <c r="F64" s="6" t="s">
        <v>453</v>
      </c>
      <c r="G64" s="6" t="s">
        <v>453</v>
      </c>
      <c r="H64" s="6" t="s">
        <v>456</v>
      </c>
      <c r="I64" s="6" t="s">
        <v>456</v>
      </c>
      <c r="J64" s="6" t="s">
        <v>456</v>
      </c>
      <c r="K64" s="6" t="s">
        <v>456</v>
      </c>
      <c r="L64" s="6" t="s">
        <v>456</v>
      </c>
      <c r="M64" s="6" t="s">
        <v>456</v>
      </c>
      <c r="N64" s="6" t="s">
        <v>22</v>
      </c>
      <c r="O64" s="6" t="s">
        <v>22</v>
      </c>
      <c r="P64" s="6" t="s">
        <v>22</v>
      </c>
      <c r="Q64" s="6" t="s">
        <v>457</v>
      </c>
    </row>
    <row r="65">
      <c r="A65" s="6" t="s">
        <v>458</v>
      </c>
      <c r="B65" s="6" t="s">
        <v>459</v>
      </c>
      <c r="C65" s="6" t="s">
        <v>460</v>
      </c>
      <c r="D65" s="6" t="s">
        <v>461</v>
      </c>
      <c r="E65" s="6" t="s">
        <v>462</v>
      </c>
      <c r="F65" s="6" t="s">
        <v>460</v>
      </c>
      <c r="G65" s="6" t="s">
        <v>460</v>
      </c>
      <c r="H65" s="6" t="s">
        <v>463</v>
      </c>
      <c r="I65" s="6" t="s">
        <v>463</v>
      </c>
      <c r="J65" s="6" t="s">
        <v>463</v>
      </c>
      <c r="K65" s="6" t="s">
        <v>463</v>
      </c>
      <c r="L65" s="6" t="s">
        <v>463</v>
      </c>
      <c r="M65" s="6" t="s">
        <v>463</v>
      </c>
      <c r="N65" s="6" t="s">
        <v>22</v>
      </c>
      <c r="O65" s="6" t="s">
        <v>22</v>
      </c>
      <c r="P65" s="6" t="s">
        <v>22</v>
      </c>
      <c r="Q65" s="6" t="s">
        <v>464</v>
      </c>
    </row>
    <row r="66">
      <c r="A66" s="6" t="s">
        <v>465</v>
      </c>
      <c r="B66" s="6" t="s">
        <v>466</v>
      </c>
      <c r="C66" s="6" t="s">
        <v>467</v>
      </c>
      <c r="D66" s="6" t="s">
        <v>468</v>
      </c>
      <c r="E66" s="6" t="s">
        <v>469</v>
      </c>
      <c r="F66" s="6" t="s">
        <v>467</v>
      </c>
      <c r="G66" s="6" t="s">
        <v>467</v>
      </c>
      <c r="H66" s="6" t="s">
        <v>470</v>
      </c>
      <c r="I66" s="6" t="s">
        <v>470</v>
      </c>
      <c r="J66" s="6" t="s">
        <v>470</v>
      </c>
      <c r="K66" s="6" t="s">
        <v>470</v>
      </c>
      <c r="L66" s="6" t="s">
        <v>470</v>
      </c>
      <c r="M66" s="6" t="s">
        <v>470</v>
      </c>
      <c r="N66" s="6" t="s">
        <v>22</v>
      </c>
      <c r="O66" s="6" t="s">
        <v>22</v>
      </c>
      <c r="P66" s="6" t="s">
        <v>22</v>
      </c>
      <c r="Q66" s="6" t="s">
        <v>471</v>
      </c>
    </row>
    <row r="67">
      <c r="A67" s="6" t="s">
        <v>472</v>
      </c>
      <c r="B67" s="6" t="s">
        <v>473</v>
      </c>
      <c r="C67" s="6" t="s">
        <v>474</v>
      </c>
      <c r="D67" s="6" t="s">
        <v>475</v>
      </c>
      <c r="E67" s="6" t="s">
        <v>476</v>
      </c>
      <c r="F67" s="6" t="s">
        <v>474</v>
      </c>
      <c r="G67" s="6" t="s">
        <v>474</v>
      </c>
      <c r="H67" s="6" t="s">
        <v>477</v>
      </c>
      <c r="I67" s="6" t="s">
        <v>477</v>
      </c>
      <c r="J67" s="6" t="s">
        <v>477</v>
      </c>
      <c r="K67" s="6" t="s">
        <v>477</v>
      </c>
      <c r="L67" s="6" t="s">
        <v>477</v>
      </c>
      <c r="M67" s="6" t="s">
        <v>477</v>
      </c>
      <c r="N67" s="6" t="s">
        <v>22</v>
      </c>
      <c r="O67" s="6" t="s">
        <v>22</v>
      </c>
      <c r="P67" s="6" t="s">
        <v>22</v>
      </c>
      <c r="Q67" s="6" t="s">
        <v>478</v>
      </c>
    </row>
    <row r="68">
      <c r="A68" s="6" t="s">
        <v>479</v>
      </c>
      <c r="B68" s="6" t="s">
        <v>480</v>
      </c>
      <c r="C68" s="6" t="s">
        <v>481</v>
      </c>
      <c r="D68" s="6" t="s">
        <v>482</v>
      </c>
      <c r="E68" s="6" t="s">
        <v>483</v>
      </c>
      <c r="F68" s="6" t="s">
        <v>481</v>
      </c>
      <c r="G68" s="6" t="s">
        <v>481</v>
      </c>
      <c r="H68" s="6" t="s">
        <v>484</v>
      </c>
      <c r="I68" s="6" t="s">
        <v>484</v>
      </c>
      <c r="J68" s="6" t="s">
        <v>484</v>
      </c>
      <c r="K68" s="6" t="s">
        <v>484</v>
      </c>
      <c r="L68" s="6" t="s">
        <v>484</v>
      </c>
      <c r="M68" s="6" t="s">
        <v>484</v>
      </c>
      <c r="N68" s="6" t="s">
        <v>22</v>
      </c>
      <c r="O68" s="6" t="s">
        <v>22</v>
      </c>
      <c r="P68" s="6" t="s">
        <v>22</v>
      </c>
      <c r="Q68" s="6" t="s">
        <v>485</v>
      </c>
    </row>
    <row r="69">
      <c r="A69" s="6" t="s">
        <v>486</v>
      </c>
      <c r="B69" s="6" t="s">
        <v>487</v>
      </c>
      <c r="C69" s="6" t="s">
        <v>488</v>
      </c>
      <c r="D69" s="6" t="s">
        <v>489</v>
      </c>
      <c r="E69" s="6" t="s">
        <v>490</v>
      </c>
      <c r="F69" s="6" t="s">
        <v>488</v>
      </c>
      <c r="G69" s="6" t="s">
        <v>488</v>
      </c>
      <c r="H69" s="6" t="s">
        <v>491</v>
      </c>
      <c r="I69" s="6" t="s">
        <v>491</v>
      </c>
      <c r="J69" s="6" t="s">
        <v>491</v>
      </c>
      <c r="K69" s="6" t="s">
        <v>491</v>
      </c>
      <c r="L69" s="6" t="s">
        <v>491</v>
      </c>
      <c r="M69" s="6" t="s">
        <v>491</v>
      </c>
      <c r="N69" s="6" t="s">
        <v>22</v>
      </c>
      <c r="O69" s="6" t="s">
        <v>22</v>
      </c>
      <c r="P69" s="6" t="s">
        <v>22</v>
      </c>
      <c r="Q69" s="6" t="s">
        <v>492</v>
      </c>
    </row>
    <row r="70">
      <c r="A70" s="6" t="s">
        <v>493</v>
      </c>
      <c r="B70" s="6" t="s">
        <v>494</v>
      </c>
      <c r="C70" s="6" t="s">
        <v>495</v>
      </c>
      <c r="D70" s="6" t="s">
        <v>496</v>
      </c>
      <c r="E70" s="6" t="s">
        <v>497</v>
      </c>
      <c r="F70" s="6" t="s">
        <v>495</v>
      </c>
      <c r="G70" s="6" t="s">
        <v>495</v>
      </c>
      <c r="H70" s="6" t="s">
        <v>498</v>
      </c>
      <c r="I70" s="6" t="s">
        <v>498</v>
      </c>
      <c r="J70" s="6" t="s">
        <v>498</v>
      </c>
      <c r="K70" s="6" t="s">
        <v>498</v>
      </c>
      <c r="L70" s="6" t="s">
        <v>498</v>
      </c>
      <c r="M70" s="6" t="s">
        <v>498</v>
      </c>
      <c r="N70" s="6" t="s">
        <v>22</v>
      </c>
      <c r="O70" s="6" t="s">
        <v>22</v>
      </c>
      <c r="P70" s="6" t="s">
        <v>22</v>
      </c>
      <c r="Q70" s="6" t="s">
        <v>499</v>
      </c>
    </row>
    <row r="71">
      <c r="A71" s="6" t="s">
        <v>500</v>
      </c>
      <c r="B71" s="6" t="s">
        <v>501</v>
      </c>
      <c r="C71" s="6" t="s">
        <v>502</v>
      </c>
      <c r="D71" s="6" t="s">
        <v>503</v>
      </c>
      <c r="E71" s="6" t="s">
        <v>504</v>
      </c>
      <c r="F71" s="6" t="s">
        <v>502</v>
      </c>
      <c r="G71" s="6" t="s">
        <v>502</v>
      </c>
      <c r="H71" s="6" t="s">
        <v>505</v>
      </c>
      <c r="I71" s="6" t="s">
        <v>505</v>
      </c>
      <c r="J71" s="6" t="s">
        <v>505</v>
      </c>
      <c r="K71" s="6" t="s">
        <v>505</v>
      </c>
      <c r="L71" s="6" t="s">
        <v>505</v>
      </c>
      <c r="M71" s="6" t="s">
        <v>505</v>
      </c>
      <c r="N71" s="6" t="s">
        <v>22</v>
      </c>
      <c r="O71" s="6" t="s">
        <v>22</v>
      </c>
      <c r="P71" s="6" t="s">
        <v>22</v>
      </c>
      <c r="Q71" s="6" t="s">
        <v>506</v>
      </c>
    </row>
    <row r="72">
      <c r="A72" s="6" t="s">
        <v>507</v>
      </c>
      <c r="B72" s="6" t="s">
        <v>508</v>
      </c>
      <c r="C72" s="6" t="s">
        <v>509</v>
      </c>
      <c r="D72" s="6" t="s">
        <v>510</v>
      </c>
      <c r="E72" s="6" t="s">
        <v>511</v>
      </c>
      <c r="F72" s="6" t="s">
        <v>509</v>
      </c>
      <c r="G72" s="6" t="s">
        <v>509</v>
      </c>
      <c r="H72" s="6" t="s">
        <v>512</v>
      </c>
      <c r="I72" s="6" t="s">
        <v>512</v>
      </c>
      <c r="J72" s="6" t="s">
        <v>512</v>
      </c>
      <c r="K72" s="6" t="s">
        <v>512</v>
      </c>
      <c r="L72" s="6" t="s">
        <v>512</v>
      </c>
      <c r="M72" s="6" t="s">
        <v>512</v>
      </c>
      <c r="N72" s="6" t="s">
        <v>22</v>
      </c>
      <c r="O72" s="6" t="s">
        <v>22</v>
      </c>
      <c r="P72" s="6" t="s">
        <v>22</v>
      </c>
      <c r="Q72" s="6" t="s">
        <v>513</v>
      </c>
    </row>
    <row r="73">
      <c r="A73" s="6" t="s">
        <v>514</v>
      </c>
      <c r="B73" s="6" t="s">
        <v>515</v>
      </c>
      <c r="C73" s="6" t="s">
        <v>516</v>
      </c>
      <c r="D73" s="6" t="s">
        <v>517</v>
      </c>
      <c r="E73" s="6" t="s">
        <v>518</v>
      </c>
      <c r="F73" s="6" t="s">
        <v>516</v>
      </c>
      <c r="G73" s="6" t="s">
        <v>516</v>
      </c>
      <c r="H73" s="6" t="s">
        <v>519</v>
      </c>
      <c r="I73" s="6" t="s">
        <v>519</v>
      </c>
      <c r="J73" s="6" t="s">
        <v>519</v>
      </c>
      <c r="K73" s="6" t="s">
        <v>519</v>
      </c>
      <c r="L73" s="6" t="s">
        <v>519</v>
      </c>
      <c r="M73" s="6" t="s">
        <v>519</v>
      </c>
      <c r="N73" s="6" t="s">
        <v>22</v>
      </c>
      <c r="O73" s="6" t="s">
        <v>22</v>
      </c>
      <c r="P73" s="6" t="s">
        <v>22</v>
      </c>
      <c r="Q73" s="6" t="s">
        <v>520</v>
      </c>
    </row>
    <row r="74">
      <c r="A74" s="6" t="s">
        <v>521</v>
      </c>
      <c r="B74" s="6" t="s">
        <v>522</v>
      </c>
      <c r="C74" s="6" t="s">
        <v>523</v>
      </c>
      <c r="D74" s="6" t="s">
        <v>524</v>
      </c>
      <c r="E74" s="6" t="s">
        <v>525</v>
      </c>
      <c r="F74" s="6" t="s">
        <v>523</v>
      </c>
      <c r="G74" s="6" t="s">
        <v>523</v>
      </c>
      <c r="H74" s="6" t="s">
        <v>526</v>
      </c>
      <c r="I74" s="6" t="s">
        <v>526</v>
      </c>
      <c r="J74" s="6" t="s">
        <v>526</v>
      </c>
      <c r="K74" s="6" t="s">
        <v>526</v>
      </c>
      <c r="L74" s="6" t="s">
        <v>526</v>
      </c>
      <c r="M74" s="6" t="s">
        <v>526</v>
      </c>
      <c r="N74" s="6" t="s">
        <v>22</v>
      </c>
      <c r="O74" s="6" t="s">
        <v>22</v>
      </c>
      <c r="P74" s="6" t="s">
        <v>22</v>
      </c>
      <c r="Q74" s="6" t="s">
        <v>527</v>
      </c>
    </row>
    <row r="75">
      <c r="A75" s="6" t="s">
        <v>528</v>
      </c>
      <c r="B75" s="6" t="s">
        <v>529</v>
      </c>
      <c r="C75" s="6" t="s">
        <v>530</v>
      </c>
      <c r="D75" s="6" t="s">
        <v>531</v>
      </c>
      <c r="E75" s="6" t="s">
        <v>532</v>
      </c>
      <c r="F75" s="6" t="s">
        <v>530</v>
      </c>
      <c r="G75" s="6" t="s">
        <v>530</v>
      </c>
      <c r="H75" s="6" t="s">
        <v>533</v>
      </c>
      <c r="I75" s="6" t="s">
        <v>533</v>
      </c>
      <c r="J75" s="6" t="s">
        <v>533</v>
      </c>
      <c r="K75" s="6" t="s">
        <v>533</v>
      </c>
      <c r="L75" s="6" t="s">
        <v>533</v>
      </c>
      <c r="M75" s="6" t="s">
        <v>533</v>
      </c>
      <c r="N75" s="6" t="s">
        <v>22</v>
      </c>
      <c r="O75" s="6" t="s">
        <v>22</v>
      </c>
      <c r="P75" s="6" t="s">
        <v>22</v>
      </c>
      <c r="Q75" s="6" t="s">
        <v>534</v>
      </c>
    </row>
    <row r="76">
      <c r="A76" s="6" t="s">
        <v>535</v>
      </c>
      <c r="B76" s="6" t="s">
        <v>536</v>
      </c>
      <c r="C76" s="6" t="s">
        <v>537</v>
      </c>
      <c r="D76" s="6" t="s">
        <v>538</v>
      </c>
      <c r="E76" s="6" t="s">
        <v>539</v>
      </c>
      <c r="F76" s="6" t="s">
        <v>537</v>
      </c>
      <c r="G76" s="6" t="s">
        <v>537</v>
      </c>
      <c r="H76" s="6" t="s">
        <v>540</v>
      </c>
      <c r="I76" s="6" t="s">
        <v>540</v>
      </c>
      <c r="J76" s="6" t="s">
        <v>540</v>
      </c>
      <c r="K76" s="6" t="s">
        <v>540</v>
      </c>
      <c r="L76" s="6" t="s">
        <v>540</v>
      </c>
      <c r="M76" s="6" t="s">
        <v>540</v>
      </c>
      <c r="N76" s="6" t="s">
        <v>22</v>
      </c>
      <c r="O76" s="6" t="s">
        <v>22</v>
      </c>
      <c r="P76" s="6" t="s">
        <v>22</v>
      </c>
      <c r="Q76" s="6" t="s">
        <v>541</v>
      </c>
    </row>
    <row r="77">
      <c r="A77" s="6" t="s">
        <v>542</v>
      </c>
      <c r="B77" s="6" t="s">
        <v>543</v>
      </c>
      <c r="C77" s="6" t="s">
        <v>544</v>
      </c>
      <c r="D77" s="6" t="s">
        <v>545</v>
      </c>
      <c r="E77" s="6" t="s">
        <v>546</v>
      </c>
      <c r="F77" s="6" t="s">
        <v>544</v>
      </c>
      <c r="G77" s="6" t="s">
        <v>544</v>
      </c>
      <c r="H77" s="6" t="s">
        <v>547</v>
      </c>
      <c r="I77" s="6" t="s">
        <v>547</v>
      </c>
      <c r="J77" s="6" t="s">
        <v>547</v>
      </c>
      <c r="K77" s="6" t="s">
        <v>547</v>
      </c>
      <c r="L77" s="6" t="s">
        <v>547</v>
      </c>
      <c r="M77" s="6" t="s">
        <v>547</v>
      </c>
      <c r="N77" s="6" t="s">
        <v>22</v>
      </c>
      <c r="O77" s="6" t="s">
        <v>22</v>
      </c>
      <c r="P77" s="6" t="s">
        <v>22</v>
      </c>
      <c r="Q77" s="6" t="s">
        <v>548</v>
      </c>
    </row>
    <row r="78">
      <c r="A78" s="6" t="s">
        <v>549</v>
      </c>
      <c r="B78" s="6" t="s">
        <v>550</v>
      </c>
      <c r="C78" s="6" t="s">
        <v>551</v>
      </c>
      <c r="D78" s="6" t="s">
        <v>552</v>
      </c>
      <c r="E78" s="6" t="s">
        <v>553</v>
      </c>
      <c r="F78" s="6" t="s">
        <v>551</v>
      </c>
      <c r="G78" s="6" t="s">
        <v>551</v>
      </c>
      <c r="H78" s="6" t="s">
        <v>554</v>
      </c>
      <c r="I78" s="6" t="s">
        <v>554</v>
      </c>
      <c r="J78" s="6" t="s">
        <v>554</v>
      </c>
      <c r="K78" s="6" t="s">
        <v>554</v>
      </c>
      <c r="L78" s="6" t="s">
        <v>554</v>
      </c>
      <c r="M78" s="6" t="s">
        <v>554</v>
      </c>
      <c r="N78" s="6" t="s">
        <v>22</v>
      </c>
      <c r="O78" s="6" t="s">
        <v>22</v>
      </c>
      <c r="P78" s="6" t="s">
        <v>22</v>
      </c>
      <c r="Q78" s="6" t="s">
        <v>555</v>
      </c>
    </row>
    <row r="79">
      <c r="A79" s="6" t="s">
        <v>556</v>
      </c>
      <c r="B79" s="6" t="s">
        <v>557</v>
      </c>
      <c r="C79" s="6" t="s">
        <v>558</v>
      </c>
      <c r="D79" s="6" t="s">
        <v>559</v>
      </c>
      <c r="E79" s="6" t="s">
        <v>560</v>
      </c>
      <c r="F79" s="6" t="s">
        <v>558</v>
      </c>
      <c r="G79" s="6" t="s">
        <v>558</v>
      </c>
      <c r="H79" s="6" t="s">
        <v>561</v>
      </c>
      <c r="I79" s="6" t="s">
        <v>561</v>
      </c>
      <c r="J79" s="6" t="s">
        <v>561</v>
      </c>
      <c r="K79" s="6" t="s">
        <v>561</v>
      </c>
      <c r="L79" s="6" t="s">
        <v>561</v>
      </c>
      <c r="M79" s="6" t="s">
        <v>561</v>
      </c>
      <c r="N79" s="6" t="s">
        <v>22</v>
      </c>
      <c r="O79" s="6" t="s">
        <v>22</v>
      </c>
      <c r="P79" s="6" t="s">
        <v>22</v>
      </c>
      <c r="Q79" s="6" t="s">
        <v>562</v>
      </c>
    </row>
    <row r="80">
      <c r="A80" s="6" t="s">
        <v>563</v>
      </c>
      <c r="B80" s="6" t="s">
        <v>564</v>
      </c>
      <c r="C80" s="6" t="s">
        <v>565</v>
      </c>
      <c r="D80" s="6" t="s">
        <v>566</v>
      </c>
      <c r="E80" s="6" t="s">
        <v>567</v>
      </c>
      <c r="F80" s="6" t="s">
        <v>565</v>
      </c>
      <c r="G80" s="6" t="s">
        <v>565</v>
      </c>
      <c r="H80" s="6" t="s">
        <v>568</v>
      </c>
      <c r="I80" s="6" t="s">
        <v>568</v>
      </c>
      <c r="J80" s="6" t="s">
        <v>568</v>
      </c>
      <c r="K80" s="6" t="s">
        <v>568</v>
      </c>
      <c r="L80" s="6" t="s">
        <v>568</v>
      </c>
      <c r="M80" s="6" t="s">
        <v>568</v>
      </c>
      <c r="N80" s="6" t="s">
        <v>22</v>
      </c>
      <c r="O80" s="6" t="s">
        <v>22</v>
      </c>
      <c r="P80" s="6" t="s">
        <v>22</v>
      </c>
      <c r="Q80" s="6" t="s">
        <v>569</v>
      </c>
    </row>
    <row r="81">
      <c r="A81" s="6" t="s">
        <v>570</v>
      </c>
      <c r="B81" s="6" t="s">
        <v>571</v>
      </c>
      <c r="C81" s="6" t="s">
        <v>572</v>
      </c>
      <c r="D81" s="6" t="s">
        <v>573</v>
      </c>
      <c r="E81" s="6" t="s">
        <v>574</v>
      </c>
      <c r="F81" s="6" t="s">
        <v>572</v>
      </c>
      <c r="G81" s="6" t="s">
        <v>572</v>
      </c>
      <c r="H81" s="6" t="s">
        <v>575</v>
      </c>
      <c r="I81" s="6" t="s">
        <v>575</v>
      </c>
      <c r="J81" s="6" t="s">
        <v>575</v>
      </c>
      <c r="K81" s="6" t="s">
        <v>575</v>
      </c>
      <c r="L81" s="6" t="s">
        <v>575</v>
      </c>
      <c r="M81" s="6" t="s">
        <v>575</v>
      </c>
      <c r="N81" s="6" t="s">
        <v>22</v>
      </c>
      <c r="O81" s="6" t="s">
        <v>22</v>
      </c>
      <c r="P81" s="6" t="s">
        <v>22</v>
      </c>
      <c r="Q81" s="6" t="s">
        <v>576</v>
      </c>
    </row>
    <row r="82">
      <c r="A82" s="6" t="s">
        <v>577</v>
      </c>
      <c r="B82" s="6" t="s">
        <v>578</v>
      </c>
      <c r="C82" s="6" t="s">
        <v>579</v>
      </c>
      <c r="D82" s="6" t="s">
        <v>580</v>
      </c>
      <c r="E82" s="6" t="s">
        <v>581</v>
      </c>
      <c r="F82" s="6" t="s">
        <v>579</v>
      </c>
      <c r="G82" s="6" t="s">
        <v>579</v>
      </c>
      <c r="H82" s="6" t="s">
        <v>582</v>
      </c>
      <c r="I82" s="6" t="s">
        <v>582</v>
      </c>
      <c r="J82" s="6" t="s">
        <v>582</v>
      </c>
      <c r="K82" s="6" t="s">
        <v>582</v>
      </c>
      <c r="L82" s="6" t="s">
        <v>582</v>
      </c>
      <c r="M82" s="6" t="s">
        <v>582</v>
      </c>
      <c r="N82" s="6" t="s">
        <v>22</v>
      </c>
      <c r="O82" s="6" t="s">
        <v>22</v>
      </c>
      <c r="P82" s="6" t="s">
        <v>22</v>
      </c>
      <c r="Q82" s="6" t="s">
        <v>583</v>
      </c>
    </row>
    <row r="83">
      <c r="A83" s="6" t="s">
        <v>584</v>
      </c>
      <c r="B83" s="6" t="s">
        <v>585</v>
      </c>
      <c r="C83" s="6" t="s">
        <v>586</v>
      </c>
      <c r="D83" s="6" t="s">
        <v>587</v>
      </c>
      <c r="E83" s="6" t="s">
        <v>588</v>
      </c>
      <c r="F83" s="6" t="s">
        <v>586</v>
      </c>
      <c r="G83" s="6" t="s">
        <v>586</v>
      </c>
      <c r="H83" s="6" t="s">
        <v>589</v>
      </c>
      <c r="I83" s="6" t="s">
        <v>589</v>
      </c>
      <c r="J83" s="6" t="s">
        <v>589</v>
      </c>
      <c r="K83" s="6" t="s">
        <v>589</v>
      </c>
      <c r="L83" s="6" t="s">
        <v>589</v>
      </c>
      <c r="M83" s="6" t="s">
        <v>589</v>
      </c>
      <c r="N83" s="6" t="s">
        <v>22</v>
      </c>
      <c r="O83" s="6" t="s">
        <v>22</v>
      </c>
      <c r="P83" s="6" t="s">
        <v>22</v>
      </c>
      <c r="Q83" s="6" t="s">
        <v>590</v>
      </c>
    </row>
    <row r="84">
      <c r="A84" s="6" t="s">
        <v>591</v>
      </c>
      <c r="B84" s="6" t="s">
        <v>592</v>
      </c>
      <c r="C84" s="6" t="s">
        <v>593</v>
      </c>
      <c r="D84" s="6" t="s">
        <v>594</v>
      </c>
      <c r="E84" s="6" t="s">
        <v>595</v>
      </c>
      <c r="F84" s="6" t="s">
        <v>593</v>
      </c>
      <c r="G84" s="6" t="s">
        <v>593</v>
      </c>
      <c r="H84" s="6" t="s">
        <v>596</v>
      </c>
      <c r="I84" s="6" t="s">
        <v>596</v>
      </c>
      <c r="J84" s="6" t="s">
        <v>596</v>
      </c>
      <c r="K84" s="6" t="s">
        <v>596</v>
      </c>
      <c r="L84" s="6" t="s">
        <v>596</v>
      </c>
      <c r="M84" s="6" t="s">
        <v>596</v>
      </c>
      <c r="N84" s="6" t="s">
        <v>22</v>
      </c>
      <c r="O84" s="6" t="s">
        <v>22</v>
      </c>
      <c r="P84" s="6" t="s">
        <v>22</v>
      </c>
      <c r="Q84" s="6" t="s">
        <v>597</v>
      </c>
    </row>
    <row r="85">
      <c r="A85" s="6" t="s">
        <v>598</v>
      </c>
      <c r="B85" s="6" t="s">
        <v>599</v>
      </c>
      <c r="C85" s="6" t="s">
        <v>600</v>
      </c>
      <c r="D85" s="6" t="s">
        <v>601</v>
      </c>
      <c r="E85" s="6" t="s">
        <v>602</v>
      </c>
      <c r="F85" s="6" t="s">
        <v>600</v>
      </c>
      <c r="G85" s="6" t="s">
        <v>600</v>
      </c>
      <c r="H85" s="6" t="s">
        <v>603</v>
      </c>
      <c r="I85" s="6" t="s">
        <v>603</v>
      </c>
      <c r="J85" s="6" t="s">
        <v>603</v>
      </c>
      <c r="K85" s="6" t="s">
        <v>603</v>
      </c>
      <c r="L85" s="6" t="s">
        <v>603</v>
      </c>
      <c r="M85" s="6" t="s">
        <v>603</v>
      </c>
      <c r="N85" s="6" t="s">
        <v>22</v>
      </c>
      <c r="O85" s="6" t="s">
        <v>22</v>
      </c>
      <c r="P85" s="6" t="s">
        <v>22</v>
      </c>
      <c r="Q85" s="6" t="s">
        <v>604</v>
      </c>
    </row>
    <row r="86">
      <c r="A86" s="6" t="s">
        <v>605</v>
      </c>
      <c r="B86" s="6" t="s">
        <v>606</v>
      </c>
      <c r="C86" s="6" t="s">
        <v>607</v>
      </c>
      <c r="D86" s="6" t="s">
        <v>608</v>
      </c>
      <c r="E86" s="6" t="s">
        <v>609</v>
      </c>
      <c r="F86" s="6" t="s">
        <v>607</v>
      </c>
      <c r="G86" s="6" t="s">
        <v>607</v>
      </c>
      <c r="H86" s="6" t="s">
        <v>610</v>
      </c>
      <c r="I86" s="6" t="s">
        <v>610</v>
      </c>
      <c r="J86" s="6" t="s">
        <v>610</v>
      </c>
      <c r="K86" s="6" t="s">
        <v>610</v>
      </c>
      <c r="L86" s="6" t="s">
        <v>610</v>
      </c>
      <c r="M86" s="6" t="s">
        <v>610</v>
      </c>
      <c r="N86" s="6" t="s">
        <v>22</v>
      </c>
      <c r="O86" s="6" t="s">
        <v>22</v>
      </c>
      <c r="P86" s="6" t="s">
        <v>22</v>
      </c>
      <c r="Q86" s="6" t="s">
        <v>611</v>
      </c>
    </row>
    <row r="87">
      <c r="A87" s="6" t="s">
        <v>612</v>
      </c>
      <c r="B87" s="6" t="s">
        <v>613</v>
      </c>
      <c r="C87" s="6" t="s">
        <v>614</v>
      </c>
      <c r="D87" s="6" t="s">
        <v>615</v>
      </c>
      <c r="E87" s="6" t="s">
        <v>616</v>
      </c>
      <c r="F87" s="6" t="s">
        <v>614</v>
      </c>
      <c r="G87" s="6" t="s">
        <v>614</v>
      </c>
      <c r="H87" s="6" t="s">
        <v>617</v>
      </c>
      <c r="I87" s="6" t="s">
        <v>617</v>
      </c>
      <c r="J87" s="6" t="s">
        <v>617</v>
      </c>
      <c r="K87" s="6" t="s">
        <v>617</v>
      </c>
      <c r="L87" s="6" t="s">
        <v>617</v>
      </c>
      <c r="M87" s="6" t="s">
        <v>617</v>
      </c>
      <c r="N87" s="6" t="s">
        <v>22</v>
      </c>
      <c r="O87" s="6" t="s">
        <v>22</v>
      </c>
      <c r="P87" s="6" t="s">
        <v>22</v>
      </c>
      <c r="Q87" s="6" t="s">
        <v>618</v>
      </c>
    </row>
    <row r="88">
      <c r="A88" s="6" t="s">
        <v>619</v>
      </c>
      <c r="B88" s="6" t="s">
        <v>620</v>
      </c>
      <c r="C88" s="6" t="s">
        <v>621</v>
      </c>
      <c r="D88" s="6" t="s">
        <v>622</v>
      </c>
      <c r="E88" s="6" t="s">
        <v>623</v>
      </c>
      <c r="F88" s="6" t="s">
        <v>621</v>
      </c>
      <c r="G88" s="6" t="s">
        <v>621</v>
      </c>
      <c r="H88" s="6" t="s">
        <v>624</v>
      </c>
      <c r="I88" s="6" t="s">
        <v>624</v>
      </c>
      <c r="J88" s="6" t="s">
        <v>624</v>
      </c>
      <c r="K88" s="6" t="s">
        <v>624</v>
      </c>
      <c r="L88" s="6" t="s">
        <v>624</v>
      </c>
      <c r="M88" s="6" t="s">
        <v>624</v>
      </c>
      <c r="N88" s="6" t="s">
        <v>22</v>
      </c>
      <c r="O88" s="6" t="s">
        <v>22</v>
      </c>
      <c r="P88" s="6" t="s">
        <v>22</v>
      </c>
      <c r="Q88" s="6" t="s">
        <v>625</v>
      </c>
    </row>
    <row r="89">
      <c r="A89" s="6" t="s">
        <v>626</v>
      </c>
      <c r="B89" s="6" t="s">
        <v>627</v>
      </c>
      <c r="C89" s="6" t="s">
        <v>628</v>
      </c>
      <c r="D89" s="6" t="s">
        <v>629</v>
      </c>
      <c r="E89" s="6" t="s">
        <v>630</v>
      </c>
      <c r="F89" s="6" t="s">
        <v>628</v>
      </c>
      <c r="G89" s="6" t="s">
        <v>628</v>
      </c>
      <c r="H89" s="6" t="s">
        <v>631</v>
      </c>
      <c r="I89" s="6" t="s">
        <v>631</v>
      </c>
      <c r="J89" s="6" t="s">
        <v>631</v>
      </c>
      <c r="K89" s="6" t="s">
        <v>631</v>
      </c>
      <c r="L89" s="6" t="s">
        <v>631</v>
      </c>
      <c r="M89" s="6" t="s">
        <v>631</v>
      </c>
      <c r="N89" s="6" t="s">
        <v>22</v>
      </c>
      <c r="O89" s="6" t="s">
        <v>22</v>
      </c>
      <c r="P89" s="6" t="s">
        <v>22</v>
      </c>
      <c r="Q89" s="6" t="s">
        <v>632</v>
      </c>
    </row>
    <row r="90">
      <c r="A90" s="6" t="s">
        <v>633</v>
      </c>
      <c r="B90" s="6" t="s">
        <v>634</v>
      </c>
      <c r="C90" s="6" t="s">
        <v>635</v>
      </c>
      <c r="D90" s="6" t="s">
        <v>636</v>
      </c>
      <c r="E90" s="6" t="s">
        <v>637</v>
      </c>
      <c r="F90" s="6" t="s">
        <v>635</v>
      </c>
      <c r="G90" s="6" t="s">
        <v>635</v>
      </c>
      <c r="H90" s="6" t="s">
        <v>638</v>
      </c>
      <c r="I90" s="6" t="s">
        <v>638</v>
      </c>
      <c r="J90" s="6" t="s">
        <v>638</v>
      </c>
      <c r="K90" s="6" t="s">
        <v>638</v>
      </c>
      <c r="L90" s="6" t="s">
        <v>638</v>
      </c>
      <c r="M90" s="6" t="s">
        <v>638</v>
      </c>
      <c r="N90" s="6" t="s">
        <v>22</v>
      </c>
      <c r="O90" s="6" t="s">
        <v>22</v>
      </c>
      <c r="P90" s="6" t="s">
        <v>22</v>
      </c>
      <c r="Q90" s="6" t="s">
        <v>639</v>
      </c>
    </row>
    <row r="91">
      <c r="A91" s="6" t="s">
        <v>640</v>
      </c>
      <c r="B91" s="6" t="s">
        <v>641</v>
      </c>
      <c r="C91" s="6" t="s">
        <v>642</v>
      </c>
      <c r="D91" s="6" t="s">
        <v>643</v>
      </c>
      <c r="E91" s="6" t="s">
        <v>644</v>
      </c>
      <c r="F91" s="6" t="s">
        <v>642</v>
      </c>
      <c r="G91" s="6" t="s">
        <v>642</v>
      </c>
      <c r="H91" s="6" t="s">
        <v>645</v>
      </c>
      <c r="I91" s="6" t="s">
        <v>645</v>
      </c>
      <c r="J91" s="6" t="s">
        <v>645</v>
      </c>
      <c r="K91" s="6" t="s">
        <v>645</v>
      </c>
      <c r="L91" s="6" t="s">
        <v>645</v>
      </c>
      <c r="M91" s="6" t="s">
        <v>645</v>
      </c>
      <c r="N91" s="6" t="s">
        <v>22</v>
      </c>
      <c r="O91" s="6" t="s">
        <v>22</v>
      </c>
      <c r="P91" s="6" t="s">
        <v>22</v>
      </c>
      <c r="Q91" s="6" t="s">
        <v>646</v>
      </c>
    </row>
    <row r="92">
      <c r="A92" s="6" t="s">
        <v>647</v>
      </c>
      <c r="B92" s="6" t="s">
        <v>648</v>
      </c>
      <c r="C92" s="6" t="s">
        <v>649</v>
      </c>
      <c r="D92" s="6" t="s">
        <v>650</v>
      </c>
      <c r="E92" s="6" t="s">
        <v>651</v>
      </c>
      <c r="F92" s="6" t="s">
        <v>649</v>
      </c>
      <c r="G92" s="6" t="s">
        <v>649</v>
      </c>
      <c r="H92" s="6" t="s">
        <v>652</v>
      </c>
      <c r="I92" s="6" t="s">
        <v>652</v>
      </c>
      <c r="J92" s="6" t="s">
        <v>652</v>
      </c>
      <c r="K92" s="6" t="s">
        <v>652</v>
      </c>
      <c r="L92" s="6" t="s">
        <v>652</v>
      </c>
      <c r="M92" s="6" t="s">
        <v>652</v>
      </c>
      <c r="N92" s="6" t="s">
        <v>22</v>
      </c>
      <c r="O92" s="6" t="s">
        <v>22</v>
      </c>
      <c r="P92" s="6" t="s">
        <v>22</v>
      </c>
      <c r="Q92" s="6" t="s">
        <v>653</v>
      </c>
    </row>
    <row r="93">
      <c r="A93" s="6" t="s">
        <v>654</v>
      </c>
      <c r="B93" s="6" t="s">
        <v>655</v>
      </c>
      <c r="C93" s="6" t="s">
        <v>656</v>
      </c>
      <c r="D93" s="6" t="s">
        <v>657</v>
      </c>
      <c r="E93" s="6" t="s">
        <v>658</v>
      </c>
      <c r="F93" s="6" t="s">
        <v>656</v>
      </c>
      <c r="G93" s="6" t="s">
        <v>656</v>
      </c>
      <c r="H93" s="6" t="s">
        <v>659</v>
      </c>
      <c r="I93" s="6" t="s">
        <v>659</v>
      </c>
      <c r="J93" s="6" t="s">
        <v>659</v>
      </c>
      <c r="K93" s="6" t="s">
        <v>659</v>
      </c>
      <c r="L93" s="6" t="s">
        <v>659</v>
      </c>
      <c r="M93" s="6" t="s">
        <v>659</v>
      </c>
      <c r="N93" s="6" t="s">
        <v>22</v>
      </c>
      <c r="O93" s="6" t="s">
        <v>22</v>
      </c>
      <c r="P93" s="6" t="s">
        <v>22</v>
      </c>
      <c r="Q93" s="6" t="s">
        <v>660</v>
      </c>
    </row>
    <row r="94">
      <c r="A94" s="6" t="s">
        <v>661</v>
      </c>
      <c r="B94" s="6" t="s">
        <v>662</v>
      </c>
      <c r="C94" s="6" t="s">
        <v>663</v>
      </c>
      <c r="D94" s="6" t="s">
        <v>664</v>
      </c>
      <c r="E94" s="6" t="s">
        <v>665</v>
      </c>
      <c r="F94" s="6" t="s">
        <v>663</v>
      </c>
      <c r="G94" s="6" t="s">
        <v>663</v>
      </c>
      <c r="H94" s="6" t="s">
        <v>666</v>
      </c>
      <c r="I94" s="6" t="s">
        <v>666</v>
      </c>
      <c r="J94" s="6" t="s">
        <v>666</v>
      </c>
      <c r="K94" s="6" t="s">
        <v>666</v>
      </c>
      <c r="L94" s="6" t="s">
        <v>666</v>
      </c>
      <c r="M94" s="6" t="s">
        <v>666</v>
      </c>
      <c r="N94" s="6" t="s">
        <v>22</v>
      </c>
      <c r="O94" s="6" t="s">
        <v>22</v>
      </c>
      <c r="P94" s="6" t="s">
        <v>22</v>
      </c>
      <c r="Q94" s="6" t="s">
        <v>667</v>
      </c>
    </row>
    <row r="95">
      <c r="A95" s="6" t="s">
        <v>668</v>
      </c>
      <c r="B95" s="6" t="s">
        <v>669</v>
      </c>
      <c r="C95" s="6" t="s">
        <v>670</v>
      </c>
      <c r="D95" s="6" t="s">
        <v>671</v>
      </c>
      <c r="E95" s="6" t="s">
        <v>672</v>
      </c>
      <c r="F95" s="6" t="s">
        <v>670</v>
      </c>
      <c r="G95" s="6" t="s">
        <v>670</v>
      </c>
      <c r="H95" s="6" t="s">
        <v>673</v>
      </c>
      <c r="I95" s="6" t="s">
        <v>673</v>
      </c>
      <c r="J95" s="6" t="s">
        <v>673</v>
      </c>
      <c r="K95" s="6" t="s">
        <v>673</v>
      </c>
      <c r="L95" s="6" t="s">
        <v>673</v>
      </c>
      <c r="M95" s="6" t="s">
        <v>673</v>
      </c>
      <c r="N95" s="6" t="s">
        <v>22</v>
      </c>
      <c r="O95" s="6" t="s">
        <v>22</v>
      </c>
      <c r="P95" s="6" t="s">
        <v>22</v>
      </c>
      <c r="Q95" s="6" t="s">
        <v>674</v>
      </c>
    </row>
    <row r="96">
      <c r="A96" s="6" t="s">
        <v>675</v>
      </c>
      <c r="B96" s="6" t="s">
        <v>676</v>
      </c>
      <c r="C96" s="6" t="s">
        <v>677</v>
      </c>
      <c r="D96" s="6" t="s">
        <v>678</v>
      </c>
      <c r="E96" s="6" t="s">
        <v>679</v>
      </c>
      <c r="F96" s="6" t="s">
        <v>677</v>
      </c>
      <c r="G96" s="6" t="s">
        <v>677</v>
      </c>
      <c r="H96" s="6" t="s">
        <v>680</v>
      </c>
      <c r="I96" s="6" t="s">
        <v>680</v>
      </c>
      <c r="J96" s="6" t="s">
        <v>680</v>
      </c>
      <c r="K96" s="6" t="s">
        <v>680</v>
      </c>
      <c r="L96" s="6" t="s">
        <v>680</v>
      </c>
      <c r="M96" s="6" t="s">
        <v>680</v>
      </c>
      <c r="N96" s="6" t="s">
        <v>22</v>
      </c>
      <c r="O96" s="6" t="s">
        <v>22</v>
      </c>
      <c r="P96" s="6" t="s">
        <v>22</v>
      </c>
      <c r="Q96" s="6" t="s">
        <v>681</v>
      </c>
    </row>
    <row r="97">
      <c r="A97" s="6" t="s">
        <v>682</v>
      </c>
      <c r="B97" s="6" t="s">
        <v>683</v>
      </c>
      <c r="C97" s="6" t="s">
        <v>684</v>
      </c>
      <c r="D97" s="6" t="s">
        <v>685</v>
      </c>
      <c r="E97" s="6" t="s">
        <v>686</v>
      </c>
      <c r="F97" s="6" t="s">
        <v>684</v>
      </c>
      <c r="G97" s="6" t="s">
        <v>684</v>
      </c>
      <c r="H97" s="6" t="s">
        <v>687</v>
      </c>
      <c r="I97" s="6" t="s">
        <v>687</v>
      </c>
      <c r="J97" s="6" t="s">
        <v>687</v>
      </c>
      <c r="K97" s="6" t="s">
        <v>687</v>
      </c>
      <c r="L97" s="6" t="s">
        <v>687</v>
      </c>
      <c r="M97" s="6" t="s">
        <v>687</v>
      </c>
      <c r="N97" s="6" t="s">
        <v>22</v>
      </c>
      <c r="O97" s="6" t="s">
        <v>22</v>
      </c>
      <c r="P97" s="6" t="s">
        <v>22</v>
      </c>
      <c r="Q97" s="6" t="s">
        <v>688</v>
      </c>
    </row>
    <row r="98">
      <c r="A98" s="6" t="s">
        <v>689</v>
      </c>
      <c r="B98" s="6" t="s">
        <v>690</v>
      </c>
      <c r="C98" s="6" t="s">
        <v>691</v>
      </c>
      <c r="D98" s="6" t="s">
        <v>692</v>
      </c>
      <c r="E98" s="6" t="s">
        <v>693</v>
      </c>
      <c r="F98" s="6" t="s">
        <v>691</v>
      </c>
      <c r="G98" s="6" t="s">
        <v>691</v>
      </c>
      <c r="H98" s="6" t="s">
        <v>694</v>
      </c>
      <c r="I98" s="6" t="s">
        <v>694</v>
      </c>
      <c r="J98" s="6" t="s">
        <v>694</v>
      </c>
      <c r="K98" s="6" t="s">
        <v>694</v>
      </c>
      <c r="L98" s="6" t="s">
        <v>694</v>
      </c>
      <c r="M98" s="6" t="s">
        <v>694</v>
      </c>
      <c r="N98" s="6" t="s">
        <v>22</v>
      </c>
      <c r="O98" s="6" t="s">
        <v>22</v>
      </c>
      <c r="P98" s="6" t="s">
        <v>22</v>
      </c>
      <c r="Q98" s="6" t="s">
        <v>695</v>
      </c>
    </row>
    <row r="99">
      <c r="A99" s="6" t="s">
        <v>696</v>
      </c>
      <c r="B99" s="6" t="s">
        <v>697</v>
      </c>
      <c r="C99" s="6" t="s">
        <v>698</v>
      </c>
      <c r="D99" s="6" t="s">
        <v>699</v>
      </c>
      <c r="E99" s="6" t="s">
        <v>700</v>
      </c>
      <c r="F99" s="6" t="s">
        <v>698</v>
      </c>
      <c r="G99" s="6" t="s">
        <v>698</v>
      </c>
      <c r="H99" s="6" t="s">
        <v>701</v>
      </c>
      <c r="I99" s="6" t="s">
        <v>701</v>
      </c>
      <c r="J99" s="6" t="s">
        <v>701</v>
      </c>
      <c r="K99" s="6" t="s">
        <v>701</v>
      </c>
      <c r="L99" s="6" t="s">
        <v>701</v>
      </c>
      <c r="M99" s="6" t="s">
        <v>701</v>
      </c>
      <c r="N99" s="6" t="s">
        <v>22</v>
      </c>
      <c r="O99" s="6" t="s">
        <v>22</v>
      </c>
      <c r="P99" s="6" t="s">
        <v>22</v>
      </c>
      <c r="Q99" s="6" t="s">
        <v>702</v>
      </c>
    </row>
    <row r="100">
      <c r="A100" s="6" t="s">
        <v>703</v>
      </c>
      <c r="B100" s="6" t="s">
        <v>704</v>
      </c>
      <c r="C100" s="6" t="s">
        <v>705</v>
      </c>
      <c r="D100" s="6" t="s">
        <v>706</v>
      </c>
      <c r="E100" s="6" t="s">
        <v>707</v>
      </c>
      <c r="F100" s="6" t="s">
        <v>705</v>
      </c>
      <c r="G100" s="6" t="s">
        <v>705</v>
      </c>
      <c r="H100" s="6" t="s">
        <v>708</v>
      </c>
      <c r="I100" s="6" t="s">
        <v>708</v>
      </c>
      <c r="J100" s="6" t="s">
        <v>708</v>
      </c>
      <c r="K100" s="6" t="s">
        <v>708</v>
      </c>
      <c r="L100" s="6" t="s">
        <v>708</v>
      </c>
      <c r="M100" s="6" t="s">
        <v>708</v>
      </c>
      <c r="N100" s="6" t="s">
        <v>22</v>
      </c>
      <c r="O100" s="6" t="s">
        <v>22</v>
      </c>
      <c r="P100" s="6" t="s">
        <v>22</v>
      </c>
      <c r="Q100" s="6" t="s">
        <v>709</v>
      </c>
    </row>
    <row r="101">
      <c r="A101" s="6" t="s">
        <v>710</v>
      </c>
      <c r="B101" s="6" t="s">
        <v>711</v>
      </c>
      <c r="C101" s="6" t="s">
        <v>712</v>
      </c>
      <c r="D101" s="6" t="s">
        <v>713</v>
      </c>
      <c r="E101" s="6" t="s">
        <v>714</v>
      </c>
      <c r="F101" s="6" t="s">
        <v>712</v>
      </c>
      <c r="G101" s="6" t="s">
        <v>712</v>
      </c>
      <c r="H101" s="6" t="s">
        <v>715</v>
      </c>
      <c r="I101" s="6" t="s">
        <v>715</v>
      </c>
      <c r="J101" s="6" t="s">
        <v>715</v>
      </c>
      <c r="K101" s="6" t="s">
        <v>715</v>
      </c>
      <c r="L101" s="6" t="s">
        <v>715</v>
      </c>
      <c r="M101" s="6" t="s">
        <v>715</v>
      </c>
      <c r="N101" s="6" t="s">
        <v>22</v>
      </c>
      <c r="O101" s="6" t="s">
        <v>22</v>
      </c>
      <c r="P101" s="6" t="s">
        <v>22</v>
      </c>
      <c r="Q101" s="6" t="s">
        <v>716</v>
      </c>
    </row>
    <row r="102">
      <c r="A102" s="6" t="s">
        <v>717</v>
      </c>
      <c r="B102" s="6" t="s">
        <v>718</v>
      </c>
      <c r="C102" s="6" t="s">
        <v>719</v>
      </c>
      <c r="D102" s="6" t="s">
        <v>720</v>
      </c>
      <c r="E102" s="6" t="s">
        <v>721</v>
      </c>
      <c r="F102" s="6" t="s">
        <v>719</v>
      </c>
      <c r="G102" s="6" t="s">
        <v>719</v>
      </c>
      <c r="H102" s="6" t="s">
        <v>722</v>
      </c>
      <c r="I102" s="6" t="s">
        <v>722</v>
      </c>
      <c r="J102" s="6" t="s">
        <v>722</v>
      </c>
      <c r="K102" s="6" t="s">
        <v>722</v>
      </c>
      <c r="L102" s="6" t="s">
        <v>722</v>
      </c>
      <c r="M102" s="6" t="s">
        <v>722</v>
      </c>
      <c r="N102" s="6" t="s">
        <v>22</v>
      </c>
      <c r="O102" s="6" t="s">
        <v>22</v>
      </c>
      <c r="P102" s="6" t="s">
        <v>22</v>
      </c>
      <c r="Q102" s="6" t="s">
        <v>723</v>
      </c>
    </row>
    <row r="103">
      <c r="A103" s="6" t="s">
        <v>724</v>
      </c>
      <c r="B103" s="6" t="s">
        <v>725</v>
      </c>
      <c r="C103" s="6" t="s">
        <v>726</v>
      </c>
      <c r="D103" s="6" t="s">
        <v>727</v>
      </c>
      <c r="E103" s="6" t="s">
        <v>728</v>
      </c>
      <c r="F103" s="6" t="s">
        <v>726</v>
      </c>
      <c r="G103" s="6" t="s">
        <v>726</v>
      </c>
      <c r="H103" s="6" t="s">
        <v>729</v>
      </c>
      <c r="I103" s="6" t="s">
        <v>729</v>
      </c>
      <c r="J103" s="6" t="s">
        <v>729</v>
      </c>
      <c r="K103" s="6" t="s">
        <v>729</v>
      </c>
      <c r="L103" s="6" t="s">
        <v>729</v>
      </c>
      <c r="M103" s="6" t="s">
        <v>729</v>
      </c>
      <c r="N103" s="6" t="s">
        <v>22</v>
      </c>
      <c r="O103" s="6" t="s">
        <v>22</v>
      </c>
      <c r="P103" s="6" t="s">
        <v>22</v>
      </c>
      <c r="Q103" s="6" t="s">
        <v>730</v>
      </c>
    </row>
    <row r="104">
      <c r="A104" s="6" t="s">
        <v>731</v>
      </c>
      <c r="B104" s="6" t="s">
        <v>732</v>
      </c>
      <c r="C104" s="6" t="s">
        <v>733</v>
      </c>
      <c r="D104" s="6" t="s">
        <v>734</v>
      </c>
      <c r="E104" s="6" t="s">
        <v>735</v>
      </c>
      <c r="F104" s="6" t="s">
        <v>733</v>
      </c>
      <c r="G104" s="6" t="s">
        <v>733</v>
      </c>
      <c r="H104" s="6" t="s">
        <v>736</v>
      </c>
      <c r="I104" s="6" t="s">
        <v>736</v>
      </c>
      <c r="J104" s="6" t="s">
        <v>736</v>
      </c>
      <c r="K104" s="6" t="s">
        <v>736</v>
      </c>
      <c r="L104" s="6" t="s">
        <v>736</v>
      </c>
      <c r="M104" s="6" t="s">
        <v>736</v>
      </c>
      <c r="N104" s="6" t="s">
        <v>22</v>
      </c>
      <c r="O104" s="6" t="s">
        <v>22</v>
      </c>
      <c r="P104" s="6" t="s">
        <v>22</v>
      </c>
      <c r="Q104" s="6" t="s">
        <v>737</v>
      </c>
    </row>
    <row r="105">
      <c r="A105" s="6" t="s">
        <v>738</v>
      </c>
      <c r="B105" s="6" t="s">
        <v>739</v>
      </c>
      <c r="C105" s="6" t="s">
        <v>740</v>
      </c>
      <c r="D105" s="6" t="s">
        <v>741</v>
      </c>
      <c r="E105" s="6" t="s">
        <v>742</v>
      </c>
      <c r="F105" s="6" t="s">
        <v>740</v>
      </c>
      <c r="G105" s="6" t="s">
        <v>740</v>
      </c>
      <c r="H105" s="6" t="s">
        <v>743</v>
      </c>
      <c r="I105" s="6" t="s">
        <v>743</v>
      </c>
      <c r="J105" s="6" t="s">
        <v>743</v>
      </c>
      <c r="K105" s="6" t="s">
        <v>743</v>
      </c>
      <c r="L105" s="6" t="s">
        <v>743</v>
      </c>
      <c r="M105" s="6" t="s">
        <v>743</v>
      </c>
      <c r="N105" s="6" t="s">
        <v>22</v>
      </c>
      <c r="O105" s="6" t="s">
        <v>22</v>
      </c>
      <c r="P105" s="6" t="s">
        <v>22</v>
      </c>
      <c r="Q105" s="6" t="s">
        <v>744</v>
      </c>
    </row>
    <row r="106">
      <c r="A106" s="6" t="s">
        <v>745</v>
      </c>
      <c r="B106" s="6" t="s">
        <v>746</v>
      </c>
      <c r="C106" s="6" t="s">
        <v>747</v>
      </c>
      <c r="D106" s="6" t="s">
        <v>748</v>
      </c>
      <c r="E106" s="6" t="s">
        <v>749</v>
      </c>
      <c r="F106" s="6" t="s">
        <v>747</v>
      </c>
      <c r="G106" s="6" t="s">
        <v>747</v>
      </c>
      <c r="H106" s="6" t="s">
        <v>750</v>
      </c>
      <c r="I106" s="6" t="s">
        <v>750</v>
      </c>
      <c r="J106" s="6" t="s">
        <v>750</v>
      </c>
      <c r="K106" s="6" t="s">
        <v>750</v>
      </c>
      <c r="L106" s="6" t="s">
        <v>750</v>
      </c>
      <c r="M106" s="6" t="s">
        <v>750</v>
      </c>
      <c r="N106" s="6" t="s">
        <v>22</v>
      </c>
      <c r="O106" s="6" t="s">
        <v>22</v>
      </c>
      <c r="P106" s="6" t="s">
        <v>22</v>
      </c>
      <c r="Q106" s="6" t="s">
        <v>751</v>
      </c>
    </row>
    <row r="107">
      <c r="A107" s="6" t="s">
        <v>752</v>
      </c>
      <c r="B107" s="6" t="s">
        <v>753</v>
      </c>
      <c r="C107" s="6" t="s">
        <v>754</v>
      </c>
      <c r="D107" s="6" t="s">
        <v>755</v>
      </c>
      <c r="E107" s="6" t="s">
        <v>756</v>
      </c>
      <c r="F107" s="6" t="s">
        <v>754</v>
      </c>
      <c r="G107" s="6" t="s">
        <v>754</v>
      </c>
      <c r="H107" s="6" t="s">
        <v>757</v>
      </c>
      <c r="I107" s="6" t="s">
        <v>757</v>
      </c>
      <c r="J107" s="6" t="s">
        <v>757</v>
      </c>
      <c r="K107" s="6" t="s">
        <v>757</v>
      </c>
      <c r="L107" s="6" t="s">
        <v>757</v>
      </c>
      <c r="M107" s="6" t="s">
        <v>757</v>
      </c>
      <c r="N107" s="6" t="s">
        <v>22</v>
      </c>
      <c r="O107" s="6" t="s">
        <v>22</v>
      </c>
      <c r="P107" s="6" t="s">
        <v>22</v>
      </c>
      <c r="Q107" s="6" t="s">
        <v>758</v>
      </c>
    </row>
    <row r="108">
      <c r="A108" s="6" t="s">
        <v>759</v>
      </c>
      <c r="B108" s="6" t="s">
        <v>760</v>
      </c>
      <c r="C108" s="6" t="s">
        <v>761</v>
      </c>
      <c r="D108" s="6" t="s">
        <v>762</v>
      </c>
      <c r="E108" s="6" t="s">
        <v>763</v>
      </c>
      <c r="F108" s="6" t="s">
        <v>761</v>
      </c>
      <c r="G108" s="6" t="s">
        <v>761</v>
      </c>
      <c r="H108" s="6" t="s">
        <v>764</v>
      </c>
      <c r="I108" s="6" t="s">
        <v>764</v>
      </c>
      <c r="J108" s="6" t="s">
        <v>764</v>
      </c>
      <c r="K108" s="6" t="s">
        <v>764</v>
      </c>
      <c r="L108" s="6" t="s">
        <v>764</v>
      </c>
      <c r="M108" s="6" t="s">
        <v>764</v>
      </c>
      <c r="N108" s="6" t="s">
        <v>22</v>
      </c>
      <c r="O108" s="6" t="s">
        <v>22</v>
      </c>
      <c r="P108" s="6" t="s">
        <v>22</v>
      </c>
      <c r="Q108" s="6" t="s">
        <v>765</v>
      </c>
    </row>
    <row r="109">
      <c r="A109" s="6" t="s">
        <v>766</v>
      </c>
      <c r="B109" s="6" t="s">
        <v>767</v>
      </c>
      <c r="C109" s="6" t="s">
        <v>768</v>
      </c>
      <c r="D109" s="6" t="s">
        <v>769</v>
      </c>
      <c r="E109" s="6" t="s">
        <v>770</v>
      </c>
      <c r="F109" s="6" t="s">
        <v>768</v>
      </c>
      <c r="G109" s="6" t="s">
        <v>768</v>
      </c>
      <c r="H109" s="6" t="s">
        <v>771</v>
      </c>
      <c r="I109" s="6" t="s">
        <v>771</v>
      </c>
      <c r="J109" s="6" t="s">
        <v>771</v>
      </c>
      <c r="K109" s="6" t="s">
        <v>771</v>
      </c>
      <c r="L109" s="6" t="s">
        <v>771</v>
      </c>
      <c r="M109" s="6" t="s">
        <v>771</v>
      </c>
      <c r="N109" s="6" t="s">
        <v>22</v>
      </c>
      <c r="O109" s="6" t="s">
        <v>22</v>
      </c>
      <c r="P109" s="6" t="s">
        <v>22</v>
      </c>
      <c r="Q109" s="6" t="s">
        <v>772</v>
      </c>
    </row>
    <row r="110">
      <c r="A110" s="6" t="s">
        <v>773</v>
      </c>
      <c r="B110" s="6" t="s">
        <v>774</v>
      </c>
      <c r="C110" s="6" t="s">
        <v>775</v>
      </c>
      <c r="D110" s="6" t="s">
        <v>776</v>
      </c>
      <c r="E110" s="6" t="s">
        <v>777</v>
      </c>
      <c r="F110" s="6" t="s">
        <v>775</v>
      </c>
      <c r="G110" s="6" t="s">
        <v>775</v>
      </c>
      <c r="H110" s="6" t="s">
        <v>778</v>
      </c>
      <c r="I110" s="6" t="s">
        <v>778</v>
      </c>
      <c r="J110" s="6" t="s">
        <v>778</v>
      </c>
      <c r="K110" s="6" t="s">
        <v>778</v>
      </c>
      <c r="L110" s="6" t="s">
        <v>778</v>
      </c>
      <c r="M110" s="6" t="s">
        <v>778</v>
      </c>
      <c r="N110" s="6" t="s">
        <v>22</v>
      </c>
      <c r="O110" s="6" t="s">
        <v>22</v>
      </c>
      <c r="P110" s="6" t="s">
        <v>22</v>
      </c>
      <c r="Q110" s="6" t="s">
        <v>779</v>
      </c>
    </row>
    <row r="111">
      <c r="A111" s="6" t="s">
        <v>780</v>
      </c>
      <c r="B111" s="6" t="s">
        <v>781</v>
      </c>
      <c r="C111" s="6" t="s">
        <v>782</v>
      </c>
      <c r="D111" s="6" t="s">
        <v>783</v>
      </c>
      <c r="E111" s="6" t="s">
        <v>784</v>
      </c>
      <c r="F111" s="6" t="s">
        <v>782</v>
      </c>
      <c r="G111" s="6" t="s">
        <v>782</v>
      </c>
      <c r="H111" s="6" t="s">
        <v>785</v>
      </c>
      <c r="I111" s="6" t="s">
        <v>785</v>
      </c>
      <c r="J111" s="6" t="s">
        <v>785</v>
      </c>
      <c r="K111" s="6" t="s">
        <v>785</v>
      </c>
      <c r="L111" s="6" t="s">
        <v>785</v>
      </c>
      <c r="M111" s="6" t="s">
        <v>785</v>
      </c>
      <c r="N111" s="6" t="s">
        <v>22</v>
      </c>
      <c r="O111" s="6" t="s">
        <v>22</v>
      </c>
      <c r="P111" s="6" t="s">
        <v>22</v>
      </c>
      <c r="Q111" s="6" t="s">
        <v>786</v>
      </c>
    </row>
    <row r="112">
      <c r="A112" s="6" t="s">
        <v>787</v>
      </c>
      <c r="B112" s="6" t="s">
        <v>788</v>
      </c>
      <c r="C112" s="6" t="s">
        <v>789</v>
      </c>
      <c r="D112" s="6" t="s">
        <v>790</v>
      </c>
      <c r="E112" s="6" t="s">
        <v>791</v>
      </c>
      <c r="F112" s="6" t="s">
        <v>789</v>
      </c>
      <c r="G112" s="6" t="s">
        <v>789</v>
      </c>
      <c r="H112" s="6" t="s">
        <v>792</v>
      </c>
      <c r="I112" s="6" t="s">
        <v>792</v>
      </c>
      <c r="J112" s="6" t="s">
        <v>792</v>
      </c>
      <c r="K112" s="6" t="s">
        <v>792</v>
      </c>
      <c r="L112" s="6" t="s">
        <v>792</v>
      </c>
      <c r="M112" s="6" t="s">
        <v>792</v>
      </c>
      <c r="N112" s="6" t="s">
        <v>22</v>
      </c>
      <c r="O112" s="6" t="s">
        <v>22</v>
      </c>
      <c r="P112" s="6" t="s">
        <v>22</v>
      </c>
      <c r="Q112" s="6" t="s">
        <v>793</v>
      </c>
    </row>
    <row r="113">
      <c r="A113" s="6" t="s">
        <v>794</v>
      </c>
      <c r="B113" s="6" t="s">
        <v>795</v>
      </c>
      <c r="C113" s="6" t="s">
        <v>796</v>
      </c>
      <c r="D113" s="6" t="s">
        <v>797</v>
      </c>
      <c r="E113" s="6" t="s">
        <v>798</v>
      </c>
      <c r="F113" s="6" t="s">
        <v>796</v>
      </c>
      <c r="G113" s="6" t="s">
        <v>796</v>
      </c>
      <c r="H113" s="6" t="s">
        <v>799</v>
      </c>
      <c r="I113" s="6" t="s">
        <v>799</v>
      </c>
      <c r="J113" s="6" t="s">
        <v>799</v>
      </c>
      <c r="K113" s="6" t="s">
        <v>799</v>
      </c>
      <c r="L113" s="6" t="s">
        <v>799</v>
      </c>
      <c r="M113" s="6" t="s">
        <v>799</v>
      </c>
      <c r="N113" s="6" t="s">
        <v>22</v>
      </c>
      <c r="O113" s="6" t="s">
        <v>22</v>
      </c>
      <c r="P113" s="6" t="s">
        <v>22</v>
      </c>
      <c r="Q113" s="6" t="s">
        <v>800</v>
      </c>
    </row>
    <row r="114">
      <c r="A114" s="6" t="s">
        <v>801</v>
      </c>
      <c r="B114" s="6" t="s">
        <v>802</v>
      </c>
      <c r="C114" s="6" t="s">
        <v>803</v>
      </c>
      <c r="D114" s="6" t="s">
        <v>804</v>
      </c>
      <c r="E114" s="6" t="s">
        <v>805</v>
      </c>
      <c r="F114" s="6" t="s">
        <v>803</v>
      </c>
      <c r="G114" s="6" t="s">
        <v>803</v>
      </c>
      <c r="H114" s="6" t="s">
        <v>806</v>
      </c>
      <c r="I114" s="6" t="s">
        <v>806</v>
      </c>
      <c r="J114" s="6" t="s">
        <v>806</v>
      </c>
      <c r="K114" s="6" t="s">
        <v>806</v>
      </c>
      <c r="L114" s="6" t="s">
        <v>806</v>
      </c>
      <c r="M114" s="6" t="s">
        <v>806</v>
      </c>
      <c r="N114" s="6" t="s">
        <v>22</v>
      </c>
      <c r="O114" s="6" t="s">
        <v>22</v>
      </c>
      <c r="P114" s="6" t="s">
        <v>22</v>
      </c>
      <c r="Q114" s="6" t="s">
        <v>807</v>
      </c>
    </row>
    <row r="115">
      <c r="A115" s="6" t="s">
        <v>808</v>
      </c>
      <c r="B115" s="6" t="s">
        <v>809</v>
      </c>
      <c r="C115" s="6" t="s">
        <v>810</v>
      </c>
      <c r="D115" s="6" t="s">
        <v>811</v>
      </c>
      <c r="E115" s="6" t="s">
        <v>812</v>
      </c>
      <c r="F115" s="6" t="s">
        <v>810</v>
      </c>
      <c r="G115" s="6" t="s">
        <v>810</v>
      </c>
      <c r="H115" s="6" t="s">
        <v>813</v>
      </c>
      <c r="I115" s="6" t="s">
        <v>813</v>
      </c>
      <c r="J115" s="6" t="s">
        <v>813</v>
      </c>
      <c r="K115" s="6" t="s">
        <v>813</v>
      </c>
      <c r="L115" s="6" t="s">
        <v>813</v>
      </c>
      <c r="M115" s="6" t="s">
        <v>813</v>
      </c>
      <c r="N115" s="6" t="s">
        <v>22</v>
      </c>
      <c r="O115" s="6" t="s">
        <v>22</v>
      </c>
      <c r="P115" s="6" t="s">
        <v>22</v>
      </c>
      <c r="Q115" s="6" t="s">
        <v>814</v>
      </c>
    </row>
    <row r="116">
      <c r="A116" s="6" t="s">
        <v>815</v>
      </c>
      <c r="B116" s="6" t="s">
        <v>816</v>
      </c>
      <c r="C116" s="6" t="s">
        <v>817</v>
      </c>
      <c r="D116" s="6" t="s">
        <v>818</v>
      </c>
      <c r="E116" s="6" t="s">
        <v>819</v>
      </c>
      <c r="F116" s="6" t="s">
        <v>817</v>
      </c>
      <c r="G116" s="6" t="s">
        <v>817</v>
      </c>
      <c r="H116" s="6" t="s">
        <v>820</v>
      </c>
      <c r="I116" s="6" t="s">
        <v>820</v>
      </c>
      <c r="J116" s="6" t="s">
        <v>820</v>
      </c>
      <c r="K116" s="6" t="s">
        <v>820</v>
      </c>
      <c r="L116" s="6" t="s">
        <v>820</v>
      </c>
      <c r="M116" s="6" t="s">
        <v>820</v>
      </c>
      <c r="N116" s="6" t="s">
        <v>22</v>
      </c>
      <c r="O116" s="6" t="s">
        <v>22</v>
      </c>
      <c r="P116" s="6" t="s">
        <v>22</v>
      </c>
      <c r="Q116" s="6" t="s">
        <v>821</v>
      </c>
    </row>
    <row r="117">
      <c r="A117" s="6" t="s">
        <v>822</v>
      </c>
      <c r="B117" s="6" t="s">
        <v>823</v>
      </c>
      <c r="C117" s="6" t="s">
        <v>824</v>
      </c>
      <c r="D117" s="6" t="s">
        <v>825</v>
      </c>
      <c r="E117" s="6" t="s">
        <v>826</v>
      </c>
      <c r="F117" s="6" t="s">
        <v>824</v>
      </c>
      <c r="G117" s="6" t="s">
        <v>824</v>
      </c>
      <c r="H117" s="6" t="s">
        <v>827</v>
      </c>
      <c r="I117" s="6" t="s">
        <v>827</v>
      </c>
      <c r="J117" s="6" t="s">
        <v>827</v>
      </c>
      <c r="K117" s="6" t="s">
        <v>827</v>
      </c>
      <c r="L117" s="6" t="s">
        <v>827</v>
      </c>
      <c r="M117" s="6" t="s">
        <v>827</v>
      </c>
      <c r="N117" s="6" t="s">
        <v>22</v>
      </c>
      <c r="O117" s="6" t="s">
        <v>22</v>
      </c>
      <c r="P117" s="6" t="s">
        <v>22</v>
      </c>
      <c r="Q117" s="6" t="s">
        <v>828</v>
      </c>
    </row>
    <row r="118">
      <c r="A118" s="6" t="s">
        <v>829</v>
      </c>
      <c r="B118" s="6" t="s">
        <v>830</v>
      </c>
      <c r="C118" s="6" t="s">
        <v>831</v>
      </c>
      <c r="D118" s="6" t="s">
        <v>832</v>
      </c>
      <c r="E118" s="6" t="s">
        <v>833</v>
      </c>
      <c r="F118" s="6" t="s">
        <v>831</v>
      </c>
      <c r="G118" s="6" t="s">
        <v>831</v>
      </c>
      <c r="H118" s="6" t="s">
        <v>834</v>
      </c>
      <c r="I118" s="6" t="s">
        <v>834</v>
      </c>
      <c r="J118" s="6" t="s">
        <v>834</v>
      </c>
      <c r="K118" s="6" t="s">
        <v>834</v>
      </c>
      <c r="L118" s="6" t="s">
        <v>834</v>
      </c>
      <c r="M118" s="6" t="s">
        <v>834</v>
      </c>
      <c r="N118" s="6" t="s">
        <v>22</v>
      </c>
      <c r="O118" s="6" t="s">
        <v>22</v>
      </c>
      <c r="P118" s="6" t="s">
        <v>22</v>
      </c>
      <c r="Q118" s="6" t="s">
        <v>835</v>
      </c>
    </row>
    <row r="119">
      <c r="A119" s="6" t="s">
        <v>836</v>
      </c>
      <c r="B119" s="6" t="s">
        <v>837</v>
      </c>
      <c r="C119" s="6" t="s">
        <v>838</v>
      </c>
      <c r="D119" s="6" t="s">
        <v>839</v>
      </c>
      <c r="E119" s="6" t="s">
        <v>840</v>
      </c>
      <c r="F119" s="6" t="s">
        <v>838</v>
      </c>
      <c r="G119" s="6" t="s">
        <v>838</v>
      </c>
      <c r="H119" s="6" t="s">
        <v>841</v>
      </c>
      <c r="I119" s="6" t="s">
        <v>841</v>
      </c>
      <c r="J119" s="6" t="s">
        <v>841</v>
      </c>
      <c r="K119" s="6" t="s">
        <v>841</v>
      </c>
      <c r="L119" s="6" t="s">
        <v>841</v>
      </c>
      <c r="M119" s="6" t="s">
        <v>841</v>
      </c>
      <c r="N119" s="6" t="s">
        <v>22</v>
      </c>
      <c r="O119" s="6" t="s">
        <v>22</v>
      </c>
      <c r="P119" s="6" t="s">
        <v>22</v>
      </c>
      <c r="Q119" s="6" t="s">
        <v>842</v>
      </c>
    </row>
    <row r="120">
      <c r="A120" s="6" t="s">
        <v>843</v>
      </c>
      <c r="B120" s="6" t="s">
        <v>844</v>
      </c>
      <c r="C120" s="6" t="s">
        <v>845</v>
      </c>
      <c r="D120" s="6" t="s">
        <v>846</v>
      </c>
      <c r="E120" s="6" t="s">
        <v>847</v>
      </c>
      <c r="F120" s="6" t="s">
        <v>845</v>
      </c>
      <c r="G120" s="6" t="s">
        <v>845</v>
      </c>
      <c r="H120" s="6" t="s">
        <v>848</v>
      </c>
      <c r="I120" s="6" t="s">
        <v>848</v>
      </c>
      <c r="J120" s="6" t="s">
        <v>848</v>
      </c>
      <c r="K120" s="6" t="s">
        <v>848</v>
      </c>
      <c r="L120" s="6" t="s">
        <v>848</v>
      </c>
      <c r="M120" s="6" t="s">
        <v>848</v>
      </c>
      <c r="N120" s="6" t="s">
        <v>22</v>
      </c>
      <c r="O120" s="6" t="s">
        <v>22</v>
      </c>
      <c r="P120" s="6" t="s">
        <v>22</v>
      </c>
      <c r="Q120" s="6" t="s">
        <v>849</v>
      </c>
    </row>
    <row r="121">
      <c r="A121" s="6" t="s">
        <v>850</v>
      </c>
      <c r="B121" s="6" t="s">
        <v>851</v>
      </c>
      <c r="C121" s="6" t="s">
        <v>852</v>
      </c>
      <c r="D121" s="6" t="s">
        <v>853</v>
      </c>
      <c r="E121" s="6" t="s">
        <v>854</v>
      </c>
      <c r="F121" s="6" t="s">
        <v>852</v>
      </c>
      <c r="G121" s="6" t="s">
        <v>852</v>
      </c>
      <c r="H121" s="6" t="s">
        <v>855</v>
      </c>
      <c r="I121" s="6" t="s">
        <v>855</v>
      </c>
      <c r="J121" s="6" t="s">
        <v>855</v>
      </c>
      <c r="K121" s="6" t="s">
        <v>855</v>
      </c>
      <c r="L121" s="6" t="s">
        <v>855</v>
      </c>
      <c r="M121" s="6" t="s">
        <v>855</v>
      </c>
      <c r="N121" s="6" t="s">
        <v>22</v>
      </c>
      <c r="O121" s="6" t="s">
        <v>22</v>
      </c>
      <c r="P121" s="6" t="s">
        <v>22</v>
      </c>
      <c r="Q121" s="6" t="s">
        <v>856</v>
      </c>
    </row>
    <row r="122">
      <c r="A122" s="6" t="s">
        <v>857</v>
      </c>
      <c r="B122" s="6" t="s">
        <v>858</v>
      </c>
      <c r="C122" s="6" t="s">
        <v>859</v>
      </c>
      <c r="D122" s="6" t="s">
        <v>860</v>
      </c>
      <c r="E122" s="6" t="s">
        <v>861</v>
      </c>
      <c r="F122" s="6" t="s">
        <v>859</v>
      </c>
      <c r="G122" s="6" t="s">
        <v>859</v>
      </c>
      <c r="H122" s="6" t="s">
        <v>862</v>
      </c>
      <c r="I122" s="6" t="s">
        <v>862</v>
      </c>
      <c r="J122" s="6" t="s">
        <v>862</v>
      </c>
      <c r="K122" s="6" t="s">
        <v>862</v>
      </c>
      <c r="L122" s="6" t="s">
        <v>862</v>
      </c>
      <c r="M122" s="6" t="s">
        <v>862</v>
      </c>
      <c r="N122" s="6" t="s">
        <v>22</v>
      </c>
      <c r="O122" s="6" t="s">
        <v>22</v>
      </c>
      <c r="P122" s="6" t="s">
        <v>22</v>
      </c>
      <c r="Q122" s="6" t="s">
        <v>863</v>
      </c>
    </row>
    <row r="123">
      <c r="A123" s="6" t="s">
        <v>864</v>
      </c>
      <c r="B123" s="6" t="s">
        <v>865</v>
      </c>
      <c r="C123" s="6" t="s">
        <v>866</v>
      </c>
      <c r="D123" s="6" t="s">
        <v>867</v>
      </c>
      <c r="E123" s="6" t="s">
        <v>868</v>
      </c>
      <c r="F123" s="6" t="s">
        <v>866</v>
      </c>
      <c r="G123" s="6" t="s">
        <v>866</v>
      </c>
      <c r="H123" s="6" t="s">
        <v>869</v>
      </c>
      <c r="I123" s="6" t="s">
        <v>869</v>
      </c>
      <c r="J123" s="6" t="s">
        <v>869</v>
      </c>
      <c r="K123" s="6" t="s">
        <v>869</v>
      </c>
      <c r="L123" s="6" t="s">
        <v>869</v>
      </c>
      <c r="M123" s="6" t="s">
        <v>869</v>
      </c>
      <c r="N123" s="6" t="s">
        <v>22</v>
      </c>
      <c r="O123" s="6" t="s">
        <v>22</v>
      </c>
      <c r="P123" s="6" t="s">
        <v>22</v>
      </c>
      <c r="Q123" s="6" t="s">
        <v>870</v>
      </c>
    </row>
    <row r="124">
      <c r="A124" s="6" t="s">
        <v>871</v>
      </c>
      <c r="B124" s="6" t="s">
        <v>872</v>
      </c>
      <c r="C124" s="6" t="s">
        <v>873</v>
      </c>
      <c r="D124" s="6" t="s">
        <v>874</v>
      </c>
      <c r="E124" s="6" t="s">
        <v>875</v>
      </c>
      <c r="F124" s="6" t="s">
        <v>873</v>
      </c>
      <c r="G124" s="6" t="s">
        <v>873</v>
      </c>
      <c r="H124" s="6" t="s">
        <v>876</v>
      </c>
      <c r="I124" s="6" t="s">
        <v>876</v>
      </c>
      <c r="J124" s="6" t="s">
        <v>876</v>
      </c>
      <c r="K124" s="6" t="s">
        <v>876</v>
      </c>
      <c r="L124" s="6" t="s">
        <v>876</v>
      </c>
      <c r="M124" s="6" t="s">
        <v>876</v>
      </c>
      <c r="N124" s="6" t="s">
        <v>22</v>
      </c>
      <c r="O124" s="6" t="s">
        <v>22</v>
      </c>
      <c r="P124" s="6" t="s">
        <v>22</v>
      </c>
      <c r="Q124" s="6" t="s">
        <v>877</v>
      </c>
    </row>
    <row r="125">
      <c r="A125" s="6" t="s">
        <v>878</v>
      </c>
      <c r="B125" s="6" t="s">
        <v>879</v>
      </c>
      <c r="C125" s="6" t="s">
        <v>880</v>
      </c>
      <c r="D125" s="6" t="s">
        <v>881</v>
      </c>
      <c r="E125" s="6" t="s">
        <v>882</v>
      </c>
      <c r="F125" s="6" t="s">
        <v>880</v>
      </c>
      <c r="G125" s="6" t="s">
        <v>880</v>
      </c>
      <c r="H125" s="6" t="s">
        <v>883</v>
      </c>
      <c r="I125" s="6" t="s">
        <v>883</v>
      </c>
      <c r="J125" s="6" t="s">
        <v>883</v>
      </c>
      <c r="K125" s="6" t="s">
        <v>883</v>
      </c>
      <c r="L125" s="6" t="s">
        <v>883</v>
      </c>
      <c r="M125" s="6" t="s">
        <v>883</v>
      </c>
      <c r="N125" s="6" t="s">
        <v>22</v>
      </c>
      <c r="O125" s="6" t="s">
        <v>22</v>
      </c>
      <c r="P125" s="6" t="s">
        <v>22</v>
      </c>
      <c r="Q125" s="6" t="s">
        <v>884</v>
      </c>
    </row>
    <row r="126">
      <c r="A126" s="6" t="s">
        <v>885</v>
      </c>
      <c r="B126" s="6" t="s">
        <v>886</v>
      </c>
      <c r="C126" s="6" t="s">
        <v>887</v>
      </c>
      <c r="D126" s="6" t="s">
        <v>888</v>
      </c>
      <c r="E126" s="6" t="s">
        <v>889</v>
      </c>
      <c r="F126" s="6" t="s">
        <v>887</v>
      </c>
      <c r="G126" s="6" t="s">
        <v>887</v>
      </c>
      <c r="H126" s="6" t="s">
        <v>890</v>
      </c>
      <c r="I126" s="6" t="s">
        <v>890</v>
      </c>
      <c r="J126" s="6" t="s">
        <v>890</v>
      </c>
      <c r="K126" s="6" t="s">
        <v>890</v>
      </c>
      <c r="L126" s="6" t="s">
        <v>890</v>
      </c>
      <c r="M126" s="6" t="s">
        <v>890</v>
      </c>
      <c r="N126" s="6" t="s">
        <v>22</v>
      </c>
      <c r="O126" s="6" t="s">
        <v>22</v>
      </c>
      <c r="P126" s="6" t="s">
        <v>22</v>
      </c>
      <c r="Q126" s="6" t="s">
        <v>891</v>
      </c>
    </row>
    <row r="127">
      <c r="A127" s="6" t="s">
        <v>892</v>
      </c>
      <c r="B127" s="6" t="s">
        <v>893</v>
      </c>
      <c r="C127" s="6" t="s">
        <v>894</v>
      </c>
      <c r="D127" s="6" t="s">
        <v>895</v>
      </c>
      <c r="E127" s="6" t="s">
        <v>896</v>
      </c>
      <c r="F127" s="6" t="s">
        <v>894</v>
      </c>
      <c r="G127" s="6" t="s">
        <v>894</v>
      </c>
      <c r="H127" s="6" t="s">
        <v>897</v>
      </c>
      <c r="I127" s="6" t="s">
        <v>897</v>
      </c>
      <c r="J127" s="6" t="s">
        <v>897</v>
      </c>
      <c r="K127" s="6" t="s">
        <v>897</v>
      </c>
      <c r="L127" s="6" t="s">
        <v>897</v>
      </c>
      <c r="M127" s="6" t="s">
        <v>897</v>
      </c>
      <c r="N127" s="6" t="s">
        <v>22</v>
      </c>
      <c r="O127" s="6" t="s">
        <v>22</v>
      </c>
      <c r="P127" s="6" t="s">
        <v>22</v>
      </c>
      <c r="Q127" s="6" t="s">
        <v>898</v>
      </c>
    </row>
    <row r="128">
      <c r="A128" s="6" t="s">
        <v>899</v>
      </c>
      <c r="B128" s="6" t="s">
        <v>900</v>
      </c>
      <c r="C128" s="6" t="s">
        <v>901</v>
      </c>
      <c r="D128" s="6" t="s">
        <v>902</v>
      </c>
      <c r="E128" s="6" t="s">
        <v>903</v>
      </c>
      <c r="F128" s="6" t="s">
        <v>901</v>
      </c>
      <c r="G128" s="6" t="s">
        <v>901</v>
      </c>
      <c r="H128" s="6" t="s">
        <v>904</v>
      </c>
      <c r="I128" s="6" t="s">
        <v>904</v>
      </c>
      <c r="J128" s="6" t="s">
        <v>904</v>
      </c>
      <c r="K128" s="6" t="s">
        <v>904</v>
      </c>
      <c r="L128" s="6" t="s">
        <v>904</v>
      </c>
      <c r="M128" s="6" t="s">
        <v>904</v>
      </c>
      <c r="N128" s="6" t="s">
        <v>22</v>
      </c>
      <c r="O128" s="6" t="s">
        <v>22</v>
      </c>
      <c r="P128" s="6" t="s">
        <v>22</v>
      </c>
      <c r="Q128" s="6" t="s">
        <v>905</v>
      </c>
    </row>
    <row r="129">
      <c r="A129" s="6" t="s">
        <v>906</v>
      </c>
      <c r="B129" s="6" t="s">
        <v>907</v>
      </c>
      <c r="C129" s="6" t="s">
        <v>908</v>
      </c>
      <c r="D129" s="6" t="s">
        <v>909</v>
      </c>
      <c r="E129" s="6" t="s">
        <v>910</v>
      </c>
      <c r="F129" s="6" t="s">
        <v>908</v>
      </c>
      <c r="G129" s="6" t="s">
        <v>908</v>
      </c>
      <c r="H129" s="6" t="s">
        <v>911</v>
      </c>
      <c r="I129" s="6" t="s">
        <v>911</v>
      </c>
      <c r="J129" s="6" t="s">
        <v>911</v>
      </c>
      <c r="K129" s="6" t="s">
        <v>911</v>
      </c>
      <c r="L129" s="6" t="s">
        <v>911</v>
      </c>
      <c r="M129" s="6" t="s">
        <v>911</v>
      </c>
      <c r="N129" s="6" t="s">
        <v>22</v>
      </c>
      <c r="O129" s="6" t="s">
        <v>22</v>
      </c>
      <c r="P129" s="6" t="s">
        <v>22</v>
      </c>
      <c r="Q129" s="6" t="s">
        <v>912</v>
      </c>
    </row>
    <row r="130">
      <c r="A130" s="6" t="s">
        <v>913</v>
      </c>
      <c r="B130" s="6" t="s">
        <v>914</v>
      </c>
      <c r="C130" s="6" t="s">
        <v>915</v>
      </c>
      <c r="D130" s="6" t="s">
        <v>916</v>
      </c>
      <c r="E130" s="6" t="s">
        <v>917</v>
      </c>
      <c r="F130" s="6" t="s">
        <v>915</v>
      </c>
      <c r="G130" s="6" t="s">
        <v>915</v>
      </c>
      <c r="H130" s="6" t="s">
        <v>918</v>
      </c>
      <c r="I130" s="6" t="s">
        <v>918</v>
      </c>
      <c r="J130" s="6" t="s">
        <v>918</v>
      </c>
      <c r="K130" s="6" t="s">
        <v>918</v>
      </c>
      <c r="L130" s="6" t="s">
        <v>918</v>
      </c>
      <c r="M130" s="6" t="s">
        <v>918</v>
      </c>
      <c r="N130" s="6" t="s">
        <v>22</v>
      </c>
      <c r="O130" s="6" t="s">
        <v>22</v>
      </c>
      <c r="P130" s="6" t="s">
        <v>22</v>
      </c>
      <c r="Q130" s="6" t="s">
        <v>919</v>
      </c>
    </row>
    <row r="131">
      <c r="A131" s="6" t="s">
        <v>920</v>
      </c>
      <c r="B131" s="6" t="s">
        <v>921</v>
      </c>
      <c r="C131" s="6" t="s">
        <v>922</v>
      </c>
      <c r="D131" s="6" t="s">
        <v>923</v>
      </c>
      <c r="E131" s="6" t="s">
        <v>924</v>
      </c>
      <c r="F131" s="6" t="s">
        <v>922</v>
      </c>
      <c r="G131" s="6" t="s">
        <v>922</v>
      </c>
      <c r="H131" s="6" t="s">
        <v>925</v>
      </c>
      <c r="I131" s="6" t="s">
        <v>925</v>
      </c>
      <c r="J131" s="6" t="s">
        <v>925</v>
      </c>
      <c r="K131" s="6" t="s">
        <v>925</v>
      </c>
      <c r="L131" s="6" t="s">
        <v>925</v>
      </c>
      <c r="M131" s="6" t="s">
        <v>925</v>
      </c>
      <c r="N131" s="6" t="s">
        <v>22</v>
      </c>
      <c r="O131" s="6" t="s">
        <v>22</v>
      </c>
      <c r="P131" s="6" t="s">
        <v>22</v>
      </c>
      <c r="Q131" s="6" t="s">
        <v>926</v>
      </c>
    </row>
    <row r="132">
      <c r="A132" s="6" t="s">
        <v>927</v>
      </c>
      <c r="B132" s="6" t="s">
        <v>928</v>
      </c>
      <c r="C132" s="6" t="s">
        <v>929</v>
      </c>
      <c r="D132" s="6" t="s">
        <v>930</v>
      </c>
      <c r="E132" s="6" t="s">
        <v>931</v>
      </c>
      <c r="F132" s="6" t="s">
        <v>929</v>
      </c>
      <c r="G132" s="6" t="s">
        <v>929</v>
      </c>
      <c r="H132" s="6" t="s">
        <v>932</v>
      </c>
      <c r="I132" s="6" t="s">
        <v>932</v>
      </c>
      <c r="J132" s="6" t="s">
        <v>932</v>
      </c>
      <c r="K132" s="6" t="s">
        <v>932</v>
      </c>
      <c r="L132" s="6" t="s">
        <v>932</v>
      </c>
      <c r="M132" s="6" t="s">
        <v>932</v>
      </c>
      <c r="N132" s="6" t="s">
        <v>22</v>
      </c>
      <c r="O132" s="6" t="s">
        <v>22</v>
      </c>
      <c r="P132" s="6" t="s">
        <v>22</v>
      </c>
      <c r="Q132" s="6" t="s">
        <v>933</v>
      </c>
    </row>
    <row r="133">
      <c r="A133" s="6" t="s">
        <v>934</v>
      </c>
      <c r="B133" s="6" t="s">
        <v>935</v>
      </c>
      <c r="C133" s="6" t="s">
        <v>936</v>
      </c>
      <c r="D133" s="6" t="s">
        <v>937</v>
      </c>
      <c r="E133" s="6" t="s">
        <v>938</v>
      </c>
      <c r="F133" s="6" t="s">
        <v>936</v>
      </c>
      <c r="G133" s="6" t="s">
        <v>936</v>
      </c>
      <c r="H133" s="6" t="s">
        <v>939</v>
      </c>
      <c r="I133" s="6" t="s">
        <v>939</v>
      </c>
      <c r="J133" s="6" t="s">
        <v>939</v>
      </c>
      <c r="K133" s="6" t="s">
        <v>939</v>
      </c>
      <c r="L133" s="6" t="s">
        <v>939</v>
      </c>
      <c r="M133" s="6" t="s">
        <v>939</v>
      </c>
      <c r="N133" s="6" t="s">
        <v>22</v>
      </c>
      <c r="O133" s="6" t="s">
        <v>22</v>
      </c>
      <c r="P133" s="6" t="s">
        <v>22</v>
      </c>
      <c r="Q133" s="6" t="s">
        <v>940</v>
      </c>
    </row>
    <row r="134">
      <c r="A134" s="6" t="s">
        <v>941</v>
      </c>
      <c r="B134" s="6" t="s">
        <v>942</v>
      </c>
      <c r="C134" s="6" t="s">
        <v>943</v>
      </c>
      <c r="D134" s="6" t="s">
        <v>944</v>
      </c>
      <c r="E134" s="6" t="s">
        <v>945</v>
      </c>
      <c r="F134" s="6" t="s">
        <v>943</v>
      </c>
      <c r="G134" s="6" t="s">
        <v>943</v>
      </c>
      <c r="H134" s="6" t="s">
        <v>946</v>
      </c>
      <c r="I134" s="6" t="s">
        <v>946</v>
      </c>
      <c r="J134" s="6" t="s">
        <v>946</v>
      </c>
      <c r="K134" s="6" t="s">
        <v>946</v>
      </c>
      <c r="L134" s="6" t="s">
        <v>946</v>
      </c>
      <c r="M134" s="6" t="s">
        <v>946</v>
      </c>
      <c r="N134" s="6" t="s">
        <v>22</v>
      </c>
      <c r="O134" s="6" t="s">
        <v>22</v>
      </c>
      <c r="P134" s="6" t="s">
        <v>22</v>
      </c>
      <c r="Q134" s="6" t="s">
        <v>947</v>
      </c>
    </row>
    <row r="135">
      <c r="A135" s="6" t="s">
        <v>948</v>
      </c>
      <c r="B135" s="6" t="s">
        <v>949</v>
      </c>
      <c r="C135" s="6" t="s">
        <v>950</v>
      </c>
      <c r="D135" s="6" t="s">
        <v>951</v>
      </c>
      <c r="E135" s="6" t="s">
        <v>952</v>
      </c>
      <c r="F135" s="6" t="s">
        <v>950</v>
      </c>
      <c r="G135" s="6" t="s">
        <v>950</v>
      </c>
      <c r="H135" s="6" t="s">
        <v>953</v>
      </c>
      <c r="I135" s="6" t="s">
        <v>953</v>
      </c>
      <c r="J135" s="6" t="s">
        <v>953</v>
      </c>
      <c r="K135" s="6" t="s">
        <v>953</v>
      </c>
      <c r="L135" s="6" t="s">
        <v>953</v>
      </c>
      <c r="M135" s="6" t="s">
        <v>953</v>
      </c>
      <c r="N135" s="6" t="s">
        <v>22</v>
      </c>
      <c r="O135" s="6" t="s">
        <v>22</v>
      </c>
      <c r="P135" s="6" t="s">
        <v>22</v>
      </c>
      <c r="Q135" s="6" t="s">
        <v>954</v>
      </c>
    </row>
    <row r="136">
      <c r="A136" s="6" t="s">
        <v>955</v>
      </c>
      <c r="B136" s="6" t="s">
        <v>956</v>
      </c>
      <c r="C136" s="6" t="s">
        <v>957</v>
      </c>
      <c r="D136" s="6" t="s">
        <v>958</v>
      </c>
      <c r="E136" s="6" t="s">
        <v>959</v>
      </c>
      <c r="F136" s="6" t="s">
        <v>957</v>
      </c>
      <c r="G136" s="6" t="s">
        <v>957</v>
      </c>
      <c r="H136" s="6" t="s">
        <v>960</v>
      </c>
      <c r="I136" s="6" t="s">
        <v>960</v>
      </c>
      <c r="J136" s="6" t="s">
        <v>960</v>
      </c>
      <c r="K136" s="6" t="s">
        <v>960</v>
      </c>
      <c r="L136" s="6" t="s">
        <v>960</v>
      </c>
      <c r="M136" s="6" t="s">
        <v>960</v>
      </c>
      <c r="N136" s="6" t="s">
        <v>22</v>
      </c>
      <c r="O136" s="6" t="s">
        <v>22</v>
      </c>
      <c r="P136" s="6" t="s">
        <v>22</v>
      </c>
      <c r="Q136" s="6" t="s">
        <v>961</v>
      </c>
    </row>
    <row r="137">
      <c r="A137" s="6" t="s">
        <v>962</v>
      </c>
      <c r="B137" s="6" t="s">
        <v>963</v>
      </c>
      <c r="C137" s="6" t="s">
        <v>964</v>
      </c>
      <c r="D137" s="6" t="s">
        <v>965</v>
      </c>
      <c r="E137" s="6" t="s">
        <v>966</v>
      </c>
      <c r="F137" s="6" t="s">
        <v>964</v>
      </c>
      <c r="G137" s="6" t="s">
        <v>964</v>
      </c>
      <c r="H137" s="6" t="s">
        <v>967</v>
      </c>
      <c r="I137" s="6" t="s">
        <v>967</v>
      </c>
      <c r="J137" s="6" t="s">
        <v>967</v>
      </c>
      <c r="K137" s="6" t="s">
        <v>967</v>
      </c>
      <c r="L137" s="6" t="s">
        <v>967</v>
      </c>
      <c r="M137" s="6" t="s">
        <v>967</v>
      </c>
      <c r="N137" s="6" t="s">
        <v>22</v>
      </c>
      <c r="O137" s="6" t="s">
        <v>22</v>
      </c>
      <c r="P137" s="6" t="s">
        <v>22</v>
      </c>
      <c r="Q137" s="6" t="s">
        <v>968</v>
      </c>
    </row>
    <row r="138">
      <c r="A138" s="6" t="s">
        <v>969</v>
      </c>
      <c r="B138" s="6" t="s">
        <v>970</v>
      </c>
      <c r="C138" s="6" t="s">
        <v>971</v>
      </c>
      <c r="D138" s="6" t="s">
        <v>972</v>
      </c>
      <c r="E138" s="6" t="s">
        <v>973</v>
      </c>
      <c r="F138" s="6" t="s">
        <v>971</v>
      </c>
      <c r="G138" s="6" t="s">
        <v>971</v>
      </c>
      <c r="H138" s="6" t="s">
        <v>974</v>
      </c>
      <c r="I138" s="6" t="s">
        <v>974</v>
      </c>
      <c r="J138" s="6" t="s">
        <v>974</v>
      </c>
      <c r="K138" s="6" t="s">
        <v>974</v>
      </c>
      <c r="L138" s="6" t="s">
        <v>974</v>
      </c>
      <c r="M138" s="6" t="s">
        <v>974</v>
      </c>
      <c r="N138" s="6" t="s">
        <v>22</v>
      </c>
      <c r="O138" s="6" t="s">
        <v>22</v>
      </c>
      <c r="P138" s="6" t="s">
        <v>22</v>
      </c>
      <c r="Q138" s="6" t="s">
        <v>975</v>
      </c>
    </row>
    <row r="139">
      <c r="A139" s="6" t="s">
        <v>976</v>
      </c>
      <c r="B139" s="6" t="s">
        <v>977</v>
      </c>
      <c r="C139" s="6" t="s">
        <v>978</v>
      </c>
      <c r="D139" s="6" t="s">
        <v>979</v>
      </c>
      <c r="E139" s="6" t="s">
        <v>980</v>
      </c>
      <c r="F139" s="6" t="s">
        <v>978</v>
      </c>
      <c r="G139" s="6" t="s">
        <v>978</v>
      </c>
      <c r="H139" s="6" t="s">
        <v>981</v>
      </c>
      <c r="I139" s="6" t="s">
        <v>981</v>
      </c>
      <c r="J139" s="6" t="s">
        <v>981</v>
      </c>
      <c r="K139" s="6" t="s">
        <v>981</v>
      </c>
      <c r="L139" s="6" t="s">
        <v>981</v>
      </c>
      <c r="M139" s="6" t="s">
        <v>981</v>
      </c>
      <c r="N139" s="6" t="s">
        <v>22</v>
      </c>
      <c r="O139" s="6" t="s">
        <v>22</v>
      </c>
      <c r="P139" s="6" t="s">
        <v>22</v>
      </c>
      <c r="Q139" s="6" t="s">
        <v>982</v>
      </c>
    </row>
    <row r="140">
      <c r="A140" s="6" t="s">
        <v>983</v>
      </c>
      <c r="B140" s="6" t="s">
        <v>984</v>
      </c>
      <c r="C140" s="6" t="s">
        <v>985</v>
      </c>
      <c r="D140" s="6" t="s">
        <v>986</v>
      </c>
      <c r="E140" s="6" t="s">
        <v>987</v>
      </c>
      <c r="F140" s="6" t="s">
        <v>985</v>
      </c>
      <c r="G140" s="6" t="s">
        <v>985</v>
      </c>
      <c r="H140" s="6" t="s">
        <v>988</v>
      </c>
      <c r="I140" s="6" t="s">
        <v>988</v>
      </c>
      <c r="J140" s="6" t="s">
        <v>988</v>
      </c>
      <c r="K140" s="6" t="s">
        <v>988</v>
      </c>
      <c r="L140" s="6" t="s">
        <v>988</v>
      </c>
      <c r="M140" s="6" t="s">
        <v>988</v>
      </c>
      <c r="N140" s="6" t="s">
        <v>22</v>
      </c>
      <c r="O140" s="6" t="s">
        <v>22</v>
      </c>
      <c r="P140" s="6" t="s">
        <v>22</v>
      </c>
      <c r="Q140" s="6" t="s">
        <v>989</v>
      </c>
    </row>
    <row r="141">
      <c r="A141" s="6" t="s">
        <v>990</v>
      </c>
      <c r="B141" s="6" t="s">
        <v>991</v>
      </c>
      <c r="C141" s="6" t="s">
        <v>992</v>
      </c>
      <c r="D141" s="6" t="s">
        <v>993</v>
      </c>
      <c r="E141" s="6" t="s">
        <v>994</v>
      </c>
      <c r="F141" s="6" t="s">
        <v>992</v>
      </c>
      <c r="G141" s="6" t="s">
        <v>992</v>
      </c>
      <c r="H141" s="6" t="s">
        <v>995</v>
      </c>
      <c r="I141" s="6" t="s">
        <v>995</v>
      </c>
      <c r="J141" s="6" t="s">
        <v>995</v>
      </c>
      <c r="K141" s="6" t="s">
        <v>995</v>
      </c>
      <c r="L141" s="6" t="s">
        <v>995</v>
      </c>
      <c r="M141" s="6" t="s">
        <v>995</v>
      </c>
      <c r="N141" s="6" t="s">
        <v>22</v>
      </c>
      <c r="O141" s="6" t="s">
        <v>22</v>
      </c>
      <c r="P141" s="6" t="s">
        <v>22</v>
      </c>
      <c r="Q141" s="6" t="s">
        <v>996</v>
      </c>
    </row>
    <row r="142">
      <c r="A142" s="6" t="s">
        <v>997</v>
      </c>
      <c r="B142" s="6" t="s">
        <v>998</v>
      </c>
      <c r="C142" s="6" t="s">
        <v>999</v>
      </c>
      <c r="D142" s="6" t="s">
        <v>1000</v>
      </c>
      <c r="E142" s="6" t="s">
        <v>1001</v>
      </c>
      <c r="F142" s="6" t="s">
        <v>999</v>
      </c>
      <c r="G142" s="6" t="s">
        <v>999</v>
      </c>
      <c r="H142" s="6" t="s">
        <v>1002</v>
      </c>
      <c r="I142" s="6" t="s">
        <v>1002</v>
      </c>
      <c r="J142" s="6" t="s">
        <v>1002</v>
      </c>
      <c r="K142" s="6" t="s">
        <v>1002</v>
      </c>
      <c r="L142" s="6" t="s">
        <v>1002</v>
      </c>
      <c r="M142" s="6" t="s">
        <v>1002</v>
      </c>
      <c r="N142" s="6" t="s">
        <v>22</v>
      </c>
      <c r="O142" s="6" t="s">
        <v>22</v>
      </c>
      <c r="P142" s="6" t="s">
        <v>22</v>
      </c>
      <c r="Q142" s="6" t="s">
        <v>1003</v>
      </c>
    </row>
    <row r="143">
      <c r="A143" s="6" t="s">
        <v>1004</v>
      </c>
      <c r="B143" s="6" t="s">
        <v>1005</v>
      </c>
      <c r="C143" s="6" t="s">
        <v>1006</v>
      </c>
      <c r="D143" s="6" t="s">
        <v>1007</v>
      </c>
      <c r="E143" s="6" t="s">
        <v>1008</v>
      </c>
      <c r="F143" s="6" t="s">
        <v>1006</v>
      </c>
      <c r="G143" s="6" t="s">
        <v>1006</v>
      </c>
      <c r="H143" s="6" t="s">
        <v>1009</v>
      </c>
      <c r="I143" s="6" t="s">
        <v>1009</v>
      </c>
      <c r="J143" s="6" t="s">
        <v>1009</v>
      </c>
      <c r="K143" s="6" t="s">
        <v>1009</v>
      </c>
      <c r="L143" s="6" t="s">
        <v>1009</v>
      </c>
      <c r="M143" s="6" t="s">
        <v>1009</v>
      </c>
      <c r="N143" s="6" t="s">
        <v>22</v>
      </c>
      <c r="O143" s="6" t="s">
        <v>22</v>
      </c>
      <c r="P143" s="6" t="s">
        <v>22</v>
      </c>
      <c r="Q143" s="6" t="s">
        <v>1010</v>
      </c>
    </row>
    <row r="144">
      <c r="A144" s="6" t="s">
        <v>1011</v>
      </c>
      <c r="B144" s="6" t="s">
        <v>1012</v>
      </c>
      <c r="C144" s="6" t="s">
        <v>1013</v>
      </c>
      <c r="D144" s="6" t="s">
        <v>1014</v>
      </c>
      <c r="E144" s="6" t="s">
        <v>1015</v>
      </c>
      <c r="F144" s="6" t="s">
        <v>1013</v>
      </c>
      <c r="G144" s="6" t="s">
        <v>1013</v>
      </c>
      <c r="H144" s="6" t="s">
        <v>1016</v>
      </c>
      <c r="I144" s="6" t="s">
        <v>1016</v>
      </c>
      <c r="J144" s="6" t="s">
        <v>1016</v>
      </c>
      <c r="K144" s="6" t="s">
        <v>1016</v>
      </c>
      <c r="L144" s="6" t="s">
        <v>1016</v>
      </c>
      <c r="M144" s="6" t="s">
        <v>1016</v>
      </c>
      <c r="N144" s="6" t="s">
        <v>22</v>
      </c>
      <c r="O144" s="6" t="s">
        <v>22</v>
      </c>
      <c r="P144" s="6" t="s">
        <v>22</v>
      </c>
      <c r="Q144" s="6" t="s">
        <v>1017</v>
      </c>
    </row>
    <row r="145">
      <c r="A145" s="6" t="s">
        <v>1018</v>
      </c>
      <c r="B145" s="6" t="s">
        <v>1019</v>
      </c>
      <c r="C145" s="6" t="s">
        <v>1020</v>
      </c>
      <c r="D145" s="6" t="s">
        <v>1021</v>
      </c>
      <c r="E145" s="6" t="s">
        <v>1022</v>
      </c>
      <c r="F145" s="6" t="s">
        <v>1020</v>
      </c>
      <c r="G145" s="6" t="s">
        <v>1020</v>
      </c>
      <c r="H145" s="6" t="s">
        <v>1023</v>
      </c>
      <c r="I145" s="6" t="s">
        <v>1023</v>
      </c>
      <c r="J145" s="6" t="s">
        <v>1023</v>
      </c>
      <c r="K145" s="6" t="s">
        <v>1023</v>
      </c>
      <c r="L145" s="6" t="s">
        <v>1023</v>
      </c>
      <c r="M145" s="6" t="s">
        <v>1023</v>
      </c>
      <c r="N145" s="6" t="s">
        <v>22</v>
      </c>
      <c r="O145" s="6" t="s">
        <v>22</v>
      </c>
      <c r="P145" s="6" t="s">
        <v>22</v>
      </c>
      <c r="Q145" s="6" t="s">
        <v>1024</v>
      </c>
    </row>
    <row r="146">
      <c r="A146" s="6" t="s">
        <v>1025</v>
      </c>
      <c r="B146" s="6" t="s">
        <v>1026</v>
      </c>
      <c r="C146" s="6" t="s">
        <v>1027</v>
      </c>
      <c r="D146" s="6" t="s">
        <v>1028</v>
      </c>
      <c r="E146" s="6" t="s">
        <v>1029</v>
      </c>
      <c r="F146" s="6" t="s">
        <v>1027</v>
      </c>
      <c r="G146" s="6" t="s">
        <v>1027</v>
      </c>
      <c r="H146" s="6" t="s">
        <v>1030</v>
      </c>
      <c r="I146" s="6" t="s">
        <v>1030</v>
      </c>
      <c r="J146" s="6" t="s">
        <v>1030</v>
      </c>
      <c r="K146" s="6" t="s">
        <v>1030</v>
      </c>
      <c r="L146" s="6" t="s">
        <v>1030</v>
      </c>
      <c r="M146" s="6" t="s">
        <v>1030</v>
      </c>
      <c r="N146" s="6" t="s">
        <v>22</v>
      </c>
      <c r="O146" s="6" t="s">
        <v>22</v>
      </c>
      <c r="P146" s="6" t="s">
        <v>22</v>
      </c>
      <c r="Q146" s="6" t="s">
        <v>1031</v>
      </c>
    </row>
    <row r="147">
      <c r="A147" s="6" t="s">
        <v>1032</v>
      </c>
      <c r="B147" s="6" t="s">
        <v>1033</v>
      </c>
      <c r="C147" s="6" t="s">
        <v>1034</v>
      </c>
      <c r="D147" s="6" t="s">
        <v>1035</v>
      </c>
      <c r="E147" s="6" t="s">
        <v>1036</v>
      </c>
      <c r="F147" s="6" t="s">
        <v>1034</v>
      </c>
      <c r="G147" s="6" t="s">
        <v>1034</v>
      </c>
      <c r="H147" s="6" t="s">
        <v>1037</v>
      </c>
      <c r="I147" s="6" t="s">
        <v>1037</v>
      </c>
      <c r="J147" s="6" t="s">
        <v>1037</v>
      </c>
      <c r="K147" s="6" t="s">
        <v>1037</v>
      </c>
      <c r="L147" s="6" t="s">
        <v>1037</v>
      </c>
      <c r="M147" s="6" t="s">
        <v>1037</v>
      </c>
      <c r="N147" s="6" t="s">
        <v>22</v>
      </c>
      <c r="O147" s="6" t="s">
        <v>22</v>
      </c>
      <c r="P147" s="6" t="s">
        <v>22</v>
      </c>
      <c r="Q147" s="6" t="s">
        <v>1038</v>
      </c>
    </row>
    <row r="148">
      <c r="A148" s="6" t="s">
        <v>1039</v>
      </c>
      <c r="B148" s="6" t="s">
        <v>1040</v>
      </c>
      <c r="C148" s="6" t="s">
        <v>1041</v>
      </c>
      <c r="D148" s="6" t="s">
        <v>1042</v>
      </c>
      <c r="E148" s="6" t="s">
        <v>1043</v>
      </c>
      <c r="F148" s="6" t="s">
        <v>1041</v>
      </c>
      <c r="G148" s="6" t="s">
        <v>1041</v>
      </c>
      <c r="H148" s="6" t="s">
        <v>1044</v>
      </c>
      <c r="I148" s="6" t="s">
        <v>1044</v>
      </c>
      <c r="J148" s="6" t="s">
        <v>1044</v>
      </c>
      <c r="K148" s="6" t="s">
        <v>1044</v>
      </c>
      <c r="L148" s="6" t="s">
        <v>1044</v>
      </c>
      <c r="M148" s="6" t="s">
        <v>1044</v>
      </c>
      <c r="N148" s="6" t="s">
        <v>22</v>
      </c>
      <c r="O148" s="6" t="s">
        <v>22</v>
      </c>
      <c r="P148" s="6" t="s">
        <v>22</v>
      </c>
      <c r="Q148" s="6" t="s">
        <v>1045</v>
      </c>
    </row>
    <row r="149">
      <c r="A149" s="6" t="s">
        <v>1046</v>
      </c>
      <c r="B149" s="6" t="s">
        <v>1047</v>
      </c>
      <c r="C149" s="6" t="s">
        <v>1048</v>
      </c>
      <c r="D149" s="6" t="s">
        <v>1049</v>
      </c>
      <c r="E149" s="6" t="s">
        <v>1050</v>
      </c>
      <c r="F149" s="6" t="s">
        <v>1048</v>
      </c>
      <c r="G149" s="6" t="s">
        <v>1048</v>
      </c>
      <c r="H149" s="6" t="s">
        <v>1051</v>
      </c>
      <c r="I149" s="6" t="s">
        <v>1051</v>
      </c>
      <c r="J149" s="6" t="s">
        <v>1051</v>
      </c>
      <c r="K149" s="6" t="s">
        <v>1051</v>
      </c>
      <c r="L149" s="6" t="s">
        <v>1051</v>
      </c>
      <c r="M149" s="6" t="s">
        <v>1051</v>
      </c>
      <c r="N149" s="6" t="s">
        <v>22</v>
      </c>
      <c r="O149" s="6" t="s">
        <v>22</v>
      </c>
      <c r="P149" s="6" t="s">
        <v>22</v>
      </c>
      <c r="Q149" s="6" t="s">
        <v>1052</v>
      </c>
    </row>
    <row r="150">
      <c r="A150" s="6" t="s">
        <v>1053</v>
      </c>
      <c r="B150" s="6" t="s">
        <v>1054</v>
      </c>
      <c r="C150" s="6" t="s">
        <v>1055</v>
      </c>
      <c r="D150" s="6" t="s">
        <v>1056</v>
      </c>
      <c r="E150" s="6" t="s">
        <v>1057</v>
      </c>
      <c r="F150" s="6" t="s">
        <v>1055</v>
      </c>
      <c r="G150" s="6" t="s">
        <v>1055</v>
      </c>
      <c r="H150" s="6" t="s">
        <v>1058</v>
      </c>
      <c r="I150" s="6" t="s">
        <v>1058</v>
      </c>
      <c r="J150" s="6" t="s">
        <v>1058</v>
      </c>
      <c r="K150" s="6" t="s">
        <v>1058</v>
      </c>
      <c r="L150" s="6" t="s">
        <v>1058</v>
      </c>
      <c r="M150" s="6" t="s">
        <v>1058</v>
      </c>
      <c r="N150" s="6" t="s">
        <v>22</v>
      </c>
      <c r="O150" s="6" t="s">
        <v>22</v>
      </c>
      <c r="P150" s="6" t="s">
        <v>22</v>
      </c>
      <c r="Q150" s="6" t="s">
        <v>1059</v>
      </c>
    </row>
    <row r="151">
      <c r="A151" s="6" t="s">
        <v>1060</v>
      </c>
      <c r="B151" s="6" t="s">
        <v>1061</v>
      </c>
      <c r="C151" s="6" t="s">
        <v>1062</v>
      </c>
      <c r="D151" s="6" t="s">
        <v>1063</v>
      </c>
      <c r="E151" s="6" t="s">
        <v>1064</v>
      </c>
      <c r="F151" s="6" t="s">
        <v>1062</v>
      </c>
      <c r="G151" s="6" t="s">
        <v>1062</v>
      </c>
      <c r="H151" s="6" t="s">
        <v>1065</v>
      </c>
      <c r="I151" s="6" t="s">
        <v>1065</v>
      </c>
      <c r="J151" s="6" t="s">
        <v>1065</v>
      </c>
      <c r="K151" s="6" t="s">
        <v>1065</v>
      </c>
      <c r="L151" s="6" t="s">
        <v>1065</v>
      </c>
      <c r="M151" s="6" t="s">
        <v>1065</v>
      </c>
      <c r="N151" s="6" t="s">
        <v>22</v>
      </c>
      <c r="O151" s="6" t="s">
        <v>22</v>
      </c>
      <c r="P151" s="6" t="s">
        <v>22</v>
      </c>
      <c r="Q151" s="6" t="s">
        <v>1066</v>
      </c>
    </row>
    <row r="152">
      <c r="A152" s="6" t="s">
        <v>1067</v>
      </c>
      <c r="B152" s="6" t="s">
        <v>1068</v>
      </c>
      <c r="C152" s="6" t="s">
        <v>1069</v>
      </c>
      <c r="D152" s="6" t="s">
        <v>1070</v>
      </c>
      <c r="E152" s="6" t="s">
        <v>1071</v>
      </c>
      <c r="F152" s="6" t="s">
        <v>1069</v>
      </c>
      <c r="G152" s="6" t="s">
        <v>1069</v>
      </c>
      <c r="H152" s="6" t="s">
        <v>1072</v>
      </c>
      <c r="I152" s="6" t="s">
        <v>1072</v>
      </c>
      <c r="J152" s="6" t="s">
        <v>1072</v>
      </c>
      <c r="K152" s="6" t="s">
        <v>1072</v>
      </c>
      <c r="L152" s="6" t="s">
        <v>1072</v>
      </c>
      <c r="M152" s="6" t="s">
        <v>1072</v>
      </c>
      <c r="N152" s="6" t="s">
        <v>22</v>
      </c>
      <c r="O152" s="6" t="s">
        <v>22</v>
      </c>
      <c r="P152" s="6" t="s">
        <v>22</v>
      </c>
      <c r="Q152" s="6" t="s">
        <v>1073</v>
      </c>
    </row>
    <row r="153">
      <c r="A153" s="6" t="s">
        <v>1074</v>
      </c>
      <c r="B153" s="6" t="s">
        <v>1075</v>
      </c>
      <c r="C153" s="6" t="s">
        <v>1076</v>
      </c>
      <c r="D153" s="6" t="s">
        <v>1077</v>
      </c>
      <c r="E153" s="6" t="s">
        <v>1078</v>
      </c>
      <c r="F153" s="6" t="s">
        <v>1076</v>
      </c>
      <c r="G153" s="6" t="s">
        <v>1076</v>
      </c>
      <c r="H153" s="6" t="s">
        <v>1079</v>
      </c>
      <c r="I153" s="6" t="s">
        <v>1079</v>
      </c>
      <c r="J153" s="6" t="s">
        <v>1079</v>
      </c>
      <c r="K153" s="6" t="s">
        <v>1079</v>
      </c>
      <c r="L153" s="6" t="s">
        <v>1079</v>
      </c>
      <c r="M153" s="6" t="s">
        <v>1079</v>
      </c>
      <c r="N153" s="6" t="s">
        <v>22</v>
      </c>
      <c r="O153" s="6" t="s">
        <v>22</v>
      </c>
      <c r="P153" s="6" t="s">
        <v>22</v>
      </c>
      <c r="Q153" s="6" t="s">
        <v>1080</v>
      </c>
    </row>
    <row r="154">
      <c r="A154" s="6" t="s">
        <v>1081</v>
      </c>
      <c r="B154" s="6" t="s">
        <v>1082</v>
      </c>
      <c r="C154" s="6" t="s">
        <v>1083</v>
      </c>
      <c r="D154" s="6" t="s">
        <v>1084</v>
      </c>
      <c r="E154" s="6" t="s">
        <v>1085</v>
      </c>
      <c r="F154" s="6" t="s">
        <v>1083</v>
      </c>
      <c r="G154" s="6" t="s">
        <v>1083</v>
      </c>
      <c r="H154" s="6" t="s">
        <v>1086</v>
      </c>
      <c r="I154" s="6" t="s">
        <v>1086</v>
      </c>
      <c r="J154" s="6" t="s">
        <v>1086</v>
      </c>
      <c r="K154" s="6" t="s">
        <v>1086</v>
      </c>
      <c r="L154" s="6" t="s">
        <v>1086</v>
      </c>
      <c r="M154" s="6" t="s">
        <v>1086</v>
      </c>
      <c r="N154" s="6" t="s">
        <v>22</v>
      </c>
      <c r="O154" s="6" t="s">
        <v>22</v>
      </c>
      <c r="P154" s="6" t="s">
        <v>22</v>
      </c>
      <c r="Q154" s="6" t="s">
        <v>1087</v>
      </c>
    </row>
    <row r="155">
      <c r="A155" s="6" t="s">
        <v>1088</v>
      </c>
      <c r="B155" s="6" t="s">
        <v>1089</v>
      </c>
      <c r="C155" s="6" t="s">
        <v>1090</v>
      </c>
      <c r="D155" s="6" t="s">
        <v>1091</v>
      </c>
      <c r="E155" s="6" t="s">
        <v>1092</v>
      </c>
      <c r="F155" s="6" t="s">
        <v>1090</v>
      </c>
      <c r="G155" s="6" t="s">
        <v>1090</v>
      </c>
      <c r="H155" s="6" t="s">
        <v>1093</v>
      </c>
      <c r="I155" s="6" t="s">
        <v>1093</v>
      </c>
      <c r="J155" s="6" t="s">
        <v>1093</v>
      </c>
      <c r="K155" s="6" t="s">
        <v>1093</v>
      </c>
      <c r="L155" s="6" t="s">
        <v>1093</v>
      </c>
      <c r="M155" s="6" t="s">
        <v>1093</v>
      </c>
      <c r="N155" s="6" t="s">
        <v>22</v>
      </c>
      <c r="O155" s="6" t="s">
        <v>22</v>
      </c>
      <c r="P155" s="6" t="s">
        <v>22</v>
      </c>
      <c r="Q155" s="6" t="s">
        <v>1094</v>
      </c>
    </row>
    <row r="156">
      <c r="A156" s="6" t="s">
        <v>1095</v>
      </c>
      <c r="B156" s="6" t="s">
        <v>1096</v>
      </c>
      <c r="C156" s="6" t="s">
        <v>1097</v>
      </c>
      <c r="D156" s="6" t="s">
        <v>1098</v>
      </c>
      <c r="E156" s="6" t="s">
        <v>1099</v>
      </c>
      <c r="F156" s="6" t="s">
        <v>1097</v>
      </c>
      <c r="G156" s="6" t="s">
        <v>1097</v>
      </c>
      <c r="H156" s="6" t="s">
        <v>1100</v>
      </c>
      <c r="I156" s="6" t="s">
        <v>1100</v>
      </c>
      <c r="J156" s="6" t="s">
        <v>1100</v>
      </c>
      <c r="K156" s="6" t="s">
        <v>1100</v>
      </c>
      <c r="L156" s="6" t="s">
        <v>1100</v>
      </c>
      <c r="M156" s="6" t="s">
        <v>1100</v>
      </c>
      <c r="N156" s="6" t="s">
        <v>22</v>
      </c>
      <c r="O156" s="6" t="s">
        <v>22</v>
      </c>
      <c r="P156" s="6" t="s">
        <v>22</v>
      </c>
      <c r="Q156" s="6" t="s">
        <v>1101</v>
      </c>
    </row>
    <row r="157">
      <c r="A157" s="6" t="s">
        <v>1102</v>
      </c>
      <c r="B157" s="6" t="s">
        <v>1103</v>
      </c>
      <c r="C157" s="6" t="s">
        <v>1104</v>
      </c>
      <c r="D157" s="6" t="s">
        <v>1105</v>
      </c>
      <c r="E157" s="6" t="s">
        <v>1106</v>
      </c>
      <c r="F157" s="6" t="s">
        <v>1104</v>
      </c>
      <c r="G157" s="6" t="s">
        <v>1104</v>
      </c>
      <c r="H157" s="6" t="s">
        <v>1107</v>
      </c>
      <c r="I157" s="6" t="s">
        <v>1107</v>
      </c>
      <c r="J157" s="6" t="s">
        <v>1107</v>
      </c>
      <c r="K157" s="6" t="s">
        <v>1107</v>
      </c>
      <c r="L157" s="6" t="s">
        <v>1107</v>
      </c>
      <c r="M157" s="6" t="s">
        <v>1107</v>
      </c>
      <c r="N157" s="6" t="s">
        <v>22</v>
      </c>
      <c r="O157" s="6" t="s">
        <v>22</v>
      </c>
      <c r="P157" s="6" t="s">
        <v>22</v>
      </c>
      <c r="Q157" s="6" t="s">
        <v>1108</v>
      </c>
    </row>
    <row r="158">
      <c r="A158" s="6" t="s">
        <v>1109</v>
      </c>
      <c r="B158" s="6" t="s">
        <v>1110</v>
      </c>
      <c r="C158" s="6" t="s">
        <v>1111</v>
      </c>
      <c r="D158" s="6" t="s">
        <v>1112</v>
      </c>
      <c r="E158" s="6" t="s">
        <v>1113</v>
      </c>
      <c r="F158" s="6" t="s">
        <v>1111</v>
      </c>
      <c r="G158" s="6" t="s">
        <v>1111</v>
      </c>
      <c r="H158" s="6" t="s">
        <v>1114</v>
      </c>
      <c r="I158" s="6" t="s">
        <v>1114</v>
      </c>
      <c r="J158" s="6" t="s">
        <v>1114</v>
      </c>
      <c r="K158" s="6" t="s">
        <v>1114</v>
      </c>
      <c r="L158" s="6" t="s">
        <v>1114</v>
      </c>
      <c r="M158" s="6" t="s">
        <v>1114</v>
      </c>
      <c r="N158" s="6" t="s">
        <v>22</v>
      </c>
      <c r="O158" s="6" t="s">
        <v>22</v>
      </c>
      <c r="P158" s="6" t="s">
        <v>22</v>
      </c>
      <c r="Q158" s="6" t="s">
        <v>1115</v>
      </c>
    </row>
    <row r="159">
      <c r="A159" s="6" t="s">
        <v>1116</v>
      </c>
      <c r="B159" s="6" t="s">
        <v>1117</v>
      </c>
      <c r="C159" s="6" t="s">
        <v>1118</v>
      </c>
      <c r="D159" s="6" t="s">
        <v>1119</v>
      </c>
      <c r="E159" s="6" t="s">
        <v>1120</v>
      </c>
      <c r="F159" s="6" t="s">
        <v>1118</v>
      </c>
      <c r="G159" s="6" t="s">
        <v>1118</v>
      </c>
      <c r="H159" s="6" t="s">
        <v>1121</v>
      </c>
      <c r="I159" s="6" t="s">
        <v>1121</v>
      </c>
      <c r="J159" s="6" t="s">
        <v>1121</v>
      </c>
      <c r="K159" s="6" t="s">
        <v>1121</v>
      </c>
      <c r="L159" s="6" t="s">
        <v>1121</v>
      </c>
      <c r="M159" s="6" t="s">
        <v>1121</v>
      </c>
      <c r="N159" s="6" t="s">
        <v>22</v>
      </c>
      <c r="O159" s="6" t="s">
        <v>22</v>
      </c>
      <c r="P159" s="6" t="s">
        <v>22</v>
      </c>
      <c r="Q159" s="6" t="s">
        <v>1122</v>
      </c>
    </row>
    <row r="160">
      <c r="A160" s="6" t="s">
        <v>1123</v>
      </c>
      <c r="B160" s="6" t="s">
        <v>1124</v>
      </c>
      <c r="C160" s="6" t="s">
        <v>1125</v>
      </c>
      <c r="D160" s="6" t="s">
        <v>1126</v>
      </c>
      <c r="E160" s="6" t="s">
        <v>1127</v>
      </c>
      <c r="F160" s="6" t="s">
        <v>1125</v>
      </c>
      <c r="G160" s="6" t="s">
        <v>1125</v>
      </c>
      <c r="H160" s="6" t="s">
        <v>1128</v>
      </c>
      <c r="I160" s="6" t="s">
        <v>1128</v>
      </c>
      <c r="J160" s="6" t="s">
        <v>1128</v>
      </c>
      <c r="K160" s="6" t="s">
        <v>1128</v>
      </c>
      <c r="L160" s="6" t="s">
        <v>1128</v>
      </c>
      <c r="M160" s="6" t="s">
        <v>1128</v>
      </c>
      <c r="N160" s="6" t="s">
        <v>22</v>
      </c>
      <c r="O160" s="6" t="s">
        <v>22</v>
      </c>
      <c r="P160" s="6" t="s">
        <v>22</v>
      </c>
      <c r="Q160" s="6" t="s">
        <v>1129</v>
      </c>
    </row>
    <row r="161">
      <c r="A161" s="6" t="s">
        <v>1130</v>
      </c>
      <c r="B161" s="6" t="s">
        <v>1131</v>
      </c>
      <c r="C161" s="6" t="s">
        <v>1132</v>
      </c>
      <c r="D161" s="6" t="s">
        <v>1133</v>
      </c>
      <c r="E161" s="6" t="s">
        <v>1134</v>
      </c>
      <c r="F161" s="6" t="s">
        <v>1132</v>
      </c>
      <c r="G161" s="6" t="s">
        <v>1132</v>
      </c>
      <c r="H161" s="6" t="s">
        <v>1135</v>
      </c>
      <c r="I161" s="6" t="s">
        <v>1135</v>
      </c>
      <c r="J161" s="6" t="s">
        <v>1135</v>
      </c>
      <c r="K161" s="6" t="s">
        <v>1135</v>
      </c>
      <c r="L161" s="6" t="s">
        <v>1135</v>
      </c>
      <c r="M161" s="6" t="s">
        <v>1135</v>
      </c>
      <c r="N161" s="6" t="s">
        <v>22</v>
      </c>
      <c r="O161" s="6" t="s">
        <v>22</v>
      </c>
      <c r="P161" s="6" t="s">
        <v>22</v>
      </c>
      <c r="Q161" s="6" t="s">
        <v>1136</v>
      </c>
    </row>
    <row r="162">
      <c r="A162" s="6" t="s">
        <v>1137</v>
      </c>
      <c r="B162" s="6" t="s">
        <v>1138</v>
      </c>
      <c r="C162" s="6" t="s">
        <v>1139</v>
      </c>
      <c r="D162" s="6" t="s">
        <v>1140</v>
      </c>
      <c r="E162" s="6" t="s">
        <v>1141</v>
      </c>
      <c r="F162" s="6" t="s">
        <v>1139</v>
      </c>
      <c r="G162" s="6" t="s">
        <v>1139</v>
      </c>
      <c r="H162" s="6" t="s">
        <v>1142</v>
      </c>
      <c r="I162" s="6" t="s">
        <v>1142</v>
      </c>
      <c r="J162" s="6" t="s">
        <v>1142</v>
      </c>
      <c r="K162" s="6" t="s">
        <v>1142</v>
      </c>
      <c r="L162" s="6" t="s">
        <v>1142</v>
      </c>
      <c r="M162" s="6" t="s">
        <v>1142</v>
      </c>
      <c r="N162" s="6" t="s">
        <v>22</v>
      </c>
      <c r="O162" s="6" t="s">
        <v>22</v>
      </c>
      <c r="P162" s="6" t="s">
        <v>22</v>
      </c>
      <c r="Q162" s="6" t="s">
        <v>1143</v>
      </c>
    </row>
    <row r="163">
      <c r="A163" s="6" t="s">
        <v>1144</v>
      </c>
      <c r="B163" s="6" t="s">
        <v>1145</v>
      </c>
      <c r="C163" s="6" t="s">
        <v>1146</v>
      </c>
      <c r="D163" s="6" t="s">
        <v>1147</v>
      </c>
      <c r="E163" s="6" t="s">
        <v>1148</v>
      </c>
      <c r="F163" s="6" t="s">
        <v>1146</v>
      </c>
      <c r="G163" s="6" t="s">
        <v>1146</v>
      </c>
      <c r="H163" s="6" t="s">
        <v>1149</v>
      </c>
      <c r="I163" s="6" t="s">
        <v>1149</v>
      </c>
      <c r="J163" s="6" t="s">
        <v>1149</v>
      </c>
      <c r="K163" s="6" t="s">
        <v>1149</v>
      </c>
      <c r="L163" s="6" t="s">
        <v>1149</v>
      </c>
      <c r="M163" s="6" t="s">
        <v>1149</v>
      </c>
      <c r="N163" s="6" t="s">
        <v>22</v>
      </c>
      <c r="O163" s="6" t="s">
        <v>22</v>
      </c>
      <c r="P163" s="6" t="s">
        <v>22</v>
      </c>
      <c r="Q163" s="6" t="s">
        <v>1150</v>
      </c>
    </row>
    <row r="164">
      <c r="A164" s="6" t="s">
        <v>1151</v>
      </c>
      <c r="B164" s="6" t="s">
        <v>1152</v>
      </c>
      <c r="C164" s="6" t="s">
        <v>1153</v>
      </c>
      <c r="D164" s="6" t="s">
        <v>1154</v>
      </c>
      <c r="E164" s="6" t="s">
        <v>1155</v>
      </c>
      <c r="F164" s="6" t="s">
        <v>1153</v>
      </c>
      <c r="G164" s="6" t="s">
        <v>1153</v>
      </c>
      <c r="H164" s="6" t="s">
        <v>1156</v>
      </c>
      <c r="I164" s="6" t="s">
        <v>1156</v>
      </c>
      <c r="J164" s="6" t="s">
        <v>1156</v>
      </c>
      <c r="K164" s="6" t="s">
        <v>1156</v>
      </c>
      <c r="L164" s="6" t="s">
        <v>1156</v>
      </c>
      <c r="M164" s="6" t="s">
        <v>1156</v>
      </c>
      <c r="N164" s="6" t="s">
        <v>22</v>
      </c>
      <c r="O164" s="6" t="s">
        <v>22</v>
      </c>
      <c r="P164" s="6" t="s">
        <v>22</v>
      </c>
      <c r="Q164" s="6" t="s">
        <v>1157</v>
      </c>
    </row>
    <row r="165">
      <c r="A165" s="6" t="s">
        <v>1158</v>
      </c>
      <c r="B165" s="6" t="s">
        <v>1159</v>
      </c>
      <c r="C165" s="6" t="s">
        <v>1160</v>
      </c>
      <c r="D165" s="6" t="s">
        <v>1161</v>
      </c>
      <c r="E165" s="6" t="s">
        <v>1162</v>
      </c>
      <c r="F165" s="6" t="s">
        <v>1160</v>
      </c>
      <c r="G165" s="6" t="s">
        <v>1160</v>
      </c>
      <c r="H165" s="6" t="s">
        <v>1163</v>
      </c>
      <c r="I165" s="6" t="s">
        <v>1163</v>
      </c>
      <c r="J165" s="6" t="s">
        <v>1163</v>
      </c>
      <c r="K165" s="6" t="s">
        <v>1163</v>
      </c>
      <c r="L165" s="6" t="s">
        <v>1163</v>
      </c>
      <c r="M165" s="6" t="s">
        <v>1163</v>
      </c>
      <c r="N165" s="6" t="s">
        <v>22</v>
      </c>
      <c r="O165" s="6" t="s">
        <v>22</v>
      </c>
      <c r="P165" s="6" t="s">
        <v>22</v>
      </c>
      <c r="Q165" s="6" t="s">
        <v>1164</v>
      </c>
    </row>
    <row r="166">
      <c r="A166" s="6" t="s">
        <v>1165</v>
      </c>
      <c r="B166" s="6" t="s">
        <v>1166</v>
      </c>
      <c r="C166" s="6" t="s">
        <v>1167</v>
      </c>
      <c r="D166" s="6" t="s">
        <v>1168</v>
      </c>
      <c r="E166" s="6" t="s">
        <v>1169</v>
      </c>
      <c r="F166" s="6" t="s">
        <v>1167</v>
      </c>
      <c r="G166" s="6" t="s">
        <v>1167</v>
      </c>
      <c r="H166" s="6" t="s">
        <v>1170</v>
      </c>
      <c r="I166" s="6" t="s">
        <v>1170</v>
      </c>
      <c r="J166" s="6" t="s">
        <v>1170</v>
      </c>
      <c r="K166" s="6" t="s">
        <v>1170</v>
      </c>
      <c r="L166" s="6" t="s">
        <v>1170</v>
      </c>
      <c r="M166" s="6" t="s">
        <v>1170</v>
      </c>
      <c r="N166" s="6" t="s">
        <v>22</v>
      </c>
      <c r="O166" s="6" t="s">
        <v>22</v>
      </c>
      <c r="P166" s="6" t="s">
        <v>22</v>
      </c>
      <c r="Q166" s="6" t="s">
        <v>1171</v>
      </c>
    </row>
    <row r="167">
      <c r="A167" s="6" t="s">
        <v>1172</v>
      </c>
      <c r="B167" s="6" t="s">
        <v>1173</v>
      </c>
      <c r="C167" s="6" t="s">
        <v>1174</v>
      </c>
      <c r="D167" s="6" t="s">
        <v>1175</v>
      </c>
      <c r="E167" s="6" t="s">
        <v>1176</v>
      </c>
      <c r="F167" s="6" t="s">
        <v>1174</v>
      </c>
      <c r="G167" s="6" t="s">
        <v>1174</v>
      </c>
      <c r="H167" s="6" t="s">
        <v>1177</v>
      </c>
      <c r="I167" s="6" t="s">
        <v>1177</v>
      </c>
      <c r="J167" s="6" t="s">
        <v>1177</v>
      </c>
      <c r="K167" s="6" t="s">
        <v>1177</v>
      </c>
      <c r="L167" s="6" t="s">
        <v>1177</v>
      </c>
      <c r="M167" s="6" t="s">
        <v>1177</v>
      </c>
      <c r="N167" s="6" t="s">
        <v>22</v>
      </c>
      <c r="O167" s="6" t="s">
        <v>22</v>
      </c>
      <c r="P167" s="6" t="s">
        <v>22</v>
      </c>
      <c r="Q167" s="6" t="s">
        <v>1178</v>
      </c>
    </row>
    <row r="168">
      <c r="A168" s="6" t="s">
        <v>1179</v>
      </c>
      <c r="B168" s="6" t="s">
        <v>1180</v>
      </c>
      <c r="C168" s="6" t="s">
        <v>1181</v>
      </c>
      <c r="D168" s="6" t="s">
        <v>1182</v>
      </c>
      <c r="E168" s="6" t="s">
        <v>1183</v>
      </c>
      <c r="F168" s="6" t="s">
        <v>1181</v>
      </c>
      <c r="G168" s="6" t="s">
        <v>1181</v>
      </c>
      <c r="H168" s="6" t="s">
        <v>1184</v>
      </c>
      <c r="I168" s="6" t="s">
        <v>1184</v>
      </c>
      <c r="J168" s="6" t="s">
        <v>1184</v>
      </c>
      <c r="K168" s="6" t="s">
        <v>1184</v>
      </c>
      <c r="L168" s="6" t="s">
        <v>1184</v>
      </c>
      <c r="M168" s="6" t="s">
        <v>1184</v>
      </c>
      <c r="N168" s="6" t="s">
        <v>22</v>
      </c>
      <c r="O168" s="6" t="s">
        <v>22</v>
      </c>
      <c r="P168" s="6" t="s">
        <v>22</v>
      </c>
      <c r="Q168" s="6" t="s">
        <v>1185</v>
      </c>
    </row>
    <row r="169">
      <c r="A169" s="6" t="s">
        <v>1186</v>
      </c>
      <c r="B169" s="6" t="s">
        <v>1187</v>
      </c>
      <c r="C169" s="6" t="s">
        <v>1188</v>
      </c>
      <c r="D169" s="6" t="s">
        <v>1189</v>
      </c>
      <c r="E169" s="6" t="s">
        <v>1190</v>
      </c>
      <c r="F169" s="6" t="s">
        <v>1188</v>
      </c>
      <c r="G169" s="6" t="s">
        <v>1188</v>
      </c>
      <c r="H169" s="6" t="s">
        <v>1191</v>
      </c>
      <c r="I169" s="6" t="s">
        <v>1191</v>
      </c>
      <c r="J169" s="6" t="s">
        <v>1191</v>
      </c>
      <c r="K169" s="6" t="s">
        <v>1191</v>
      </c>
      <c r="L169" s="6" t="s">
        <v>1191</v>
      </c>
      <c r="M169" s="6" t="s">
        <v>1191</v>
      </c>
      <c r="N169" s="6" t="s">
        <v>22</v>
      </c>
      <c r="O169" s="6" t="s">
        <v>22</v>
      </c>
      <c r="P169" s="6" t="s">
        <v>22</v>
      </c>
      <c r="Q169" s="6" t="s">
        <v>1192</v>
      </c>
    </row>
    <row r="170">
      <c r="A170" s="6" t="s">
        <v>1193</v>
      </c>
      <c r="B170" s="6" t="s">
        <v>1194</v>
      </c>
      <c r="C170" s="6" t="s">
        <v>1195</v>
      </c>
      <c r="D170" s="6" t="s">
        <v>1196</v>
      </c>
      <c r="E170" s="6" t="s">
        <v>1197</v>
      </c>
      <c r="F170" s="6" t="s">
        <v>1195</v>
      </c>
      <c r="G170" s="6" t="s">
        <v>1195</v>
      </c>
      <c r="H170" s="6" t="s">
        <v>1198</v>
      </c>
      <c r="I170" s="6" t="s">
        <v>1198</v>
      </c>
      <c r="J170" s="6" t="s">
        <v>1198</v>
      </c>
      <c r="K170" s="6" t="s">
        <v>1198</v>
      </c>
      <c r="L170" s="6" t="s">
        <v>1198</v>
      </c>
      <c r="M170" s="6" t="s">
        <v>1198</v>
      </c>
      <c r="N170" s="6" t="s">
        <v>22</v>
      </c>
      <c r="O170" s="6" t="s">
        <v>22</v>
      </c>
      <c r="P170" s="6" t="s">
        <v>22</v>
      </c>
      <c r="Q170" s="6" t="s">
        <v>1199</v>
      </c>
    </row>
    <row r="171">
      <c r="A171" s="6" t="s">
        <v>1200</v>
      </c>
      <c r="B171" s="6" t="s">
        <v>1201</v>
      </c>
      <c r="C171" s="6" t="s">
        <v>1202</v>
      </c>
      <c r="D171" s="6" t="s">
        <v>1203</v>
      </c>
      <c r="E171" s="6" t="s">
        <v>1204</v>
      </c>
      <c r="F171" s="6" t="s">
        <v>1202</v>
      </c>
      <c r="G171" s="6" t="s">
        <v>1202</v>
      </c>
      <c r="H171" s="6" t="s">
        <v>1205</v>
      </c>
      <c r="I171" s="6" t="s">
        <v>1205</v>
      </c>
      <c r="J171" s="6" t="s">
        <v>1205</v>
      </c>
      <c r="K171" s="6" t="s">
        <v>1205</v>
      </c>
      <c r="L171" s="6" t="s">
        <v>1205</v>
      </c>
      <c r="M171" s="6" t="s">
        <v>1205</v>
      </c>
      <c r="N171" s="6" t="s">
        <v>22</v>
      </c>
      <c r="O171" s="6" t="s">
        <v>22</v>
      </c>
      <c r="P171" s="6" t="s">
        <v>22</v>
      </c>
      <c r="Q171" s="6" t="s">
        <v>1206</v>
      </c>
    </row>
    <row r="172">
      <c r="A172" s="6" t="s">
        <v>1207</v>
      </c>
      <c r="B172" s="6" t="s">
        <v>1208</v>
      </c>
      <c r="C172" s="6" t="s">
        <v>1209</v>
      </c>
      <c r="D172" s="6" t="s">
        <v>1210</v>
      </c>
      <c r="E172" s="6" t="s">
        <v>1211</v>
      </c>
      <c r="F172" s="6" t="s">
        <v>1209</v>
      </c>
      <c r="G172" s="6" t="s">
        <v>1209</v>
      </c>
      <c r="H172" s="6" t="s">
        <v>1212</v>
      </c>
      <c r="I172" s="6" t="s">
        <v>1212</v>
      </c>
      <c r="J172" s="6" t="s">
        <v>1212</v>
      </c>
      <c r="K172" s="6" t="s">
        <v>1212</v>
      </c>
      <c r="L172" s="6" t="s">
        <v>1212</v>
      </c>
      <c r="M172" s="6" t="s">
        <v>1212</v>
      </c>
      <c r="N172" s="6" t="s">
        <v>22</v>
      </c>
      <c r="O172" s="6" t="s">
        <v>22</v>
      </c>
      <c r="P172" s="6" t="s">
        <v>22</v>
      </c>
      <c r="Q172" s="6" t="s">
        <v>1213</v>
      </c>
    </row>
    <row r="173">
      <c r="A173" s="6" t="s">
        <v>1214</v>
      </c>
      <c r="B173" s="6" t="s">
        <v>1215</v>
      </c>
      <c r="C173" s="6" t="s">
        <v>1216</v>
      </c>
      <c r="D173" s="6" t="s">
        <v>1217</v>
      </c>
      <c r="E173" s="6" t="s">
        <v>1218</v>
      </c>
      <c r="F173" s="6" t="s">
        <v>1216</v>
      </c>
      <c r="G173" s="6" t="s">
        <v>1216</v>
      </c>
      <c r="H173" s="6" t="s">
        <v>1219</v>
      </c>
      <c r="I173" s="6" t="s">
        <v>1219</v>
      </c>
      <c r="J173" s="6" t="s">
        <v>1219</v>
      </c>
      <c r="K173" s="6" t="s">
        <v>1219</v>
      </c>
      <c r="L173" s="6" t="s">
        <v>1219</v>
      </c>
      <c r="M173" s="6" t="s">
        <v>1219</v>
      </c>
      <c r="N173" s="6" t="s">
        <v>22</v>
      </c>
      <c r="O173" s="6" t="s">
        <v>22</v>
      </c>
      <c r="P173" s="6" t="s">
        <v>22</v>
      </c>
      <c r="Q173" s="6" t="s">
        <v>1220</v>
      </c>
    </row>
    <row r="174">
      <c r="A174" s="6" t="s">
        <v>1221</v>
      </c>
      <c r="B174" s="6" t="s">
        <v>1222</v>
      </c>
      <c r="C174" s="6" t="s">
        <v>1223</v>
      </c>
      <c r="D174" s="6" t="s">
        <v>1224</v>
      </c>
      <c r="E174" s="6" t="s">
        <v>1225</v>
      </c>
      <c r="F174" s="6" t="s">
        <v>1223</v>
      </c>
      <c r="G174" s="6" t="s">
        <v>1223</v>
      </c>
      <c r="H174" s="6" t="s">
        <v>1226</v>
      </c>
      <c r="I174" s="6" t="s">
        <v>1226</v>
      </c>
      <c r="J174" s="6" t="s">
        <v>1226</v>
      </c>
      <c r="K174" s="6" t="s">
        <v>1226</v>
      </c>
      <c r="L174" s="6" t="s">
        <v>1226</v>
      </c>
      <c r="M174" s="6" t="s">
        <v>1226</v>
      </c>
      <c r="N174" s="6" t="s">
        <v>22</v>
      </c>
      <c r="O174" s="6" t="s">
        <v>22</v>
      </c>
      <c r="P174" s="6" t="s">
        <v>22</v>
      </c>
      <c r="Q174" s="6" t="s">
        <v>1227</v>
      </c>
    </row>
    <row r="175">
      <c r="A175" s="6" t="s">
        <v>1228</v>
      </c>
      <c r="B175" s="6" t="s">
        <v>1229</v>
      </c>
      <c r="C175" s="6" t="s">
        <v>1230</v>
      </c>
      <c r="D175" s="6" t="s">
        <v>1231</v>
      </c>
      <c r="E175" s="6" t="s">
        <v>1232</v>
      </c>
      <c r="F175" s="6" t="s">
        <v>1230</v>
      </c>
      <c r="G175" s="6" t="s">
        <v>1230</v>
      </c>
      <c r="H175" s="6" t="s">
        <v>1233</v>
      </c>
      <c r="I175" s="6" t="s">
        <v>1233</v>
      </c>
      <c r="J175" s="6" t="s">
        <v>1233</v>
      </c>
      <c r="K175" s="6" t="s">
        <v>1233</v>
      </c>
      <c r="L175" s="6" t="s">
        <v>1233</v>
      </c>
      <c r="M175" s="6" t="s">
        <v>1233</v>
      </c>
      <c r="N175" s="6" t="s">
        <v>22</v>
      </c>
      <c r="O175" s="6" t="s">
        <v>22</v>
      </c>
      <c r="P175" s="6" t="s">
        <v>22</v>
      </c>
      <c r="Q175" s="6" t="s">
        <v>1234</v>
      </c>
    </row>
    <row r="176">
      <c r="A176" s="6" t="s">
        <v>1235</v>
      </c>
      <c r="B176" s="6" t="s">
        <v>1236</v>
      </c>
      <c r="C176" s="6" t="s">
        <v>1237</v>
      </c>
      <c r="D176" s="6" t="s">
        <v>1238</v>
      </c>
      <c r="E176" s="6" t="s">
        <v>1239</v>
      </c>
      <c r="F176" s="6" t="s">
        <v>1237</v>
      </c>
      <c r="G176" s="6" t="s">
        <v>1237</v>
      </c>
      <c r="H176" s="6" t="s">
        <v>1240</v>
      </c>
      <c r="I176" s="6" t="s">
        <v>1240</v>
      </c>
      <c r="J176" s="6" t="s">
        <v>1240</v>
      </c>
      <c r="K176" s="6" t="s">
        <v>1240</v>
      </c>
      <c r="L176" s="6" t="s">
        <v>1240</v>
      </c>
      <c r="M176" s="6" t="s">
        <v>1240</v>
      </c>
      <c r="N176" s="6" t="s">
        <v>22</v>
      </c>
      <c r="O176" s="6" t="s">
        <v>22</v>
      </c>
      <c r="P176" s="6" t="s">
        <v>22</v>
      </c>
      <c r="Q176" s="6" t="s">
        <v>1241</v>
      </c>
    </row>
    <row r="177">
      <c r="A177" s="6" t="s">
        <v>1242</v>
      </c>
      <c r="B177" s="6" t="s">
        <v>1243</v>
      </c>
      <c r="C177" s="6" t="s">
        <v>1244</v>
      </c>
      <c r="D177" s="6" t="s">
        <v>1245</v>
      </c>
      <c r="E177" s="6" t="s">
        <v>1246</v>
      </c>
      <c r="F177" s="6" t="s">
        <v>1244</v>
      </c>
      <c r="G177" s="6" t="s">
        <v>1244</v>
      </c>
      <c r="H177" s="6" t="s">
        <v>1247</v>
      </c>
      <c r="I177" s="6" t="s">
        <v>1247</v>
      </c>
      <c r="J177" s="6" t="s">
        <v>1247</v>
      </c>
      <c r="K177" s="6" t="s">
        <v>1247</v>
      </c>
      <c r="L177" s="6" t="s">
        <v>1247</v>
      </c>
      <c r="M177" s="6" t="s">
        <v>1247</v>
      </c>
      <c r="N177" s="6" t="s">
        <v>22</v>
      </c>
      <c r="O177" s="6" t="s">
        <v>22</v>
      </c>
      <c r="P177" s="6" t="s">
        <v>22</v>
      </c>
      <c r="Q177" s="6" t="s">
        <v>1248</v>
      </c>
    </row>
    <row r="178">
      <c r="A178" s="6" t="s">
        <v>1249</v>
      </c>
      <c r="B178" s="6" t="s">
        <v>1250</v>
      </c>
      <c r="C178" s="6" t="s">
        <v>1251</v>
      </c>
      <c r="D178" s="6" t="s">
        <v>1252</v>
      </c>
      <c r="E178" s="6" t="s">
        <v>1253</v>
      </c>
      <c r="F178" s="6" t="s">
        <v>1251</v>
      </c>
      <c r="G178" s="6" t="s">
        <v>1251</v>
      </c>
      <c r="H178" s="6" t="s">
        <v>1254</v>
      </c>
      <c r="I178" s="6" t="s">
        <v>1254</v>
      </c>
      <c r="J178" s="6" t="s">
        <v>1254</v>
      </c>
      <c r="K178" s="6" t="s">
        <v>1254</v>
      </c>
      <c r="L178" s="6" t="s">
        <v>1254</v>
      </c>
      <c r="M178" s="6" t="s">
        <v>1254</v>
      </c>
      <c r="N178" s="6" t="s">
        <v>22</v>
      </c>
      <c r="O178" s="6" t="s">
        <v>22</v>
      </c>
      <c r="P178" s="6" t="s">
        <v>22</v>
      </c>
      <c r="Q178" s="6" t="s">
        <v>1255</v>
      </c>
    </row>
    <row r="179">
      <c r="A179" s="6" t="s">
        <v>1256</v>
      </c>
      <c r="B179" s="6" t="s">
        <v>1257</v>
      </c>
      <c r="C179" s="6" t="s">
        <v>1258</v>
      </c>
      <c r="D179" s="6" t="s">
        <v>1259</v>
      </c>
      <c r="E179" s="6" t="s">
        <v>1260</v>
      </c>
      <c r="F179" s="6" t="s">
        <v>1258</v>
      </c>
      <c r="G179" s="6" t="s">
        <v>1258</v>
      </c>
      <c r="H179" s="6" t="s">
        <v>1261</v>
      </c>
      <c r="I179" s="6" t="s">
        <v>1261</v>
      </c>
      <c r="J179" s="6" t="s">
        <v>1261</v>
      </c>
      <c r="K179" s="6" t="s">
        <v>1261</v>
      </c>
      <c r="L179" s="6" t="s">
        <v>1261</v>
      </c>
      <c r="M179" s="6" t="s">
        <v>1261</v>
      </c>
      <c r="N179" s="6" t="s">
        <v>22</v>
      </c>
      <c r="O179" s="6" t="s">
        <v>22</v>
      </c>
      <c r="P179" s="6" t="s">
        <v>22</v>
      </c>
      <c r="Q179" s="6" t="s">
        <v>1262</v>
      </c>
    </row>
    <row r="180">
      <c r="A180" s="6" t="s">
        <v>1263</v>
      </c>
      <c r="B180" s="6" t="s">
        <v>1264</v>
      </c>
      <c r="C180" s="6" t="s">
        <v>1265</v>
      </c>
      <c r="D180" s="6" t="s">
        <v>1266</v>
      </c>
      <c r="E180" s="6" t="s">
        <v>1267</v>
      </c>
      <c r="F180" s="6" t="s">
        <v>1265</v>
      </c>
      <c r="G180" s="6" t="s">
        <v>1265</v>
      </c>
      <c r="H180" s="6" t="s">
        <v>1268</v>
      </c>
      <c r="I180" s="6" t="s">
        <v>1268</v>
      </c>
      <c r="J180" s="6" t="s">
        <v>1268</v>
      </c>
      <c r="K180" s="6" t="s">
        <v>1268</v>
      </c>
      <c r="L180" s="6" t="s">
        <v>1268</v>
      </c>
      <c r="M180" s="6" t="s">
        <v>1268</v>
      </c>
      <c r="N180" s="6" t="s">
        <v>22</v>
      </c>
      <c r="O180" s="6" t="s">
        <v>22</v>
      </c>
      <c r="P180" s="6" t="s">
        <v>22</v>
      </c>
      <c r="Q180" s="6" t="s">
        <v>1269</v>
      </c>
    </row>
    <row r="181">
      <c r="A181" s="6" t="s">
        <v>1270</v>
      </c>
      <c r="B181" s="6" t="s">
        <v>1271</v>
      </c>
      <c r="C181" s="6" t="s">
        <v>1272</v>
      </c>
      <c r="D181" s="6" t="s">
        <v>1273</v>
      </c>
      <c r="E181" s="6" t="s">
        <v>1274</v>
      </c>
      <c r="F181" s="6" t="s">
        <v>1272</v>
      </c>
      <c r="G181" s="6" t="s">
        <v>1272</v>
      </c>
      <c r="H181" s="6" t="s">
        <v>1275</v>
      </c>
      <c r="I181" s="6" t="s">
        <v>1275</v>
      </c>
      <c r="J181" s="6" t="s">
        <v>1275</v>
      </c>
      <c r="K181" s="6" t="s">
        <v>1275</v>
      </c>
      <c r="L181" s="6" t="s">
        <v>1275</v>
      </c>
      <c r="M181" s="6" t="s">
        <v>1275</v>
      </c>
      <c r="N181" s="6" t="s">
        <v>22</v>
      </c>
      <c r="O181" s="6" t="s">
        <v>22</v>
      </c>
      <c r="P181" s="6" t="s">
        <v>22</v>
      </c>
      <c r="Q181" s="6" t="s">
        <v>1276</v>
      </c>
    </row>
    <row r="182">
      <c r="A182" s="6" t="s">
        <v>1277</v>
      </c>
      <c r="B182" s="6" t="s">
        <v>1278</v>
      </c>
      <c r="C182" s="6" t="s">
        <v>1279</v>
      </c>
      <c r="D182" s="6" t="s">
        <v>1280</v>
      </c>
      <c r="E182" s="6" t="s">
        <v>1281</v>
      </c>
      <c r="F182" s="6" t="s">
        <v>1279</v>
      </c>
      <c r="G182" s="6" t="s">
        <v>1279</v>
      </c>
      <c r="H182" s="6" t="s">
        <v>1282</v>
      </c>
      <c r="I182" s="6" t="s">
        <v>1282</v>
      </c>
      <c r="J182" s="6" t="s">
        <v>1282</v>
      </c>
      <c r="K182" s="6" t="s">
        <v>1282</v>
      </c>
      <c r="L182" s="6" t="s">
        <v>1282</v>
      </c>
      <c r="M182" s="6" t="s">
        <v>1282</v>
      </c>
      <c r="N182" s="6" t="s">
        <v>22</v>
      </c>
      <c r="O182" s="6" t="s">
        <v>22</v>
      </c>
      <c r="P182" s="6" t="s">
        <v>22</v>
      </c>
      <c r="Q182" s="6" t="s">
        <v>1283</v>
      </c>
    </row>
    <row r="183">
      <c r="A183" s="6" t="s">
        <v>1284</v>
      </c>
      <c r="B183" s="6" t="s">
        <v>1285</v>
      </c>
      <c r="C183" s="6" t="s">
        <v>1286</v>
      </c>
      <c r="D183" s="6" t="s">
        <v>1287</v>
      </c>
      <c r="E183" s="6" t="s">
        <v>1288</v>
      </c>
      <c r="F183" s="6" t="s">
        <v>1286</v>
      </c>
      <c r="G183" s="6" t="s">
        <v>1286</v>
      </c>
      <c r="H183" s="6" t="s">
        <v>1289</v>
      </c>
      <c r="I183" s="6" t="s">
        <v>1289</v>
      </c>
      <c r="J183" s="6" t="s">
        <v>1289</v>
      </c>
      <c r="K183" s="6" t="s">
        <v>1289</v>
      </c>
      <c r="L183" s="6" t="s">
        <v>1289</v>
      </c>
      <c r="M183" s="6" t="s">
        <v>1289</v>
      </c>
      <c r="N183" s="6" t="s">
        <v>22</v>
      </c>
      <c r="O183" s="6" t="s">
        <v>22</v>
      </c>
      <c r="P183" s="6" t="s">
        <v>22</v>
      </c>
      <c r="Q183" s="6" t="s">
        <v>1290</v>
      </c>
    </row>
    <row r="184">
      <c r="A184" s="6" t="s">
        <v>1291</v>
      </c>
      <c r="B184" s="6" t="s">
        <v>1292</v>
      </c>
      <c r="C184" s="6" t="s">
        <v>1293</v>
      </c>
      <c r="D184" s="6" t="s">
        <v>1294</v>
      </c>
      <c r="E184" s="6" t="s">
        <v>1295</v>
      </c>
      <c r="F184" s="6" t="s">
        <v>1293</v>
      </c>
      <c r="G184" s="6" t="s">
        <v>1293</v>
      </c>
      <c r="H184" s="6" t="s">
        <v>1296</v>
      </c>
      <c r="I184" s="6" t="s">
        <v>1296</v>
      </c>
      <c r="J184" s="6" t="s">
        <v>1296</v>
      </c>
      <c r="K184" s="6" t="s">
        <v>1296</v>
      </c>
      <c r="L184" s="6" t="s">
        <v>1296</v>
      </c>
      <c r="M184" s="6" t="s">
        <v>1296</v>
      </c>
      <c r="N184" s="6" t="s">
        <v>22</v>
      </c>
      <c r="O184" s="6" t="s">
        <v>22</v>
      </c>
      <c r="P184" s="6" t="s">
        <v>22</v>
      </c>
      <c r="Q184" s="6" t="s">
        <v>1297</v>
      </c>
    </row>
    <row r="185">
      <c r="A185" s="6" t="s">
        <v>1298</v>
      </c>
      <c r="B185" s="6" t="s">
        <v>1299</v>
      </c>
      <c r="C185" s="6" t="s">
        <v>1300</v>
      </c>
      <c r="D185" s="6" t="s">
        <v>1301</v>
      </c>
      <c r="E185" s="6" t="s">
        <v>1302</v>
      </c>
      <c r="F185" s="6" t="s">
        <v>1300</v>
      </c>
      <c r="G185" s="6" t="s">
        <v>1300</v>
      </c>
      <c r="H185" s="6" t="s">
        <v>1303</v>
      </c>
      <c r="I185" s="6" t="s">
        <v>1303</v>
      </c>
      <c r="J185" s="6" t="s">
        <v>1303</v>
      </c>
      <c r="K185" s="6" t="s">
        <v>1303</v>
      </c>
      <c r="L185" s="6" t="s">
        <v>1303</v>
      </c>
      <c r="M185" s="6" t="s">
        <v>1303</v>
      </c>
      <c r="N185" s="6" t="s">
        <v>22</v>
      </c>
      <c r="O185" s="6" t="s">
        <v>22</v>
      </c>
      <c r="P185" s="6" t="s">
        <v>22</v>
      </c>
      <c r="Q185" s="6" t="s">
        <v>1304</v>
      </c>
    </row>
    <row r="186">
      <c r="A186" s="6" t="s">
        <v>1305</v>
      </c>
      <c r="B186" s="6" t="s">
        <v>1306</v>
      </c>
      <c r="C186" s="6" t="s">
        <v>1307</v>
      </c>
      <c r="D186" s="6" t="s">
        <v>1308</v>
      </c>
      <c r="E186" s="6" t="s">
        <v>1309</v>
      </c>
      <c r="F186" s="6" t="s">
        <v>1307</v>
      </c>
      <c r="G186" s="6" t="s">
        <v>1307</v>
      </c>
      <c r="H186" s="6" t="s">
        <v>1310</v>
      </c>
      <c r="I186" s="6" t="s">
        <v>1310</v>
      </c>
      <c r="J186" s="6" t="s">
        <v>1310</v>
      </c>
      <c r="K186" s="6" t="s">
        <v>1310</v>
      </c>
      <c r="L186" s="6" t="s">
        <v>1310</v>
      </c>
      <c r="M186" s="6" t="s">
        <v>1310</v>
      </c>
      <c r="N186" s="6" t="s">
        <v>22</v>
      </c>
      <c r="O186" s="6" t="s">
        <v>22</v>
      </c>
      <c r="P186" s="6" t="s">
        <v>22</v>
      </c>
      <c r="Q186" s="6" t="s">
        <v>1311</v>
      </c>
    </row>
    <row r="187">
      <c r="A187" s="6" t="s">
        <v>1312</v>
      </c>
      <c r="B187" s="6" t="s">
        <v>1313</v>
      </c>
      <c r="C187" s="6" t="s">
        <v>1314</v>
      </c>
      <c r="D187" s="6" t="s">
        <v>1315</v>
      </c>
      <c r="E187" s="6" t="s">
        <v>1316</v>
      </c>
      <c r="F187" s="6" t="s">
        <v>1314</v>
      </c>
      <c r="G187" s="6" t="s">
        <v>1314</v>
      </c>
      <c r="H187" s="6" t="s">
        <v>1317</v>
      </c>
      <c r="I187" s="6" t="s">
        <v>1317</v>
      </c>
      <c r="J187" s="6" t="s">
        <v>1317</v>
      </c>
      <c r="K187" s="6" t="s">
        <v>1317</v>
      </c>
      <c r="L187" s="6" t="s">
        <v>1317</v>
      </c>
      <c r="M187" s="6" t="s">
        <v>1317</v>
      </c>
      <c r="N187" s="6" t="s">
        <v>22</v>
      </c>
      <c r="O187" s="6" t="s">
        <v>22</v>
      </c>
      <c r="P187" s="6" t="s">
        <v>22</v>
      </c>
      <c r="Q187" s="6" t="s">
        <v>1318</v>
      </c>
    </row>
    <row r="188">
      <c r="A188" s="6" t="s">
        <v>1319</v>
      </c>
      <c r="B188" s="6" t="s">
        <v>1320</v>
      </c>
      <c r="C188" s="6" t="s">
        <v>1321</v>
      </c>
      <c r="D188" s="6" t="s">
        <v>1322</v>
      </c>
      <c r="E188" s="6" t="s">
        <v>1323</v>
      </c>
      <c r="F188" s="6" t="s">
        <v>1321</v>
      </c>
      <c r="G188" s="6" t="s">
        <v>1321</v>
      </c>
      <c r="H188" s="6" t="s">
        <v>1324</v>
      </c>
      <c r="I188" s="6" t="s">
        <v>1324</v>
      </c>
      <c r="J188" s="6" t="s">
        <v>1324</v>
      </c>
      <c r="K188" s="6" t="s">
        <v>1324</v>
      </c>
      <c r="L188" s="6" t="s">
        <v>1324</v>
      </c>
      <c r="M188" s="6" t="s">
        <v>1324</v>
      </c>
      <c r="N188" s="6" t="s">
        <v>22</v>
      </c>
      <c r="O188" s="6" t="s">
        <v>22</v>
      </c>
      <c r="P188" s="6" t="s">
        <v>22</v>
      </c>
      <c r="Q188" s="6" t="s">
        <v>1325</v>
      </c>
    </row>
    <row r="189">
      <c r="A189" s="6" t="s">
        <v>1326</v>
      </c>
      <c r="B189" s="6" t="s">
        <v>1327</v>
      </c>
      <c r="C189" s="6" t="s">
        <v>1328</v>
      </c>
      <c r="D189" s="6" t="s">
        <v>1329</v>
      </c>
      <c r="E189" s="6" t="s">
        <v>1330</v>
      </c>
      <c r="F189" s="6" t="s">
        <v>1328</v>
      </c>
      <c r="G189" s="6" t="s">
        <v>1328</v>
      </c>
      <c r="H189" s="6" t="s">
        <v>1331</v>
      </c>
      <c r="I189" s="6" t="s">
        <v>1331</v>
      </c>
      <c r="J189" s="6" t="s">
        <v>1331</v>
      </c>
      <c r="K189" s="6" t="s">
        <v>1331</v>
      </c>
      <c r="L189" s="6" t="s">
        <v>1331</v>
      </c>
      <c r="M189" s="6" t="s">
        <v>1331</v>
      </c>
      <c r="N189" s="6" t="s">
        <v>22</v>
      </c>
      <c r="O189" s="6" t="s">
        <v>22</v>
      </c>
      <c r="P189" s="6" t="s">
        <v>22</v>
      </c>
      <c r="Q189" s="6" t="s">
        <v>1332</v>
      </c>
    </row>
    <row r="190">
      <c r="A190" s="6" t="s">
        <v>1333</v>
      </c>
      <c r="B190" s="6" t="s">
        <v>1334</v>
      </c>
      <c r="C190" s="6" t="s">
        <v>1335</v>
      </c>
      <c r="D190" s="6" t="s">
        <v>1336</v>
      </c>
      <c r="E190" s="6" t="s">
        <v>1337</v>
      </c>
      <c r="F190" s="6" t="s">
        <v>1335</v>
      </c>
      <c r="G190" s="6" t="s">
        <v>1335</v>
      </c>
      <c r="H190" s="6" t="s">
        <v>1338</v>
      </c>
      <c r="I190" s="6" t="s">
        <v>1338</v>
      </c>
      <c r="J190" s="6" t="s">
        <v>1338</v>
      </c>
      <c r="K190" s="6" t="s">
        <v>1338</v>
      </c>
      <c r="L190" s="6" t="s">
        <v>1338</v>
      </c>
      <c r="M190" s="6" t="s">
        <v>1338</v>
      </c>
      <c r="N190" s="6" t="s">
        <v>22</v>
      </c>
      <c r="O190" s="6" t="s">
        <v>22</v>
      </c>
      <c r="P190" s="6" t="s">
        <v>22</v>
      </c>
      <c r="Q190" s="6" t="s">
        <v>1339</v>
      </c>
    </row>
    <row r="191">
      <c r="A191" s="6" t="s">
        <v>1340</v>
      </c>
      <c r="B191" s="6" t="s">
        <v>1341</v>
      </c>
      <c r="C191" s="6" t="s">
        <v>1342</v>
      </c>
      <c r="D191" s="6" t="s">
        <v>1343</v>
      </c>
      <c r="E191" s="6" t="s">
        <v>1344</v>
      </c>
      <c r="F191" s="6" t="s">
        <v>1342</v>
      </c>
      <c r="G191" s="6" t="s">
        <v>1342</v>
      </c>
      <c r="H191" s="6" t="s">
        <v>1345</v>
      </c>
      <c r="I191" s="6" t="s">
        <v>1345</v>
      </c>
      <c r="J191" s="6" t="s">
        <v>1345</v>
      </c>
      <c r="K191" s="6" t="s">
        <v>1345</v>
      </c>
      <c r="L191" s="6" t="s">
        <v>1345</v>
      </c>
      <c r="M191" s="6" t="s">
        <v>1345</v>
      </c>
      <c r="N191" s="6" t="s">
        <v>22</v>
      </c>
      <c r="O191" s="6" t="s">
        <v>22</v>
      </c>
      <c r="P191" s="6" t="s">
        <v>22</v>
      </c>
      <c r="Q191" s="6" t="s">
        <v>1346</v>
      </c>
    </row>
    <row r="192">
      <c r="A192" s="6" t="s">
        <v>1347</v>
      </c>
      <c r="B192" s="6" t="s">
        <v>1348</v>
      </c>
      <c r="C192" s="6" t="s">
        <v>1349</v>
      </c>
      <c r="D192" s="6" t="s">
        <v>1350</v>
      </c>
      <c r="E192" s="6" t="s">
        <v>1351</v>
      </c>
      <c r="F192" s="6" t="s">
        <v>1349</v>
      </c>
      <c r="G192" s="6" t="s">
        <v>1349</v>
      </c>
      <c r="H192" s="6" t="s">
        <v>1352</v>
      </c>
      <c r="I192" s="6" t="s">
        <v>1352</v>
      </c>
      <c r="J192" s="6" t="s">
        <v>1352</v>
      </c>
      <c r="K192" s="6" t="s">
        <v>1352</v>
      </c>
      <c r="L192" s="6" t="s">
        <v>1352</v>
      </c>
      <c r="M192" s="6" t="s">
        <v>1352</v>
      </c>
      <c r="N192" s="6" t="s">
        <v>22</v>
      </c>
      <c r="O192" s="6" t="s">
        <v>22</v>
      </c>
      <c r="P192" s="6" t="s">
        <v>22</v>
      </c>
      <c r="Q192" s="6" t="s">
        <v>1353</v>
      </c>
    </row>
    <row r="193">
      <c r="A193" s="6" t="s">
        <v>1354</v>
      </c>
      <c r="B193" s="6" t="s">
        <v>1355</v>
      </c>
      <c r="C193" s="6" t="s">
        <v>1356</v>
      </c>
      <c r="D193" s="6" t="s">
        <v>1357</v>
      </c>
      <c r="E193" s="6" t="s">
        <v>1358</v>
      </c>
      <c r="F193" s="6" t="s">
        <v>1356</v>
      </c>
      <c r="G193" s="6" t="s">
        <v>1356</v>
      </c>
      <c r="H193" s="6" t="s">
        <v>1359</v>
      </c>
      <c r="I193" s="6" t="s">
        <v>1359</v>
      </c>
      <c r="J193" s="6" t="s">
        <v>1359</v>
      </c>
      <c r="K193" s="6" t="s">
        <v>1359</v>
      </c>
      <c r="L193" s="6" t="s">
        <v>1359</v>
      </c>
      <c r="M193" s="6" t="s">
        <v>1359</v>
      </c>
      <c r="N193" s="6" t="s">
        <v>22</v>
      </c>
      <c r="O193" s="6" t="s">
        <v>22</v>
      </c>
      <c r="P193" s="6" t="s">
        <v>22</v>
      </c>
      <c r="Q193" s="6" t="s">
        <v>1360</v>
      </c>
    </row>
    <row r="194">
      <c r="A194" s="6" t="s">
        <v>1361</v>
      </c>
      <c r="B194" s="6" t="s">
        <v>1362</v>
      </c>
      <c r="C194" s="6" t="s">
        <v>1363</v>
      </c>
      <c r="D194" s="6" t="s">
        <v>1364</v>
      </c>
      <c r="E194" s="6" t="s">
        <v>1365</v>
      </c>
      <c r="F194" s="6" t="s">
        <v>1363</v>
      </c>
      <c r="G194" s="6" t="s">
        <v>1363</v>
      </c>
      <c r="H194" s="6" t="s">
        <v>1366</v>
      </c>
      <c r="I194" s="6" t="s">
        <v>1366</v>
      </c>
      <c r="J194" s="6" t="s">
        <v>1366</v>
      </c>
      <c r="K194" s="6" t="s">
        <v>1366</v>
      </c>
      <c r="L194" s="6" t="s">
        <v>1366</v>
      </c>
      <c r="M194" s="6" t="s">
        <v>1366</v>
      </c>
      <c r="N194" s="6" t="s">
        <v>22</v>
      </c>
      <c r="O194" s="6" t="s">
        <v>22</v>
      </c>
      <c r="P194" s="6" t="s">
        <v>22</v>
      </c>
      <c r="Q194" s="6" t="s">
        <v>1367</v>
      </c>
    </row>
    <row r="195">
      <c r="A195" s="6" t="s">
        <v>1368</v>
      </c>
      <c r="B195" s="6" t="s">
        <v>1369</v>
      </c>
      <c r="C195" s="6" t="s">
        <v>1370</v>
      </c>
      <c r="D195" s="6" t="s">
        <v>1371</v>
      </c>
      <c r="E195" s="6" t="s">
        <v>1372</v>
      </c>
      <c r="F195" s="6" t="s">
        <v>1370</v>
      </c>
      <c r="G195" s="6" t="s">
        <v>1370</v>
      </c>
      <c r="H195" s="6" t="s">
        <v>1373</v>
      </c>
      <c r="I195" s="6" t="s">
        <v>1373</v>
      </c>
      <c r="J195" s="6" t="s">
        <v>1373</v>
      </c>
      <c r="K195" s="6" t="s">
        <v>1373</v>
      </c>
      <c r="L195" s="6" t="s">
        <v>1373</v>
      </c>
      <c r="M195" s="6" t="s">
        <v>1373</v>
      </c>
      <c r="N195" s="6" t="s">
        <v>22</v>
      </c>
      <c r="O195" s="6" t="s">
        <v>22</v>
      </c>
      <c r="P195" s="6" t="s">
        <v>22</v>
      </c>
      <c r="Q195" s="6" t="s">
        <v>1374</v>
      </c>
    </row>
    <row r="196">
      <c r="A196" s="6" t="s">
        <v>1375</v>
      </c>
      <c r="B196" s="6" t="s">
        <v>1376</v>
      </c>
      <c r="C196" s="6" t="s">
        <v>1377</v>
      </c>
      <c r="D196" s="6" t="s">
        <v>1378</v>
      </c>
      <c r="E196" s="6" t="s">
        <v>1379</v>
      </c>
      <c r="F196" s="6" t="s">
        <v>1377</v>
      </c>
      <c r="G196" s="6" t="s">
        <v>1377</v>
      </c>
      <c r="H196" s="6" t="s">
        <v>1380</v>
      </c>
      <c r="I196" s="6" t="s">
        <v>1380</v>
      </c>
      <c r="J196" s="6" t="s">
        <v>1380</v>
      </c>
      <c r="K196" s="6" t="s">
        <v>1380</v>
      </c>
      <c r="L196" s="6" t="s">
        <v>1380</v>
      </c>
      <c r="M196" s="6" t="s">
        <v>1380</v>
      </c>
      <c r="N196" s="6" t="s">
        <v>22</v>
      </c>
      <c r="O196" s="6" t="s">
        <v>22</v>
      </c>
      <c r="P196" s="6" t="s">
        <v>22</v>
      </c>
      <c r="Q196" s="6" t="s">
        <v>1381</v>
      </c>
    </row>
    <row r="197">
      <c r="A197" s="6" t="s">
        <v>1382</v>
      </c>
      <c r="B197" s="6" t="s">
        <v>1383</v>
      </c>
      <c r="C197" s="6" t="s">
        <v>1384</v>
      </c>
      <c r="D197" s="6" t="s">
        <v>1385</v>
      </c>
      <c r="E197" s="6" t="s">
        <v>1386</v>
      </c>
      <c r="F197" s="6" t="s">
        <v>1384</v>
      </c>
      <c r="G197" s="6" t="s">
        <v>1384</v>
      </c>
      <c r="H197" s="6" t="s">
        <v>1387</v>
      </c>
      <c r="I197" s="6" t="s">
        <v>1387</v>
      </c>
      <c r="J197" s="6" t="s">
        <v>1387</v>
      </c>
      <c r="K197" s="6" t="s">
        <v>1387</v>
      </c>
      <c r="L197" s="6" t="s">
        <v>1387</v>
      </c>
      <c r="M197" s="6" t="s">
        <v>1387</v>
      </c>
      <c r="N197" s="6" t="s">
        <v>22</v>
      </c>
      <c r="O197" s="6" t="s">
        <v>22</v>
      </c>
      <c r="P197" s="6" t="s">
        <v>22</v>
      </c>
      <c r="Q197" s="6" t="s">
        <v>1388</v>
      </c>
    </row>
    <row r="198">
      <c r="A198" s="6" t="s">
        <v>1389</v>
      </c>
      <c r="B198" s="6" t="s">
        <v>1390</v>
      </c>
      <c r="C198" s="6" t="s">
        <v>1391</v>
      </c>
      <c r="D198" s="6" t="s">
        <v>1392</v>
      </c>
      <c r="E198" s="6" t="s">
        <v>1393</v>
      </c>
      <c r="F198" s="6" t="s">
        <v>1391</v>
      </c>
      <c r="G198" s="6" t="s">
        <v>1391</v>
      </c>
      <c r="H198" s="6" t="s">
        <v>1394</v>
      </c>
      <c r="I198" s="6" t="s">
        <v>1394</v>
      </c>
      <c r="J198" s="6" t="s">
        <v>1394</v>
      </c>
      <c r="K198" s="6" t="s">
        <v>1394</v>
      </c>
      <c r="L198" s="6" t="s">
        <v>1394</v>
      </c>
      <c r="M198" s="6" t="s">
        <v>1394</v>
      </c>
      <c r="N198" s="6" t="s">
        <v>22</v>
      </c>
      <c r="O198" s="6" t="s">
        <v>22</v>
      </c>
      <c r="P198" s="6" t="s">
        <v>22</v>
      </c>
      <c r="Q198" s="6" t="s">
        <v>1395</v>
      </c>
    </row>
    <row r="199">
      <c r="A199" s="6" t="s">
        <v>1396</v>
      </c>
      <c r="B199" s="6" t="s">
        <v>1397</v>
      </c>
      <c r="C199" s="6" t="s">
        <v>1398</v>
      </c>
      <c r="D199" s="6" t="s">
        <v>1399</v>
      </c>
      <c r="E199" s="6" t="s">
        <v>1400</v>
      </c>
      <c r="F199" s="6" t="s">
        <v>1398</v>
      </c>
      <c r="G199" s="6" t="s">
        <v>1398</v>
      </c>
      <c r="H199" s="6" t="s">
        <v>1401</v>
      </c>
      <c r="I199" s="6" t="s">
        <v>1401</v>
      </c>
      <c r="J199" s="6" t="s">
        <v>1401</v>
      </c>
      <c r="K199" s="6" t="s">
        <v>1401</v>
      </c>
      <c r="L199" s="6" t="s">
        <v>1401</v>
      </c>
      <c r="M199" s="6" t="s">
        <v>1401</v>
      </c>
      <c r="N199" s="6" t="s">
        <v>22</v>
      </c>
      <c r="O199" s="6" t="s">
        <v>22</v>
      </c>
      <c r="P199" s="6" t="s">
        <v>22</v>
      </c>
      <c r="Q199" s="6" t="s">
        <v>1402</v>
      </c>
    </row>
    <row r="200">
      <c r="A200" s="6" t="s">
        <v>1403</v>
      </c>
      <c r="B200" s="6" t="s">
        <v>1404</v>
      </c>
      <c r="C200" s="6" t="s">
        <v>1405</v>
      </c>
      <c r="D200" s="6" t="s">
        <v>1406</v>
      </c>
      <c r="E200" s="6" t="s">
        <v>1407</v>
      </c>
      <c r="F200" s="6" t="s">
        <v>1405</v>
      </c>
      <c r="G200" s="6" t="s">
        <v>1405</v>
      </c>
      <c r="H200" s="6" t="s">
        <v>1408</v>
      </c>
      <c r="I200" s="6" t="s">
        <v>1408</v>
      </c>
      <c r="J200" s="6" t="s">
        <v>1408</v>
      </c>
      <c r="K200" s="6" t="s">
        <v>1408</v>
      </c>
      <c r="L200" s="6" t="s">
        <v>1408</v>
      </c>
      <c r="M200" s="6" t="s">
        <v>1408</v>
      </c>
      <c r="N200" s="6" t="s">
        <v>22</v>
      </c>
      <c r="O200" s="6" t="s">
        <v>22</v>
      </c>
      <c r="P200" s="6" t="s">
        <v>22</v>
      </c>
      <c r="Q200" s="6" t="s">
        <v>1409</v>
      </c>
    </row>
    <row r="201">
      <c r="A201" s="6" t="s">
        <v>1410</v>
      </c>
      <c r="B201" s="6" t="s">
        <v>1411</v>
      </c>
      <c r="C201" s="6" t="s">
        <v>1412</v>
      </c>
      <c r="D201" s="6" t="s">
        <v>1413</v>
      </c>
      <c r="E201" s="6" t="s">
        <v>1414</v>
      </c>
      <c r="F201" s="6" t="s">
        <v>1412</v>
      </c>
      <c r="G201" s="6" t="s">
        <v>1412</v>
      </c>
      <c r="H201" s="6" t="s">
        <v>1415</v>
      </c>
      <c r="I201" s="6" t="s">
        <v>1415</v>
      </c>
      <c r="J201" s="6" t="s">
        <v>1415</v>
      </c>
      <c r="K201" s="6" t="s">
        <v>1415</v>
      </c>
      <c r="L201" s="6" t="s">
        <v>1415</v>
      </c>
      <c r="M201" s="6" t="s">
        <v>1415</v>
      </c>
      <c r="N201" s="6" t="s">
        <v>22</v>
      </c>
      <c r="O201" s="6" t="s">
        <v>22</v>
      </c>
      <c r="P201" s="6" t="s">
        <v>22</v>
      </c>
      <c r="Q201" s="6" t="s">
        <v>1416</v>
      </c>
    </row>
    <row r="202">
      <c r="A202" s="6" t="s">
        <v>1417</v>
      </c>
      <c r="B202" s="6" t="s">
        <v>1418</v>
      </c>
      <c r="C202" s="6" t="s">
        <v>1419</v>
      </c>
      <c r="D202" s="6" t="s">
        <v>1420</v>
      </c>
      <c r="E202" s="6" t="s">
        <v>1421</v>
      </c>
      <c r="F202" s="6" t="s">
        <v>1419</v>
      </c>
      <c r="G202" s="6" t="s">
        <v>1419</v>
      </c>
      <c r="H202" s="6" t="s">
        <v>1422</v>
      </c>
      <c r="I202" s="6" t="s">
        <v>1422</v>
      </c>
      <c r="J202" s="6" t="s">
        <v>1422</v>
      </c>
      <c r="K202" s="6" t="s">
        <v>1422</v>
      </c>
      <c r="L202" s="6" t="s">
        <v>1422</v>
      </c>
      <c r="M202" s="6" t="s">
        <v>1422</v>
      </c>
      <c r="N202" s="6" t="s">
        <v>22</v>
      </c>
      <c r="O202" s="6" t="s">
        <v>22</v>
      </c>
      <c r="P202" s="6" t="s">
        <v>22</v>
      </c>
      <c r="Q202" s="6" t="s">
        <v>1423</v>
      </c>
    </row>
    <row r="203">
      <c r="A203" s="6" t="s">
        <v>1424</v>
      </c>
      <c r="B203" s="6" t="s">
        <v>1425</v>
      </c>
      <c r="C203" s="6" t="s">
        <v>1426</v>
      </c>
      <c r="D203" s="6" t="s">
        <v>1427</v>
      </c>
      <c r="E203" s="6" t="s">
        <v>1428</v>
      </c>
      <c r="F203" s="6" t="s">
        <v>1426</v>
      </c>
      <c r="G203" s="6" t="s">
        <v>1426</v>
      </c>
      <c r="H203" s="6" t="s">
        <v>1429</v>
      </c>
      <c r="I203" s="6" t="s">
        <v>1429</v>
      </c>
      <c r="J203" s="6" t="s">
        <v>1429</v>
      </c>
      <c r="K203" s="6" t="s">
        <v>1429</v>
      </c>
      <c r="L203" s="6" t="s">
        <v>1429</v>
      </c>
      <c r="M203" s="6" t="s">
        <v>1429</v>
      </c>
      <c r="N203" s="6" t="s">
        <v>22</v>
      </c>
      <c r="O203" s="6" t="s">
        <v>22</v>
      </c>
      <c r="P203" s="6" t="s">
        <v>22</v>
      </c>
      <c r="Q203" s="6" t="s">
        <v>1430</v>
      </c>
    </row>
    <row r="204">
      <c r="A204" s="6" t="s">
        <v>1431</v>
      </c>
      <c r="B204" s="6" t="s">
        <v>1432</v>
      </c>
      <c r="C204" s="6" t="s">
        <v>1433</v>
      </c>
      <c r="D204" s="6" t="s">
        <v>1434</v>
      </c>
      <c r="E204" s="6" t="s">
        <v>1435</v>
      </c>
      <c r="F204" s="6" t="s">
        <v>1433</v>
      </c>
      <c r="G204" s="6" t="s">
        <v>1433</v>
      </c>
      <c r="H204" s="6" t="s">
        <v>1436</v>
      </c>
      <c r="I204" s="6" t="s">
        <v>1436</v>
      </c>
      <c r="J204" s="6" t="s">
        <v>1436</v>
      </c>
      <c r="K204" s="6" t="s">
        <v>1436</v>
      </c>
      <c r="L204" s="6" t="s">
        <v>1436</v>
      </c>
      <c r="M204" s="6" t="s">
        <v>1436</v>
      </c>
      <c r="N204" s="6" t="s">
        <v>22</v>
      </c>
      <c r="O204" s="6" t="s">
        <v>22</v>
      </c>
      <c r="P204" s="6" t="s">
        <v>22</v>
      </c>
      <c r="Q204" s="6" t="s">
        <v>1437</v>
      </c>
    </row>
    <row r="205">
      <c r="A205" s="6" t="s">
        <v>1438</v>
      </c>
      <c r="B205" s="6" t="s">
        <v>1439</v>
      </c>
      <c r="C205" s="6" t="s">
        <v>1440</v>
      </c>
      <c r="D205" s="6" t="s">
        <v>1441</v>
      </c>
      <c r="E205" s="6" t="s">
        <v>1442</v>
      </c>
      <c r="F205" s="6" t="s">
        <v>1440</v>
      </c>
      <c r="G205" s="6" t="s">
        <v>1440</v>
      </c>
      <c r="H205" s="6" t="s">
        <v>1443</v>
      </c>
      <c r="I205" s="6" t="s">
        <v>1443</v>
      </c>
      <c r="J205" s="6" t="s">
        <v>1443</v>
      </c>
      <c r="K205" s="6" t="s">
        <v>1443</v>
      </c>
      <c r="L205" s="6" t="s">
        <v>1443</v>
      </c>
      <c r="M205" s="6" t="s">
        <v>1443</v>
      </c>
      <c r="N205" s="6" t="s">
        <v>22</v>
      </c>
      <c r="O205" s="6" t="s">
        <v>22</v>
      </c>
      <c r="P205" s="6" t="s">
        <v>22</v>
      </c>
      <c r="Q205" s="6" t="s">
        <v>1444</v>
      </c>
    </row>
    <row r="206">
      <c r="A206" s="6" t="s">
        <v>1445</v>
      </c>
      <c r="B206" s="6" t="s">
        <v>1446</v>
      </c>
      <c r="C206" s="6" t="s">
        <v>1447</v>
      </c>
      <c r="D206" s="6" t="s">
        <v>1448</v>
      </c>
      <c r="E206" s="6" t="s">
        <v>1449</v>
      </c>
      <c r="F206" s="6" t="s">
        <v>1447</v>
      </c>
      <c r="G206" s="6" t="s">
        <v>1447</v>
      </c>
      <c r="H206" s="6" t="s">
        <v>1450</v>
      </c>
      <c r="I206" s="6" t="s">
        <v>1450</v>
      </c>
      <c r="J206" s="6" t="s">
        <v>1450</v>
      </c>
      <c r="K206" s="6" t="s">
        <v>1450</v>
      </c>
      <c r="L206" s="6" t="s">
        <v>1450</v>
      </c>
      <c r="M206" s="6" t="s">
        <v>1450</v>
      </c>
      <c r="N206" s="6" t="s">
        <v>22</v>
      </c>
      <c r="O206" s="6" t="s">
        <v>22</v>
      </c>
      <c r="P206" s="6" t="s">
        <v>22</v>
      </c>
      <c r="Q206" s="6" t="s">
        <v>1451</v>
      </c>
    </row>
    <row r="207">
      <c r="A207" s="6" t="s">
        <v>1452</v>
      </c>
      <c r="B207" s="6" t="s">
        <v>1453</v>
      </c>
      <c r="C207" s="6" t="s">
        <v>1454</v>
      </c>
      <c r="D207" s="6" t="s">
        <v>1455</v>
      </c>
      <c r="E207" s="6" t="s">
        <v>1456</v>
      </c>
      <c r="F207" s="6" t="s">
        <v>1454</v>
      </c>
      <c r="G207" s="6" t="s">
        <v>1454</v>
      </c>
      <c r="H207" s="6" t="s">
        <v>1457</v>
      </c>
      <c r="I207" s="6" t="s">
        <v>1457</v>
      </c>
      <c r="J207" s="6" t="s">
        <v>1457</v>
      </c>
      <c r="K207" s="6" t="s">
        <v>1457</v>
      </c>
      <c r="L207" s="6" t="s">
        <v>1457</v>
      </c>
      <c r="M207" s="6" t="s">
        <v>1457</v>
      </c>
      <c r="N207" s="6" t="s">
        <v>22</v>
      </c>
      <c r="O207" s="6" t="s">
        <v>22</v>
      </c>
      <c r="P207" s="6" t="s">
        <v>22</v>
      </c>
      <c r="Q207" s="6" t="s">
        <v>1458</v>
      </c>
    </row>
    <row r="208">
      <c r="A208" s="6" t="s">
        <v>1459</v>
      </c>
      <c r="B208" s="6" t="s">
        <v>1460</v>
      </c>
      <c r="C208" s="6" t="s">
        <v>1461</v>
      </c>
      <c r="D208" s="6" t="s">
        <v>1462</v>
      </c>
      <c r="E208" s="6" t="s">
        <v>1463</v>
      </c>
      <c r="F208" s="6" t="s">
        <v>1461</v>
      </c>
      <c r="G208" s="6" t="s">
        <v>1461</v>
      </c>
      <c r="H208" s="6" t="s">
        <v>1464</v>
      </c>
      <c r="I208" s="6" t="s">
        <v>1464</v>
      </c>
      <c r="J208" s="6" t="s">
        <v>1464</v>
      </c>
      <c r="K208" s="6" t="s">
        <v>1464</v>
      </c>
      <c r="L208" s="6" t="s">
        <v>1464</v>
      </c>
      <c r="M208" s="6" t="s">
        <v>1464</v>
      </c>
      <c r="N208" s="6" t="s">
        <v>22</v>
      </c>
      <c r="O208" s="6" t="s">
        <v>22</v>
      </c>
      <c r="P208" s="6" t="s">
        <v>22</v>
      </c>
      <c r="Q208" s="6" t="s">
        <v>1465</v>
      </c>
    </row>
    <row r="209">
      <c r="A209" s="6" t="s">
        <v>1466</v>
      </c>
      <c r="B209" s="6" t="s">
        <v>1467</v>
      </c>
      <c r="C209" s="6" t="s">
        <v>1468</v>
      </c>
      <c r="D209" s="6" t="s">
        <v>1469</v>
      </c>
      <c r="E209" s="6" t="s">
        <v>1470</v>
      </c>
      <c r="F209" s="6" t="s">
        <v>1468</v>
      </c>
      <c r="G209" s="6" t="s">
        <v>1468</v>
      </c>
      <c r="H209" s="6" t="s">
        <v>1471</v>
      </c>
      <c r="I209" s="6" t="s">
        <v>1471</v>
      </c>
      <c r="J209" s="6" t="s">
        <v>1471</v>
      </c>
      <c r="K209" s="6" t="s">
        <v>1471</v>
      </c>
      <c r="L209" s="6" t="s">
        <v>1471</v>
      </c>
      <c r="M209" s="6" t="s">
        <v>1471</v>
      </c>
      <c r="N209" s="6" t="s">
        <v>22</v>
      </c>
      <c r="O209" s="6" t="s">
        <v>22</v>
      </c>
      <c r="P209" s="6" t="s">
        <v>22</v>
      </c>
      <c r="Q209" s="6" t="s">
        <v>1472</v>
      </c>
    </row>
    <row r="210">
      <c r="A210" s="6" t="s">
        <v>1473</v>
      </c>
      <c r="B210" s="6" t="s">
        <v>1474</v>
      </c>
      <c r="C210" s="6" t="s">
        <v>1475</v>
      </c>
      <c r="D210" s="6" t="s">
        <v>1476</v>
      </c>
      <c r="E210" s="6" t="s">
        <v>1477</v>
      </c>
      <c r="F210" s="6" t="s">
        <v>1475</v>
      </c>
      <c r="G210" s="6" t="s">
        <v>1475</v>
      </c>
      <c r="H210" s="6" t="s">
        <v>1478</v>
      </c>
      <c r="I210" s="6" t="s">
        <v>1478</v>
      </c>
      <c r="J210" s="6" t="s">
        <v>1478</v>
      </c>
      <c r="K210" s="6" t="s">
        <v>1478</v>
      </c>
      <c r="L210" s="6" t="s">
        <v>1478</v>
      </c>
      <c r="M210" s="6" t="s">
        <v>1478</v>
      </c>
      <c r="N210" s="6" t="s">
        <v>22</v>
      </c>
      <c r="O210" s="6" t="s">
        <v>22</v>
      </c>
      <c r="P210" s="6" t="s">
        <v>22</v>
      </c>
      <c r="Q210" s="6" t="s">
        <v>1479</v>
      </c>
    </row>
    <row r="211">
      <c r="A211" s="6" t="s">
        <v>1480</v>
      </c>
      <c r="B211" s="6" t="s">
        <v>1481</v>
      </c>
      <c r="C211" s="6" t="s">
        <v>1482</v>
      </c>
      <c r="D211" s="6" t="s">
        <v>1483</v>
      </c>
      <c r="E211" s="6" t="s">
        <v>1484</v>
      </c>
      <c r="F211" s="6" t="s">
        <v>1482</v>
      </c>
      <c r="G211" s="6" t="s">
        <v>1482</v>
      </c>
      <c r="H211" s="6" t="s">
        <v>1485</v>
      </c>
      <c r="I211" s="6" t="s">
        <v>1485</v>
      </c>
      <c r="J211" s="6" t="s">
        <v>1485</v>
      </c>
      <c r="K211" s="6" t="s">
        <v>1485</v>
      </c>
      <c r="L211" s="6" t="s">
        <v>1485</v>
      </c>
      <c r="M211" s="6" t="s">
        <v>1485</v>
      </c>
      <c r="N211" s="6" t="s">
        <v>22</v>
      </c>
      <c r="O211" s="6" t="s">
        <v>22</v>
      </c>
      <c r="P211" s="6" t="s">
        <v>22</v>
      </c>
      <c r="Q211" s="6" t="s">
        <v>1486</v>
      </c>
    </row>
    <row r="212">
      <c r="A212" s="6" t="s">
        <v>1487</v>
      </c>
      <c r="B212" s="6" t="s">
        <v>1488</v>
      </c>
      <c r="C212" s="6" t="s">
        <v>1489</v>
      </c>
      <c r="D212" s="6" t="s">
        <v>1490</v>
      </c>
      <c r="E212" s="6" t="s">
        <v>1491</v>
      </c>
      <c r="F212" s="6" t="s">
        <v>1489</v>
      </c>
      <c r="G212" s="6" t="s">
        <v>1489</v>
      </c>
      <c r="H212" s="6" t="s">
        <v>1492</v>
      </c>
      <c r="I212" s="6" t="s">
        <v>1492</v>
      </c>
      <c r="J212" s="6" t="s">
        <v>1492</v>
      </c>
      <c r="K212" s="6" t="s">
        <v>1492</v>
      </c>
      <c r="L212" s="6" t="s">
        <v>1492</v>
      </c>
      <c r="M212" s="6" t="s">
        <v>1492</v>
      </c>
      <c r="N212" s="6" t="s">
        <v>22</v>
      </c>
      <c r="O212" s="6" t="s">
        <v>22</v>
      </c>
      <c r="P212" s="6" t="s">
        <v>22</v>
      </c>
      <c r="Q212" s="6" t="s">
        <v>1493</v>
      </c>
    </row>
    <row r="213">
      <c r="A213" s="6" t="s">
        <v>1494</v>
      </c>
      <c r="B213" s="6" t="s">
        <v>1495</v>
      </c>
      <c r="C213" s="6" t="s">
        <v>1496</v>
      </c>
      <c r="D213" s="6" t="s">
        <v>1497</v>
      </c>
      <c r="E213" s="6" t="s">
        <v>1498</v>
      </c>
      <c r="F213" s="6" t="s">
        <v>1496</v>
      </c>
      <c r="G213" s="6" t="s">
        <v>1496</v>
      </c>
      <c r="H213" s="6" t="s">
        <v>1499</v>
      </c>
      <c r="I213" s="6" t="s">
        <v>1499</v>
      </c>
      <c r="J213" s="6" t="s">
        <v>1499</v>
      </c>
      <c r="K213" s="6" t="s">
        <v>1499</v>
      </c>
      <c r="L213" s="6" t="s">
        <v>1499</v>
      </c>
      <c r="M213" s="6" t="s">
        <v>1499</v>
      </c>
      <c r="N213" s="6" t="s">
        <v>22</v>
      </c>
      <c r="O213" s="6" t="s">
        <v>22</v>
      </c>
      <c r="P213" s="6" t="s">
        <v>22</v>
      </c>
      <c r="Q213" s="6" t="s">
        <v>1500</v>
      </c>
    </row>
    <row r="214">
      <c r="A214" s="6" t="s">
        <v>1501</v>
      </c>
      <c r="B214" s="6" t="s">
        <v>1502</v>
      </c>
      <c r="C214" s="6" t="s">
        <v>1503</v>
      </c>
      <c r="D214" s="6" t="s">
        <v>1504</v>
      </c>
      <c r="E214" s="6" t="s">
        <v>1505</v>
      </c>
      <c r="F214" s="6" t="s">
        <v>1503</v>
      </c>
      <c r="G214" s="6" t="s">
        <v>1503</v>
      </c>
      <c r="H214" s="6" t="s">
        <v>1506</v>
      </c>
      <c r="I214" s="6" t="s">
        <v>1506</v>
      </c>
      <c r="J214" s="6" t="s">
        <v>1506</v>
      </c>
      <c r="K214" s="6" t="s">
        <v>1506</v>
      </c>
      <c r="L214" s="6" t="s">
        <v>1506</v>
      </c>
      <c r="M214" s="6" t="s">
        <v>1506</v>
      </c>
      <c r="N214" s="6" t="s">
        <v>22</v>
      </c>
      <c r="O214" s="6" t="s">
        <v>22</v>
      </c>
      <c r="P214" s="6" t="s">
        <v>22</v>
      </c>
      <c r="Q214" s="6" t="s">
        <v>1507</v>
      </c>
    </row>
    <row r="215">
      <c r="A215" s="6" t="s">
        <v>1508</v>
      </c>
      <c r="B215" s="6" t="s">
        <v>1509</v>
      </c>
      <c r="C215" s="6" t="s">
        <v>1510</v>
      </c>
      <c r="D215" s="6" t="s">
        <v>1511</v>
      </c>
      <c r="E215" s="6" t="s">
        <v>1512</v>
      </c>
      <c r="F215" s="6" t="s">
        <v>1510</v>
      </c>
      <c r="G215" s="6" t="s">
        <v>1510</v>
      </c>
      <c r="H215" s="6" t="s">
        <v>1513</v>
      </c>
      <c r="I215" s="6" t="s">
        <v>1513</v>
      </c>
      <c r="J215" s="6" t="s">
        <v>1513</v>
      </c>
      <c r="K215" s="6" t="s">
        <v>1513</v>
      </c>
      <c r="L215" s="6" t="s">
        <v>1513</v>
      </c>
      <c r="M215" s="6" t="s">
        <v>1513</v>
      </c>
      <c r="N215" s="6" t="s">
        <v>22</v>
      </c>
      <c r="O215" s="6" t="s">
        <v>22</v>
      </c>
      <c r="P215" s="6" t="s">
        <v>22</v>
      </c>
      <c r="Q215" s="6" t="s">
        <v>1514</v>
      </c>
    </row>
    <row r="216">
      <c r="A216" s="6" t="s">
        <v>1515</v>
      </c>
      <c r="B216" s="6" t="s">
        <v>1516</v>
      </c>
      <c r="C216" s="6" t="s">
        <v>1517</v>
      </c>
      <c r="D216" s="6" t="s">
        <v>1518</v>
      </c>
      <c r="E216" s="6" t="s">
        <v>1519</v>
      </c>
      <c r="F216" s="6" t="s">
        <v>1517</v>
      </c>
      <c r="G216" s="6" t="s">
        <v>1517</v>
      </c>
      <c r="H216" s="6" t="s">
        <v>1520</v>
      </c>
      <c r="I216" s="6" t="s">
        <v>1520</v>
      </c>
      <c r="J216" s="6" t="s">
        <v>1520</v>
      </c>
      <c r="K216" s="6" t="s">
        <v>1520</v>
      </c>
      <c r="L216" s="6" t="s">
        <v>1520</v>
      </c>
      <c r="M216" s="6" t="s">
        <v>1520</v>
      </c>
      <c r="N216" s="6" t="s">
        <v>22</v>
      </c>
      <c r="O216" s="6" t="s">
        <v>22</v>
      </c>
      <c r="P216" s="6" t="s">
        <v>22</v>
      </c>
      <c r="Q216" s="6" t="s">
        <v>1521</v>
      </c>
    </row>
    <row r="217">
      <c r="A217" s="6" t="s">
        <v>1522</v>
      </c>
      <c r="B217" s="6" t="s">
        <v>1523</v>
      </c>
      <c r="C217" s="6" t="s">
        <v>1524</v>
      </c>
      <c r="D217" s="6" t="s">
        <v>1525</v>
      </c>
      <c r="E217" s="6" t="s">
        <v>1526</v>
      </c>
      <c r="F217" s="6" t="s">
        <v>1524</v>
      </c>
      <c r="G217" s="6" t="s">
        <v>1524</v>
      </c>
      <c r="H217" s="6" t="s">
        <v>1527</v>
      </c>
      <c r="I217" s="6" t="s">
        <v>1527</v>
      </c>
      <c r="J217" s="6" t="s">
        <v>1527</v>
      </c>
      <c r="K217" s="6" t="s">
        <v>1527</v>
      </c>
      <c r="L217" s="6" t="s">
        <v>1527</v>
      </c>
      <c r="M217" s="6" t="s">
        <v>1527</v>
      </c>
      <c r="N217" s="6" t="s">
        <v>22</v>
      </c>
      <c r="O217" s="6" t="s">
        <v>22</v>
      </c>
      <c r="P217" s="6" t="s">
        <v>22</v>
      </c>
      <c r="Q217" s="6" t="s">
        <v>1528</v>
      </c>
    </row>
    <row r="218">
      <c r="A218" s="6" t="s">
        <v>1529</v>
      </c>
      <c r="B218" s="6" t="s">
        <v>1530</v>
      </c>
      <c r="C218" s="6" t="s">
        <v>1531</v>
      </c>
      <c r="D218" s="6" t="s">
        <v>1532</v>
      </c>
      <c r="E218" s="6" t="s">
        <v>1533</v>
      </c>
      <c r="F218" s="6" t="s">
        <v>1531</v>
      </c>
      <c r="G218" s="6" t="s">
        <v>1531</v>
      </c>
      <c r="H218" s="6" t="s">
        <v>1534</v>
      </c>
      <c r="I218" s="6" t="s">
        <v>1534</v>
      </c>
      <c r="J218" s="6" t="s">
        <v>1534</v>
      </c>
      <c r="K218" s="6" t="s">
        <v>1534</v>
      </c>
      <c r="L218" s="6" t="s">
        <v>1534</v>
      </c>
      <c r="M218" s="6" t="s">
        <v>1534</v>
      </c>
      <c r="N218" s="6" t="s">
        <v>22</v>
      </c>
      <c r="O218" s="6" t="s">
        <v>22</v>
      </c>
      <c r="P218" s="6" t="s">
        <v>22</v>
      </c>
      <c r="Q218" s="6" t="s">
        <v>1535</v>
      </c>
    </row>
    <row r="219">
      <c r="A219" s="6" t="s">
        <v>1536</v>
      </c>
      <c r="B219" s="6" t="s">
        <v>1537</v>
      </c>
      <c r="C219" s="6" t="s">
        <v>1538</v>
      </c>
      <c r="D219" s="6" t="s">
        <v>1539</v>
      </c>
      <c r="E219" s="6" t="s">
        <v>1540</v>
      </c>
      <c r="F219" s="6" t="s">
        <v>1538</v>
      </c>
      <c r="G219" s="6" t="s">
        <v>1538</v>
      </c>
      <c r="H219" s="6" t="s">
        <v>1541</v>
      </c>
      <c r="I219" s="6" t="s">
        <v>1541</v>
      </c>
      <c r="J219" s="6" t="s">
        <v>1541</v>
      </c>
      <c r="K219" s="6" t="s">
        <v>1541</v>
      </c>
      <c r="L219" s="6" t="s">
        <v>1541</v>
      </c>
      <c r="M219" s="6" t="s">
        <v>1541</v>
      </c>
      <c r="N219" s="6" t="s">
        <v>22</v>
      </c>
      <c r="O219" s="6" t="s">
        <v>22</v>
      </c>
      <c r="P219" s="6" t="s">
        <v>22</v>
      </c>
      <c r="Q219" s="6" t="s">
        <v>1542</v>
      </c>
    </row>
    <row r="220">
      <c r="A220" s="6" t="s">
        <v>1543</v>
      </c>
      <c r="B220" s="6" t="s">
        <v>1544</v>
      </c>
      <c r="C220" s="6" t="s">
        <v>1545</v>
      </c>
      <c r="D220" s="6" t="s">
        <v>1546</v>
      </c>
      <c r="E220" s="6" t="s">
        <v>1547</v>
      </c>
      <c r="F220" s="6" t="s">
        <v>1545</v>
      </c>
      <c r="G220" s="6" t="s">
        <v>1545</v>
      </c>
      <c r="H220" s="6" t="s">
        <v>1548</v>
      </c>
      <c r="I220" s="6" t="s">
        <v>1548</v>
      </c>
      <c r="J220" s="6" t="s">
        <v>1548</v>
      </c>
      <c r="K220" s="6" t="s">
        <v>1548</v>
      </c>
      <c r="L220" s="6" t="s">
        <v>1548</v>
      </c>
      <c r="M220" s="6" t="s">
        <v>1548</v>
      </c>
      <c r="N220" s="6" t="s">
        <v>22</v>
      </c>
      <c r="O220" s="6" t="s">
        <v>22</v>
      </c>
      <c r="P220" s="6" t="s">
        <v>22</v>
      </c>
      <c r="Q220" s="6" t="s">
        <v>1549</v>
      </c>
    </row>
    <row r="221">
      <c r="A221" s="6" t="s">
        <v>1550</v>
      </c>
      <c r="B221" s="6" t="s">
        <v>1551</v>
      </c>
      <c r="C221" s="6" t="s">
        <v>1552</v>
      </c>
      <c r="D221" s="6" t="s">
        <v>1553</v>
      </c>
      <c r="E221" s="6" t="s">
        <v>1554</v>
      </c>
      <c r="F221" s="6" t="s">
        <v>1552</v>
      </c>
      <c r="G221" s="6" t="s">
        <v>1552</v>
      </c>
      <c r="H221" s="6" t="s">
        <v>1555</v>
      </c>
      <c r="I221" s="6" t="s">
        <v>1555</v>
      </c>
      <c r="J221" s="6" t="s">
        <v>1555</v>
      </c>
      <c r="K221" s="6" t="s">
        <v>1555</v>
      </c>
      <c r="L221" s="6" t="s">
        <v>1555</v>
      </c>
      <c r="M221" s="6" t="s">
        <v>1555</v>
      </c>
      <c r="N221" s="6" t="s">
        <v>22</v>
      </c>
      <c r="O221" s="6" t="s">
        <v>22</v>
      </c>
      <c r="P221" s="6" t="s">
        <v>22</v>
      </c>
      <c r="Q221" s="6" t="s">
        <v>1556</v>
      </c>
    </row>
    <row r="222">
      <c r="A222" s="6" t="s">
        <v>1557</v>
      </c>
      <c r="B222" s="6" t="s">
        <v>1558</v>
      </c>
      <c r="C222" s="6" t="s">
        <v>1559</v>
      </c>
      <c r="D222" s="6" t="s">
        <v>1560</v>
      </c>
      <c r="E222" s="6" t="s">
        <v>1561</v>
      </c>
      <c r="F222" s="6" t="s">
        <v>1559</v>
      </c>
      <c r="G222" s="6" t="s">
        <v>1559</v>
      </c>
      <c r="H222" s="6" t="s">
        <v>1562</v>
      </c>
      <c r="I222" s="6" t="s">
        <v>1562</v>
      </c>
      <c r="J222" s="6" t="s">
        <v>1562</v>
      </c>
      <c r="K222" s="6" t="s">
        <v>1562</v>
      </c>
      <c r="L222" s="6" t="s">
        <v>1562</v>
      </c>
      <c r="M222" s="6" t="s">
        <v>1562</v>
      </c>
      <c r="N222" s="6" t="s">
        <v>22</v>
      </c>
      <c r="O222" s="6" t="s">
        <v>22</v>
      </c>
      <c r="P222" s="6" t="s">
        <v>22</v>
      </c>
      <c r="Q222" s="6" t="s">
        <v>1563</v>
      </c>
    </row>
    <row r="223">
      <c r="A223" s="6" t="s">
        <v>1564</v>
      </c>
      <c r="B223" s="6" t="s">
        <v>1565</v>
      </c>
      <c r="C223" s="6" t="s">
        <v>1566</v>
      </c>
      <c r="D223" s="6" t="s">
        <v>1567</v>
      </c>
      <c r="E223" s="6" t="s">
        <v>1568</v>
      </c>
      <c r="F223" s="6" t="s">
        <v>1566</v>
      </c>
      <c r="G223" s="6" t="s">
        <v>1566</v>
      </c>
      <c r="H223" s="6" t="s">
        <v>1569</v>
      </c>
      <c r="I223" s="6" t="s">
        <v>1569</v>
      </c>
      <c r="J223" s="6" t="s">
        <v>1569</v>
      </c>
      <c r="K223" s="6" t="s">
        <v>1569</v>
      </c>
      <c r="L223" s="6" t="s">
        <v>1569</v>
      </c>
      <c r="M223" s="6" t="s">
        <v>1569</v>
      </c>
      <c r="N223" s="6" t="s">
        <v>22</v>
      </c>
      <c r="O223" s="6" t="s">
        <v>22</v>
      </c>
      <c r="P223" s="6" t="s">
        <v>22</v>
      </c>
      <c r="Q223" s="6" t="s">
        <v>1570</v>
      </c>
    </row>
    <row r="224">
      <c r="A224" s="6" t="s">
        <v>1571</v>
      </c>
      <c r="B224" s="6" t="s">
        <v>1572</v>
      </c>
      <c r="C224" s="6" t="s">
        <v>1573</v>
      </c>
      <c r="D224" s="6" t="s">
        <v>1574</v>
      </c>
      <c r="E224" s="6" t="s">
        <v>1575</v>
      </c>
      <c r="F224" s="6" t="s">
        <v>1573</v>
      </c>
      <c r="G224" s="6" t="s">
        <v>1573</v>
      </c>
      <c r="H224" s="6" t="s">
        <v>1576</v>
      </c>
      <c r="I224" s="6" t="s">
        <v>1576</v>
      </c>
      <c r="J224" s="6" t="s">
        <v>1576</v>
      </c>
      <c r="K224" s="6" t="s">
        <v>1576</v>
      </c>
      <c r="L224" s="6" t="s">
        <v>1576</v>
      </c>
      <c r="M224" s="6" t="s">
        <v>1576</v>
      </c>
      <c r="N224" s="6" t="s">
        <v>22</v>
      </c>
      <c r="O224" s="6" t="s">
        <v>22</v>
      </c>
      <c r="P224" s="6" t="s">
        <v>22</v>
      </c>
      <c r="Q224" s="6" t="s">
        <v>1577</v>
      </c>
    </row>
    <row r="225">
      <c r="A225" s="6" t="s">
        <v>1578</v>
      </c>
      <c r="B225" s="6" t="s">
        <v>1579</v>
      </c>
      <c r="C225" s="6" t="s">
        <v>1580</v>
      </c>
      <c r="D225" s="6" t="s">
        <v>1581</v>
      </c>
      <c r="E225" s="6" t="s">
        <v>1582</v>
      </c>
      <c r="F225" s="6" t="s">
        <v>1580</v>
      </c>
      <c r="G225" s="6" t="s">
        <v>1580</v>
      </c>
      <c r="H225" s="6" t="s">
        <v>1583</v>
      </c>
      <c r="I225" s="6" t="s">
        <v>1583</v>
      </c>
      <c r="J225" s="6" t="s">
        <v>1583</v>
      </c>
      <c r="K225" s="6" t="s">
        <v>1583</v>
      </c>
      <c r="L225" s="6" t="s">
        <v>1583</v>
      </c>
      <c r="M225" s="6" t="s">
        <v>1583</v>
      </c>
      <c r="N225" s="6" t="s">
        <v>22</v>
      </c>
      <c r="O225" s="6" t="s">
        <v>22</v>
      </c>
      <c r="P225" s="6" t="s">
        <v>22</v>
      </c>
      <c r="Q225" s="6" t="s">
        <v>1584</v>
      </c>
    </row>
    <row r="226">
      <c r="A226" s="6" t="s">
        <v>1585</v>
      </c>
      <c r="B226" s="6" t="s">
        <v>1586</v>
      </c>
      <c r="C226" s="6" t="s">
        <v>1587</v>
      </c>
      <c r="D226" s="6" t="s">
        <v>1588</v>
      </c>
      <c r="E226" s="6" t="s">
        <v>1589</v>
      </c>
      <c r="F226" s="6" t="s">
        <v>1587</v>
      </c>
      <c r="G226" s="6" t="s">
        <v>1587</v>
      </c>
      <c r="H226" s="6" t="s">
        <v>1590</v>
      </c>
      <c r="I226" s="6" t="s">
        <v>1590</v>
      </c>
      <c r="J226" s="6" t="s">
        <v>1590</v>
      </c>
      <c r="K226" s="6" t="s">
        <v>1590</v>
      </c>
      <c r="L226" s="6" t="s">
        <v>1590</v>
      </c>
      <c r="M226" s="6" t="s">
        <v>1590</v>
      </c>
      <c r="N226" s="6" t="s">
        <v>22</v>
      </c>
      <c r="O226" s="6" t="s">
        <v>22</v>
      </c>
      <c r="P226" s="6" t="s">
        <v>22</v>
      </c>
      <c r="Q226" s="6" t="s">
        <v>1591</v>
      </c>
    </row>
    <row r="227">
      <c r="A227" s="6" t="s">
        <v>1592</v>
      </c>
      <c r="B227" s="6" t="s">
        <v>1593</v>
      </c>
      <c r="C227" s="6" t="s">
        <v>1594</v>
      </c>
      <c r="D227" s="6" t="s">
        <v>1595</v>
      </c>
      <c r="E227" s="6" t="s">
        <v>1596</v>
      </c>
      <c r="F227" s="6" t="s">
        <v>1594</v>
      </c>
      <c r="G227" s="6" t="s">
        <v>1594</v>
      </c>
      <c r="H227" s="6" t="s">
        <v>1597</v>
      </c>
      <c r="I227" s="6" t="s">
        <v>1597</v>
      </c>
      <c r="J227" s="6" t="s">
        <v>1597</v>
      </c>
      <c r="K227" s="6" t="s">
        <v>1597</v>
      </c>
      <c r="L227" s="6" t="s">
        <v>1597</v>
      </c>
      <c r="M227" s="6" t="s">
        <v>1597</v>
      </c>
      <c r="N227" s="6" t="s">
        <v>22</v>
      </c>
      <c r="O227" s="6" t="s">
        <v>22</v>
      </c>
      <c r="P227" s="6" t="s">
        <v>22</v>
      </c>
      <c r="Q227" s="6" t="s">
        <v>1598</v>
      </c>
    </row>
    <row r="228">
      <c r="A228" s="6" t="s">
        <v>1599</v>
      </c>
      <c r="B228" s="6" t="s">
        <v>1600</v>
      </c>
      <c r="C228" s="6" t="s">
        <v>1601</v>
      </c>
      <c r="D228" s="6" t="s">
        <v>1602</v>
      </c>
      <c r="E228" s="6" t="s">
        <v>1603</v>
      </c>
      <c r="F228" s="6" t="s">
        <v>1601</v>
      </c>
      <c r="G228" s="6" t="s">
        <v>1601</v>
      </c>
      <c r="H228" s="6" t="s">
        <v>1604</v>
      </c>
      <c r="I228" s="6" t="s">
        <v>1604</v>
      </c>
      <c r="J228" s="6" t="s">
        <v>1604</v>
      </c>
      <c r="K228" s="6" t="s">
        <v>1604</v>
      </c>
      <c r="L228" s="6" t="s">
        <v>1604</v>
      </c>
      <c r="M228" s="6" t="s">
        <v>1604</v>
      </c>
      <c r="N228" s="6" t="s">
        <v>22</v>
      </c>
      <c r="O228" s="6" t="s">
        <v>22</v>
      </c>
      <c r="P228" s="6" t="s">
        <v>22</v>
      </c>
      <c r="Q228" s="6" t="s">
        <v>1605</v>
      </c>
    </row>
    <row r="229">
      <c r="A229" s="6" t="s">
        <v>1606</v>
      </c>
      <c r="B229" s="6" t="s">
        <v>1607</v>
      </c>
      <c r="C229" s="6" t="s">
        <v>1608</v>
      </c>
      <c r="D229" s="6" t="s">
        <v>1609</v>
      </c>
      <c r="E229" s="6" t="s">
        <v>1610</v>
      </c>
      <c r="F229" s="6" t="s">
        <v>1608</v>
      </c>
      <c r="G229" s="6" t="s">
        <v>1608</v>
      </c>
      <c r="H229" s="6" t="s">
        <v>1611</v>
      </c>
      <c r="I229" s="6" t="s">
        <v>1611</v>
      </c>
      <c r="J229" s="6" t="s">
        <v>1611</v>
      </c>
      <c r="K229" s="6" t="s">
        <v>1611</v>
      </c>
      <c r="L229" s="6" t="s">
        <v>1611</v>
      </c>
      <c r="M229" s="6" t="s">
        <v>1611</v>
      </c>
      <c r="N229" s="6" t="s">
        <v>22</v>
      </c>
      <c r="O229" s="6" t="s">
        <v>22</v>
      </c>
      <c r="P229" s="6" t="s">
        <v>22</v>
      </c>
      <c r="Q229" s="6" t="s">
        <v>1612</v>
      </c>
    </row>
    <row r="230">
      <c r="A230" s="6" t="s">
        <v>1613</v>
      </c>
      <c r="B230" s="6" t="s">
        <v>1614</v>
      </c>
      <c r="C230" s="6" t="s">
        <v>1615</v>
      </c>
      <c r="D230" s="6" t="s">
        <v>1616</v>
      </c>
      <c r="E230" s="6" t="s">
        <v>1617</v>
      </c>
      <c r="F230" s="6" t="s">
        <v>1615</v>
      </c>
      <c r="G230" s="6" t="s">
        <v>1615</v>
      </c>
      <c r="H230" s="6" t="s">
        <v>1618</v>
      </c>
      <c r="I230" s="6" t="s">
        <v>1618</v>
      </c>
      <c r="J230" s="6" t="s">
        <v>1618</v>
      </c>
      <c r="K230" s="6" t="s">
        <v>1618</v>
      </c>
      <c r="L230" s="6" t="s">
        <v>1618</v>
      </c>
      <c r="M230" s="6" t="s">
        <v>1618</v>
      </c>
      <c r="N230" s="6" t="s">
        <v>22</v>
      </c>
      <c r="O230" s="6" t="s">
        <v>22</v>
      </c>
      <c r="P230" s="6" t="s">
        <v>22</v>
      </c>
      <c r="Q230" s="6" t="s">
        <v>1619</v>
      </c>
    </row>
    <row r="231">
      <c r="A231" s="6" t="s">
        <v>1620</v>
      </c>
      <c r="B231" s="6" t="s">
        <v>1621</v>
      </c>
      <c r="C231" s="6" t="s">
        <v>1622</v>
      </c>
      <c r="D231" s="6" t="s">
        <v>1623</v>
      </c>
      <c r="E231" s="6" t="s">
        <v>1624</v>
      </c>
      <c r="F231" s="6" t="s">
        <v>1622</v>
      </c>
      <c r="G231" s="6" t="s">
        <v>1622</v>
      </c>
      <c r="H231" s="6" t="s">
        <v>1625</v>
      </c>
      <c r="I231" s="6" t="s">
        <v>1625</v>
      </c>
      <c r="J231" s="6" t="s">
        <v>1625</v>
      </c>
      <c r="K231" s="6" t="s">
        <v>1625</v>
      </c>
      <c r="L231" s="6" t="s">
        <v>1625</v>
      </c>
      <c r="M231" s="6" t="s">
        <v>1625</v>
      </c>
      <c r="N231" s="6" t="s">
        <v>22</v>
      </c>
      <c r="O231" s="6" t="s">
        <v>22</v>
      </c>
      <c r="P231" s="6" t="s">
        <v>22</v>
      </c>
      <c r="Q231" s="6" t="s">
        <v>1626</v>
      </c>
    </row>
    <row r="232">
      <c r="A232" s="6" t="s">
        <v>1627</v>
      </c>
      <c r="B232" s="6" t="s">
        <v>1628</v>
      </c>
      <c r="C232" s="6" t="s">
        <v>1629</v>
      </c>
      <c r="D232" s="6" t="s">
        <v>1630</v>
      </c>
      <c r="E232" s="6" t="s">
        <v>1631</v>
      </c>
      <c r="F232" s="6" t="s">
        <v>1629</v>
      </c>
      <c r="G232" s="6" t="s">
        <v>1629</v>
      </c>
      <c r="H232" s="6" t="s">
        <v>1632</v>
      </c>
      <c r="I232" s="6" t="s">
        <v>1632</v>
      </c>
      <c r="J232" s="6" t="s">
        <v>1632</v>
      </c>
      <c r="K232" s="6" t="s">
        <v>1632</v>
      </c>
      <c r="L232" s="6" t="s">
        <v>1632</v>
      </c>
      <c r="M232" s="6" t="s">
        <v>1632</v>
      </c>
      <c r="N232" s="6" t="s">
        <v>22</v>
      </c>
      <c r="O232" s="6" t="s">
        <v>22</v>
      </c>
      <c r="P232" s="6" t="s">
        <v>22</v>
      </c>
      <c r="Q232" s="6" t="s">
        <v>1633</v>
      </c>
    </row>
    <row r="233">
      <c r="A233" s="6" t="s">
        <v>1634</v>
      </c>
      <c r="B233" s="6" t="s">
        <v>1635</v>
      </c>
      <c r="C233" s="6" t="s">
        <v>1636</v>
      </c>
      <c r="D233" s="6" t="s">
        <v>1637</v>
      </c>
      <c r="E233" s="6" t="s">
        <v>1638</v>
      </c>
      <c r="F233" s="6" t="s">
        <v>1636</v>
      </c>
      <c r="G233" s="6" t="s">
        <v>1636</v>
      </c>
      <c r="H233" s="6" t="s">
        <v>1639</v>
      </c>
      <c r="I233" s="6" t="s">
        <v>1639</v>
      </c>
      <c r="J233" s="6" t="s">
        <v>1639</v>
      </c>
      <c r="K233" s="6" t="s">
        <v>1639</v>
      </c>
      <c r="L233" s="6" t="s">
        <v>1639</v>
      </c>
      <c r="M233" s="6" t="s">
        <v>1639</v>
      </c>
      <c r="N233" s="6" t="s">
        <v>22</v>
      </c>
      <c r="O233" s="6" t="s">
        <v>22</v>
      </c>
      <c r="P233" s="6" t="s">
        <v>22</v>
      </c>
      <c r="Q233" s="6" t="s">
        <v>1640</v>
      </c>
    </row>
    <row r="234">
      <c r="A234" s="6" t="s">
        <v>1641</v>
      </c>
      <c r="B234" s="6" t="s">
        <v>1642</v>
      </c>
      <c r="C234" s="6" t="s">
        <v>1643</v>
      </c>
      <c r="D234" s="6" t="s">
        <v>1644</v>
      </c>
      <c r="E234" s="6" t="s">
        <v>1645</v>
      </c>
      <c r="F234" s="6" t="s">
        <v>1643</v>
      </c>
      <c r="G234" s="6" t="s">
        <v>1643</v>
      </c>
      <c r="H234" s="6" t="s">
        <v>1646</v>
      </c>
      <c r="I234" s="6" t="s">
        <v>1646</v>
      </c>
      <c r="J234" s="6" t="s">
        <v>1646</v>
      </c>
      <c r="K234" s="6" t="s">
        <v>1646</v>
      </c>
      <c r="L234" s="6" t="s">
        <v>1646</v>
      </c>
      <c r="M234" s="6" t="s">
        <v>1646</v>
      </c>
      <c r="N234" s="6" t="s">
        <v>22</v>
      </c>
      <c r="O234" s="6" t="s">
        <v>22</v>
      </c>
      <c r="P234" s="6" t="s">
        <v>22</v>
      </c>
      <c r="Q234" s="6" t="s">
        <v>1647</v>
      </c>
    </row>
    <row r="235">
      <c r="A235" s="6" t="s">
        <v>1648</v>
      </c>
      <c r="B235" s="6" t="s">
        <v>1649</v>
      </c>
      <c r="C235" s="6" t="s">
        <v>1650</v>
      </c>
      <c r="D235" s="6" t="s">
        <v>1651</v>
      </c>
      <c r="E235" s="6" t="s">
        <v>1652</v>
      </c>
      <c r="F235" s="6" t="s">
        <v>1650</v>
      </c>
      <c r="G235" s="6" t="s">
        <v>1650</v>
      </c>
      <c r="H235" s="6" t="s">
        <v>1653</v>
      </c>
      <c r="I235" s="6" t="s">
        <v>1653</v>
      </c>
      <c r="J235" s="6" t="s">
        <v>1653</v>
      </c>
      <c r="K235" s="6" t="s">
        <v>1653</v>
      </c>
      <c r="L235" s="6" t="s">
        <v>1653</v>
      </c>
      <c r="M235" s="6" t="s">
        <v>1653</v>
      </c>
      <c r="N235" s="6" t="s">
        <v>22</v>
      </c>
      <c r="O235" s="6" t="s">
        <v>22</v>
      </c>
      <c r="P235" s="6" t="s">
        <v>22</v>
      </c>
      <c r="Q235" s="6" t="s">
        <v>1654</v>
      </c>
    </row>
    <row r="236">
      <c r="A236" s="6" t="s">
        <v>1655</v>
      </c>
      <c r="B236" s="6" t="s">
        <v>1656</v>
      </c>
      <c r="C236" s="6" t="s">
        <v>1657</v>
      </c>
      <c r="D236" s="6" t="s">
        <v>1658</v>
      </c>
      <c r="E236" s="6" t="s">
        <v>1659</v>
      </c>
      <c r="F236" s="6" t="s">
        <v>1657</v>
      </c>
      <c r="G236" s="6" t="s">
        <v>1657</v>
      </c>
      <c r="H236" s="6" t="s">
        <v>1660</v>
      </c>
      <c r="I236" s="6" t="s">
        <v>1660</v>
      </c>
      <c r="J236" s="6" t="s">
        <v>1660</v>
      </c>
      <c r="K236" s="6" t="s">
        <v>1660</v>
      </c>
      <c r="L236" s="6" t="s">
        <v>1660</v>
      </c>
      <c r="M236" s="6" t="s">
        <v>1660</v>
      </c>
      <c r="N236" s="6" t="s">
        <v>22</v>
      </c>
      <c r="O236" s="6" t="s">
        <v>22</v>
      </c>
      <c r="P236" s="6" t="s">
        <v>22</v>
      </c>
      <c r="Q236" s="6" t="s">
        <v>1661</v>
      </c>
    </row>
    <row r="237">
      <c r="A237" s="6" t="s">
        <v>1662</v>
      </c>
      <c r="B237" s="6" t="s">
        <v>1663</v>
      </c>
      <c r="C237" s="6" t="s">
        <v>1664</v>
      </c>
      <c r="D237" s="6" t="s">
        <v>1665</v>
      </c>
      <c r="E237" s="6" t="s">
        <v>1666</v>
      </c>
      <c r="F237" s="6" t="s">
        <v>1664</v>
      </c>
      <c r="G237" s="6" t="s">
        <v>1664</v>
      </c>
      <c r="H237" s="6" t="s">
        <v>1667</v>
      </c>
      <c r="I237" s="6" t="s">
        <v>1667</v>
      </c>
      <c r="J237" s="6" t="s">
        <v>1667</v>
      </c>
      <c r="K237" s="6" t="s">
        <v>1667</v>
      </c>
      <c r="L237" s="6" t="s">
        <v>1667</v>
      </c>
      <c r="M237" s="6" t="s">
        <v>1667</v>
      </c>
      <c r="N237" s="6" t="s">
        <v>22</v>
      </c>
      <c r="O237" s="6" t="s">
        <v>22</v>
      </c>
      <c r="P237" s="6" t="s">
        <v>22</v>
      </c>
      <c r="Q237" s="6" t="s">
        <v>1668</v>
      </c>
    </row>
    <row r="238">
      <c r="A238" s="6" t="s">
        <v>1669</v>
      </c>
      <c r="B238" s="6" t="s">
        <v>1670</v>
      </c>
      <c r="C238" s="6" t="s">
        <v>1671</v>
      </c>
      <c r="D238" s="6" t="s">
        <v>1672</v>
      </c>
      <c r="E238" s="6" t="s">
        <v>1673</v>
      </c>
      <c r="F238" s="6" t="s">
        <v>1671</v>
      </c>
      <c r="G238" s="6" t="s">
        <v>1671</v>
      </c>
      <c r="H238" s="6" t="s">
        <v>1674</v>
      </c>
      <c r="I238" s="6" t="s">
        <v>1674</v>
      </c>
      <c r="J238" s="6" t="s">
        <v>1674</v>
      </c>
      <c r="K238" s="6" t="s">
        <v>1674</v>
      </c>
      <c r="L238" s="6" t="s">
        <v>1674</v>
      </c>
      <c r="M238" s="6" t="s">
        <v>1674</v>
      </c>
      <c r="N238" s="6" t="s">
        <v>22</v>
      </c>
      <c r="O238" s="6" t="s">
        <v>22</v>
      </c>
      <c r="P238" s="6" t="s">
        <v>22</v>
      </c>
      <c r="Q238" s="6" t="s">
        <v>1675</v>
      </c>
    </row>
    <row r="239">
      <c r="A239" s="6" t="s">
        <v>1676</v>
      </c>
      <c r="B239" s="6" t="s">
        <v>1677</v>
      </c>
      <c r="C239" s="6" t="s">
        <v>1678</v>
      </c>
      <c r="D239" s="6" t="s">
        <v>1679</v>
      </c>
      <c r="E239" s="6" t="s">
        <v>1680</v>
      </c>
      <c r="F239" s="6" t="s">
        <v>1678</v>
      </c>
      <c r="G239" s="6" t="s">
        <v>1678</v>
      </c>
      <c r="H239" s="6" t="s">
        <v>1681</v>
      </c>
      <c r="I239" s="6" t="s">
        <v>1681</v>
      </c>
      <c r="J239" s="6" t="s">
        <v>1681</v>
      </c>
      <c r="K239" s="6" t="s">
        <v>1681</v>
      </c>
      <c r="L239" s="6" t="s">
        <v>1681</v>
      </c>
      <c r="M239" s="6" t="s">
        <v>1681</v>
      </c>
      <c r="N239" s="6" t="s">
        <v>22</v>
      </c>
      <c r="O239" s="6" t="s">
        <v>22</v>
      </c>
      <c r="P239" s="6" t="s">
        <v>22</v>
      </c>
      <c r="Q239" s="6" t="s">
        <v>1682</v>
      </c>
    </row>
    <row r="240">
      <c r="A240" s="6" t="s">
        <v>1683</v>
      </c>
      <c r="B240" s="6" t="s">
        <v>1684</v>
      </c>
      <c r="C240" s="6" t="s">
        <v>1685</v>
      </c>
      <c r="D240" s="6" t="s">
        <v>1686</v>
      </c>
      <c r="E240" s="6" t="s">
        <v>1687</v>
      </c>
      <c r="F240" s="6" t="s">
        <v>1685</v>
      </c>
      <c r="G240" s="6" t="s">
        <v>1685</v>
      </c>
      <c r="H240" s="6" t="s">
        <v>1688</v>
      </c>
      <c r="I240" s="6" t="s">
        <v>1688</v>
      </c>
      <c r="J240" s="6" t="s">
        <v>1688</v>
      </c>
      <c r="K240" s="6" t="s">
        <v>1688</v>
      </c>
      <c r="L240" s="6" t="s">
        <v>1688</v>
      </c>
      <c r="M240" s="6" t="s">
        <v>1688</v>
      </c>
      <c r="N240" s="6" t="s">
        <v>22</v>
      </c>
      <c r="O240" s="6" t="s">
        <v>22</v>
      </c>
      <c r="P240" s="6" t="s">
        <v>22</v>
      </c>
      <c r="Q240" s="6" t="s">
        <v>1689</v>
      </c>
    </row>
    <row r="241">
      <c r="A241" s="6" t="s">
        <v>1690</v>
      </c>
      <c r="B241" s="6" t="s">
        <v>1691</v>
      </c>
      <c r="C241" s="6" t="s">
        <v>1692</v>
      </c>
      <c r="D241" s="6" t="s">
        <v>1693</v>
      </c>
      <c r="E241" s="6" t="s">
        <v>1694</v>
      </c>
      <c r="F241" s="6" t="s">
        <v>1692</v>
      </c>
      <c r="G241" s="6" t="s">
        <v>1692</v>
      </c>
      <c r="H241" s="6" t="s">
        <v>1695</v>
      </c>
      <c r="I241" s="6" t="s">
        <v>1695</v>
      </c>
      <c r="J241" s="6" t="s">
        <v>1695</v>
      </c>
      <c r="K241" s="6" t="s">
        <v>1695</v>
      </c>
      <c r="L241" s="6" t="s">
        <v>1695</v>
      </c>
      <c r="M241" s="6" t="s">
        <v>1695</v>
      </c>
      <c r="N241" s="6" t="s">
        <v>22</v>
      </c>
      <c r="O241" s="6" t="s">
        <v>22</v>
      </c>
      <c r="P241" s="6" t="s">
        <v>22</v>
      </c>
      <c r="Q241" s="6" t="s">
        <v>1696</v>
      </c>
    </row>
    <row r="242">
      <c r="A242" s="6" t="s">
        <v>1697</v>
      </c>
      <c r="B242" s="6" t="s">
        <v>1698</v>
      </c>
      <c r="C242" s="6" t="s">
        <v>1699</v>
      </c>
      <c r="D242" s="6" t="s">
        <v>1700</v>
      </c>
      <c r="E242" s="6" t="s">
        <v>1701</v>
      </c>
      <c r="F242" s="6" t="s">
        <v>1699</v>
      </c>
      <c r="G242" s="6" t="s">
        <v>1699</v>
      </c>
      <c r="H242" s="6" t="s">
        <v>1702</v>
      </c>
      <c r="I242" s="6" t="s">
        <v>1702</v>
      </c>
      <c r="J242" s="6" t="s">
        <v>1702</v>
      </c>
      <c r="K242" s="6" t="s">
        <v>1702</v>
      </c>
      <c r="L242" s="6" t="s">
        <v>1702</v>
      </c>
      <c r="M242" s="6" t="s">
        <v>1702</v>
      </c>
      <c r="N242" s="6" t="s">
        <v>22</v>
      </c>
      <c r="O242" s="6" t="s">
        <v>22</v>
      </c>
      <c r="P242" s="6" t="s">
        <v>22</v>
      </c>
      <c r="Q242" s="6" t="s">
        <v>1703</v>
      </c>
    </row>
    <row r="243">
      <c r="A243" s="6" t="s">
        <v>1704</v>
      </c>
      <c r="B243" s="6" t="s">
        <v>1705</v>
      </c>
      <c r="C243" s="6" t="s">
        <v>1706</v>
      </c>
      <c r="D243" s="6" t="s">
        <v>1707</v>
      </c>
      <c r="E243" s="6" t="s">
        <v>1708</v>
      </c>
      <c r="F243" s="6" t="s">
        <v>1706</v>
      </c>
      <c r="G243" s="6" t="s">
        <v>1706</v>
      </c>
      <c r="H243" s="6" t="s">
        <v>1709</v>
      </c>
      <c r="I243" s="6" t="s">
        <v>1709</v>
      </c>
      <c r="J243" s="6" t="s">
        <v>1709</v>
      </c>
      <c r="K243" s="6" t="s">
        <v>1709</v>
      </c>
      <c r="L243" s="6" t="s">
        <v>1709</v>
      </c>
      <c r="M243" s="6" t="s">
        <v>1709</v>
      </c>
      <c r="N243" s="6" t="s">
        <v>22</v>
      </c>
      <c r="O243" s="6" t="s">
        <v>22</v>
      </c>
      <c r="P243" s="6" t="s">
        <v>22</v>
      </c>
      <c r="Q243" s="6" t="s">
        <v>1710</v>
      </c>
    </row>
    <row r="244">
      <c r="A244" s="6" t="s">
        <v>1711</v>
      </c>
      <c r="B244" s="6" t="s">
        <v>1712</v>
      </c>
      <c r="C244" s="6" t="s">
        <v>1713</v>
      </c>
      <c r="D244" s="6" t="s">
        <v>1714</v>
      </c>
      <c r="E244" s="6" t="s">
        <v>1715</v>
      </c>
      <c r="F244" s="6" t="s">
        <v>1713</v>
      </c>
      <c r="G244" s="6" t="s">
        <v>1713</v>
      </c>
      <c r="H244" s="6" t="s">
        <v>1716</v>
      </c>
      <c r="I244" s="6" t="s">
        <v>1716</v>
      </c>
      <c r="J244" s="6" t="s">
        <v>1716</v>
      </c>
      <c r="K244" s="6" t="s">
        <v>1716</v>
      </c>
      <c r="L244" s="6" t="s">
        <v>1716</v>
      </c>
      <c r="M244" s="6" t="s">
        <v>1716</v>
      </c>
      <c r="N244" s="6" t="s">
        <v>22</v>
      </c>
      <c r="O244" s="6" t="s">
        <v>22</v>
      </c>
      <c r="P244" s="6" t="s">
        <v>22</v>
      </c>
      <c r="Q244" s="6" t="s">
        <v>1717</v>
      </c>
    </row>
    <row r="245">
      <c r="A245" s="6" t="s">
        <v>1718</v>
      </c>
      <c r="B245" s="6" t="s">
        <v>1719</v>
      </c>
      <c r="C245" s="6" t="s">
        <v>1720</v>
      </c>
      <c r="D245" s="6" t="s">
        <v>1721</v>
      </c>
      <c r="E245" s="6" t="s">
        <v>1722</v>
      </c>
      <c r="F245" s="6" t="s">
        <v>1720</v>
      </c>
      <c r="G245" s="6" t="s">
        <v>1720</v>
      </c>
      <c r="H245" s="6" t="s">
        <v>1723</v>
      </c>
      <c r="I245" s="6" t="s">
        <v>1723</v>
      </c>
      <c r="J245" s="6" t="s">
        <v>1723</v>
      </c>
      <c r="K245" s="6" t="s">
        <v>1723</v>
      </c>
      <c r="L245" s="6" t="s">
        <v>1723</v>
      </c>
      <c r="M245" s="6" t="s">
        <v>1723</v>
      </c>
      <c r="N245" s="6" t="s">
        <v>22</v>
      </c>
      <c r="O245" s="6" t="s">
        <v>22</v>
      </c>
      <c r="P245" s="6" t="s">
        <v>22</v>
      </c>
      <c r="Q245" s="6" t="s">
        <v>1724</v>
      </c>
    </row>
    <row r="246">
      <c r="A246" s="6" t="s">
        <v>1725</v>
      </c>
      <c r="B246" s="6" t="s">
        <v>1726</v>
      </c>
      <c r="C246" s="6" t="s">
        <v>1727</v>
      </c>
      <c r="D246" s="6" t="s">
        <v>1728</v>
      </c>
      <c r="E246" s="6" t="s">
        <v>1729</v>
      </c>
      <c r="F246" s="6" t="s">
        <v>1727</v>
      </c>
      <c r="G246" s="6" t="s">
        <v>1727</v>
      </c>
      <c r="H246" s="6" t="s">
        <v>1730</v>
      </c>
      <c r="I246" s="6" t="s">
        <v>1730</v>
      </c>
      <c r="J246" s="6" t="s">
        <v>1730</v>
      </c>
      <c r="K246" s="6" t="s">
        <v>1730</v>
      </c>
      <c r="L246" s="6" t="s">
        <v>1730</v>
      </c>
      <c r="M246" s="6" t="s">
        <v>1730</v>
      </c>
      <c r="N246" s="6" t="s">
        <v>22</v>
      </c>
      <c r="O246" s="6" t="s">
        <v>22</v>
      </c>
      <c r="P246" s="6" t="s">
        <v>22</v>
      </c>
      <c r="Q246" s="6" t="s">
        <v>1731</v>
      </c>
    </row>
    <row r="247">
      <c r="A247" s="6" t="s">
        <v>1732</v>
      </c>
      <c r="B247" s="6" t="s">
        <v>1733</v>
      </c>
      <c r="C247" s="6" t="s">
        <v>1734</v>
      </c>
      <c r="D247" s="6" t="s">
        <v>1735</v>
      </c>
      <c r="E247" s="6" t="s">
        <v>1736</v>
      </c>
      <c r="F247" s="6" t="s">
        <v>1734</v>
      </c>
      <c r="G247" s="6" t="s">
        <v>1734</v>
      </c>
      <c r="H247" s="6" t="s">
        <v>1737</v>
      </c>
      <c r="I247" s="6" t="s">
        <v>1737</v>
      </c>
      <c r="J247" s="6" t="s">
        <v>1737</v>
      </c>
      <c r="K247" s="6" t="s">
        <v>1737</v>
      </c>
      <c r="L247" s="6" t="s">
        <v>1737</v>
      </c>
      <c r="M247" s="6" t="s">
        <v>1737</v>
      </c>
      <c r="N247" s="6" t="s">
        <v>22</v>
      </c>
      <c r="O247" s="6" t="s">
        <v>22</v>
      </c>
      <c r="P247" s="6" t="s">
        <v>22</v>
      </c>
      <c r="Q247" s="6" t="s">
        <v>1738</v>
      </c>
    </row>
    <row r="248">
      <c r="A248" s="6" t="s">
        <v>1739</v>
      </c>
      <c r="B248" s="6" t="s">
        <v>1740</v>
      </c>
      <c r="C248" s="6" t="s">
        <v>1741</v>
      </c>
      <c r="D248" s="6" t="s">
        <v>1742</v>
      </c>
      <c r="E248" s="6" t="s">
        <v>1743</v>
      </c>
      <c r="F248" s="6" t="s">
        <v>1741</v>
      </c>
      <c r="G248" s="6" t="s">
        <v>1741</v>
      </c>
      <c r="H248" s="6" t="s">
        <v>1744</v>
      </c>
      <c r="I248" s="6" t="s">
        <v>1744</v>
      </c>
      <c r="J248" s="6" t="s">
        <v>1744</v>
      </c>
      <c r="K248" s="6" t="s">
        <v>1744</v>
      </c>
      <c r="L248" s="6" t="s">
        <v>1744</v>
      </c>
      <c r="M248" s="6" t="s">
        <v>1744</v>
      </c>
      <c r="N248" s="6" t="s">
        <v>22</v>
      </c>
      <c r="O248" s="6" t="s">
        <v>22</v>
      </c>
      <c r="P248" s="6" t="s">
        <v>22</v>
      </c>
      <c r="Q248" s="6" t="s">
        <v>1745</v>
      </c>
    </row>
    <row r="249">
      <c r="A249" s="6" t="s">
        <v>1746</v>
      </c>
      <c r="B249" s="6" t="s">
        <v>1747</v>
      </c>
      <c r="C249" s="6" t="s">
        <v>1748</v>
      </c>
      <c r="D249" s="6" t="s">
        <v>1749</v>
      </c>
      <c r="E249" s="6" t="s">
        <v>1750</v>
      </c>
      <c r="F249" s="6" t="s">
        <v>1748</v>
      </c>
      <c r="G249" s="6" t="s">
        <v>1748</v>
      </c>
      <c r="H249" s="6" t="s">
        <v>1751</v>
      </c>
      <c r="I249" s="6" t="s">
        <v>1751</v>
      </c>
      <c r="J249" s="6" t="s">
        <v>1751</v>
      </c>
      <c r="K249" s="6" t="s">
        <v>1751</v>
      </c>
      <c r="L249" s="6" t="s">
        <v>1751</v>
      </c>
      <c r="M249" s="6" t="s">
        <v>1751</v>
      </c>
      <c r="N249" s="6" t="s">
        <v>22</v>
      </c>
      <c r="O249" s="6" t="s">
        <v>22</v>
      </c>
      <c r="P249" s="6" t="s">
        <v>22</v>
      </c>
      <c r="Q249" s="6" t="s">
        <v>1752</v>
      </c>
    </row>
    <row r="250">
      <c r="A250" s="6" t="s">
        <v>1753</v>
      </c>
      <c r="B250" s="6" t="s">
        <v>1754</v>
      </c>
      <c r="C250" s="6" t="s">
        <v>1755</v>
      </c>
      <c r="D250" s="6" t="s">
        <v>1756</v>
      </c>
      <c r="E250" s="6" t="s">
        <v>1757</v>
      </c>
      <c r="F250" s="6" t="s">
        <v>1755</v>
      </c>
      <c r="G250" s="6" t="s">
        <v>1755</v>
      </c>
      <c r="H250" s="6" t="s">
        <v>1758</v>
      </c>
      <c r="I250" s="6" t="s">
        <v>1758</v>
      </c>
      <c r="J250" s="6" t="s">
        <v>1758</v>
      </c>
      <c r="K250" s="6" t="s">
        <v>1758</v>
      </c>
      <c r="L250" s="6" t="s">
        <v>1758</v>
      </c>
      <c r="M250" s="6" t="s">
        <v>1758</v>
      </c>
      <c r="N250" s="6" t="s">
        <v>22</v>
      </c>
      <c r="O250" s="6" t="s">
        <v>22</v>
      </c>
      <c r="P250" s="6" t="s">
        <v>22</v>
      </c>
      <c r="Q250" s="6" t="s">
        <v>1759</v>
      </c>
    </row>
    <row r="251">
      <c r="A251" s="6" t="s">
        <v>1760</v>
      </c>
      <c r="B251" s="6" t="s">
        <v>1761</v>
      </c>
      <c r="C251" s="6" t="s">
        <v>1762</v>
      </c>
      <c r="D251" s="6" t="s">
        <v>1763</v>
      </c>
      <c r="E251" s="6" t="s">
        <v>1764</v>
      </c>
      <c r="F251" s="6" t="s">
        <v>1762</v>
      </c>
      <c r="G251" s="6" t="s">
        <v>1762</v>
      </c>
      <c r="H251" s="6" t="s">
        <v>1765</v>
      </c>
      <c r="I251" s="6" t="s">
        <v>1765</v>
      </c>
      <c r="J251" s="6" t="s">
        <v>1765</v>
      </c>
      <c r="K251" s="6" t="s">
        <v>1765</v>
      </c>
      <c r="L251" s="6" t="s">
        <v>1765</v>
      </c>
      <c r="M251" s="6" t="s">
        <v>1765</v>
      </c>
      <c r="N251" s="6" t="s">
        <v>22</v>
      </c>
      <c r="O251" s="6" t="s">
        <v>22</v>
      </c>
      <c r="P251" s="6" t="s">
        <v>22</v>
      </c>
      <c r="Q251" s="6" t="s">
        <v>1766</v>
      </c>
    </row>
    <row r="252">
      <c r="A252" s="6" t="s">
        <v>1767</v>
      </c>
      <c r="B252" s="6" t="s">
        <v>1768</v>
      </c>
      <c r="C252" s="6" t="s">
        <v>1769</v>
      </c>
      <c r="D252" s="6" t="s">
        <v>1770</v>
      </c>
      <c r="E252" s="6" t="s">
        <v>1771</v>
      </c>
      <c r="F252" s="6" t="s">
        <v>1769</v>
      </c>
      <c r="G252" s="6" t="s">
        <v>1769</v>
      </c>
      <c r="H252" s="6" t="s">
        <v>1772</v>
      </c>
      <c r="I252" s="6" t="s">
        <v>1772</v>
      </c>
      <c r="J252" s="6" t="s">
        <v>1772</v>
      </c>
      <c r="K252" s="6" t="s">
        <v>1772</v>
      </c>
      <c r="L252" s="6" t="s">
        <v>1772</v>
      </c>
      <c r="M252" s="6" t="s">
        <v>1772</v>
      </c>
      <c r="N252" s="6" t="s">
        <v>22</v>
      </c>
      <c r="O252" s="6" t="s">
        <v>22</v>
      </c>
      <c r="P252" s="6" t="s">
        <v>22</v>
      </c>
      <c r="Q252" s="6" t="s">
        <v>1773</v>
      </c>
    </row>
    <row r="253">
      <c r="A253" s="6" t="s">
        <v>1774</v>
      </c>
      <c r="B253" s="6" t="s">
        <v>1775</v>
      </c>
      <c r="C253" s="6" t="s">
        <v>1776</v>
      </c>
      <c r="D253" s="6" t="s">
        <v>1777</v>
      </c>
      <c r="E253" s="6" t="s">
        <v>1778</v>
      </c>
      <c r="F253" s="6" t="s">
        <v>1776</v>
      </c>
      <c r="G253" s="6" t="s">
        <v>1776</v>
      </c>
      <c r="H253" s="6" t="s">
        <v>1779</v>
      </c>
      <c r="I253" s="6" t="s">
        <v>1779</v>
      </c>
      <c r="J253" s="6" t="s">
        <v>1779</v>
      </c>
      <c r="K253" s="6" t="s">
        <v>1779</v>
      </c>
      <c r="L253" s="6" t="s">
        <v>1779</v>
      </c>
      <c r="M253" s="6" t="s">
        <v>1779</v>
      </c>
      <c r="N253" s="6" t="s">
        <v>22</v>
      </c>
      <c r="O253" s="6" t="s">
        <v>22</v>
      </c>
      <c r="P253" s="6" t="s">
        <v>22</v>
      </c>
      <c r="Q253" s="6" t="s">
        <v>1780</v>
      </c>
    </row>
    <row r="254">
      <c r="A254" s="6" t="s">
        <v>1781</v>
      </c>
      <c r="B254" s="6" t="s">
        <v>1782</v>
      </c>
      <c r="C254" s="6" t="s">
        <v>1783</v>
      </c>
      <c r="D254" s="6" t="s">
        <v>1784</v>
      </c>
      <c r="E254" s="6" t="s">
        <v>1785</v>
      </c>
      <c r="F254" s="6" t="s">
        <v>1783</v>
      </c>
      <c r="G254" s="6" t="s">
        <v>1783</v>
      </c>
      <c r="H254" s="6" t="s">
        <v>1786</v>
      </c>
      <c r="I254" s="6" t="s">
        <v>1786</v>
      </c>
      <c r="J254" s="6" t="s">
        <v>1786</v>
      </c>
      <c r="K254" s="6" t="s">
        <v>1786</v>
      </c>
      <c r="L254" s="6" t="s">
        <v>1786</v>
      </c>
      <c r="M254" s="6" t="s">
        <v>1786</v>
      </c>
      <c r="N254" s="6" t="s">
        <v>22</v>
      </c>
      <c r="O254" s="6" t="s">
        <v>22</v>
      </c>
      <c r="P254" s="6" t="s">
        <v>22</v>
      </c>
      <c r="Q254" s="6" t="s">
        <v>1787</v>
      </c>
    </row>
    <row r="255">
      <c r="A255" s="6" t="s">
        <v>1788</v>
      </c>
      <c r="B255" s="6" t="s">
        <v>1789</v>
      </c>
      <c r="C255" s="6" t="s">
        <v>1790</v>
      </c>
      <c r="D255" s="6" t="s">
        <v>1791</v>
      </c>
      <c r="E255" s="6" t="s">
        <v>1792</v>
      </c>
      <c r="F255" s="6" t="s">
        <v>1790</v>
      </c>
      <c r="G255" s="6" t="s">
        <v>1790</v>
      </c>
      <c r="H255" s="6" t="s">
        <v>1793</v>
      </c>
      <c r="I255" s="6" t="s">
        <v>1793</v>
      </c>
      <c r="J255" s="6" t="s">
        <v>1793</v>
      </c>
      <c r="K255" s="6" t="s">
        <v>1793</v>
      </c>
      <c r="L255" s="6" t="s">
        <v>1793</v>
      </c>
      <c r="M255" s="6" t="s">
        <v>1793</v>
      </c>
      <c r="N255" s="6" t="s">
        <v>22</v>
      </c>
      <c r="O255" s="6" t="s">
        <v>22</v>
      </c>
      <c r="P255" s="6" t="s">
        <v>22</v>
      </c>
      <c r="Q255" s="6" t="s">
        <v>1794</v>
      </c>
    </row>
    <row r="256">
      <c r="A256" s="6" t="s">
        <v>1795</v>
      </c>
      <c r="B256" s="6" t="s">
        <v>1796</v>
      </c>
      <c r="C256" s="6" t="s">
        <v>1797</v>
      </c>
      <c r="D256" s="6" t="s">
        <v>1798</v>
      </c>
      <c r="E256" s="6" t="s">
        <v>1799</v>
      </c>
      <c r="F256" s="6" t="s">
        <v>1797</v>
      </c>
      <c r="G256" s="6" t="s">
        <v>1797</v>
      </c>
      <c r="H256" s="6" t="s">
        <v>1800</v>
      </c>
      <c r="I256" s="6" t="s">
        <v>1800</v>
      </c>
      <c r="J256" s="6" t="s">
        <v>1800</v>
      </c>
      <c r="K256" s="6" t="s">
        <v>1800</v>
      </c>
      <c r="L256" s="6" t="s">
        <v>1800</v>
      </c>
      <c r="M256" s="6" t="s">
        <v>1800</v>
      </c>
      <c r="N256" s="6" t="s">
        <v>22</v>
      </c>
      <c r="O256" s="6" t="s">
        <v>22</v>
      </c>
      <c r="P256" s="6" t="s">
        <v>22</v>
      </c>
      <c r="Q256" s="6" t="s">
        <v>1801</v>
      </c>
    </row>
    <row r="257">
      <c r="A257" s="6" t="s">
        <v>1802</v>
      </c>
      <c r="B257" s="6" t="s">
        <v>1803</v>
      </c>
      <c r="C257" s="6" t="s">
        <v>1804</v>
      </c>
      <c r="D257" s="6" t="s">
        <v>1805</v>
      </c>
      <c r="E257" s="6" t="s">
        <v>1806</v>
      </c>
      <c r="F257" s="6" t="s">
        <v>1804</v>
      </c>
      <c r="G257" s="6" t="s">
        <v>1804</v>
      </c>
      <c r="H257" s="6" t="s">
        <v>1807</v>
      </c>
      <c r="I257" s="6" t="s">
        <v>1807</v>
      </c>
      <c r="J257" s="6" t="s">
        <v>1807</v>
      </c>
      <c r="K257" s="6" t="s">
        <v>1807</v>
      </c>
      <c r="L257" s="6" t="s">
        <v>1807</v>
      </c>
      <c r="M257" s="6" t="s">
        <v>1807</v>
      </c>
      <c r="N257" s="6" t="s">
        <v>22</v>
      </c>
      <c r="O257" s="6" t="s">
        <v>22</v>
      </c>
      <c r="P257" s="6" t="s">
        <v>22</v>
      </c>
      <c r="Q257" s="6" t="s">
        <v>1808</v>
      </c>
    </row>
    <row r="258">
      <c r="A258" s="6" t="s">
        <v>1809</v>
      </c>
      <c r="B258" s="6" t="s">
        <v>1810</v>
      </c>
      <c r="C258" s="6" t="s">
        <v>1811</v>
      </c>
      <c r="D258" s="6" t="s">
        <v>1812</v>
      </c>
      <c r="E258" s="6" t="s">
        <v>1813</v>
      </c>
      <c r="F258" s="6" t="s">
        <v>1811</v>
      </c>
      <c r="G258" s="6" t="s">
        <v>1811</v>
      </c>
      <c r="H258" s="6" t="s">
        <v>1814</v>
      </c>
      <c r="I258" s="6" t="s">
        <v>1814</v>
      </c>
      <c r="J258" s="6" t="s">
        <v>1814</v>
      </c>
      <c r="K258" s="6" t="s">
        <v>1814</v>
      </c>
      <c r="L258" s="6" t="s">
        <v>1814</v>
      </c>
      <c r="M258" s="6" t="s">
        <v>1814</v>
      </c>
      <c r="N258" s="6" t="s">
        <v>22</v>
      </c>
      <c r="O258" s="6" t="s">
        <v>22</v>
      </c>
      <c r="P258" s="6" t="s">
        <v>22</v>
      </c>
      <c r="Q258" s="6" t="s">
        <v>1815</v>
      </c>
    </row>
    <row r="259">
      <c r="A259" s="6" t="s">
        <v>1816</v>
      </c>
      <c r="B259" s="6" t="s">
        <v>1817</v>
      </c>
      <c r="C259" s="6" t="s">
        <v>1818</v>
      </c>
      <c r="D259" s="6" t="s">
        <v>1819</v>
      </c>
      <c r="E259" s="6" t="s">
        <v>1820</v>
      </c>
      <c r="F259" s="6" t="s">
        <v>1821</v>
      </c>
      <c r="G259" s="6" t="s">
        <v>1822</v>
      </c>
      <c r="H259" s="6" t="s">
        <v>1823</v>
      </c>
      <c r="I259" s="6" t="s">
        <v>1823</v>
      </c>
      <c r="J259" s="6" t="s">
        <v>1823</v>
      </c>
      <c r="K259" s="6" t="s">
        <v>1823</v>
      </c>
      <c r="L259" s="6" t="s">
        <v>1823</v>
      </c>
      <c r="M259" s="6" t="s">
        <v>1823</v>
      </c>
      <c r="N259" s="6" t="s">
        <v>22</v>
      </c>
      <c r="O259" s="6" t="s">
        <v>22</v>
      </c>
      <c r="P259" s="6" t="s">
        <v>22</v>
      </c>
      <c r="Q259" s="6" t="s">
        <v>1824</v>
      </c>
    </row>
    <row r="260">
      <c r="A260" s="6" t="s">
        <v>1825</v>
      </c>
      <c r="B260" s="6" t="s">
        <v>1826</v>
      </c>
      <c r="C260" s="6" t="s">
        <v>1827</v>
      </c>
      <c r="D260" s="6" t="s">
        <v>1828</v>
      </c>
      <c r="E260" s="6" t="s">
        <v>1829</v>
      </c>
      <c r="F260" s="6" t="s">
        <v>1830</v>
      </c>
      <c r="G260" s="6" t="s">
        <v>1831</v>
      </c>
      <c r="H260" s="6" t="s">
        <v>1832</v>
      </c>
      <c r="I260" s="6" t="s">
        <v>1832</v>
      </c>
      <c r="J260" s="6" t="s">
        <v>1832</v>
      </c>
      <c r="K260" s="6" t="s">
        <v>1832</v>
      </c>
      <c r="L260" s="6" t="s">
        <v>1832</v>
      </c>
      <c r="M260" s="6" t="s">
        <v>1832</v>
      </c>
      <c r="N260" s="6" t="s">
        <v>22</v>
      </c>
      <c r="O260" s="6" t="s">
        <v>22</v>
      </c>
      <c r="P260" s="6" t="s">
        <v>22</v>
      </c>
      <c r="Q260" s="6" t="s">
        <v>1833</v>
      </c>
    </row>
    <row r="261">
      <c r="A261" s="6" t="s">
        <v>1834</v>
      </c>
      <c r="B261" s="6" t="s">
        <v>1835</v>
      </c>
      <c r="C261" s="6" t="s">
        <v>1836</v>
      </c>
      <c r="D261" s="6" t="s">
        <v>1837</v>
      </c>
      <c r="E261" s="6" t="s">
        <v>1838</v>
      </c>
      <c r="F261" s="6" t="s">
        <v>1839</v>
      </c>
      <c r="G261" s="6" t="s">
        <v>1840</v>
      </c>
      <c r="H261" s="6" t="s">
        <v>1841</v>
      </c>
      <c r="I261" s="6" t="s">
        <v>1841</v>
      </c>
      <c r="J261" s="6" t="s">
        <v>1841</v>
      </c>
      <c r="K261" s="6" t="s">
        <v>1841</v>
      </c>
      <c r="L261" s="6" t="s">
        <v>1841</v>
      </c>
      <c r="M261" s="6" t="s">
        <v>1841</v>
      </c>
      <c r="N261" s="6" t="s">
        <v>22</v>
      </c>
      <c r="O261" s="6" t="s">
        <v>22</v>
      </c>
      <c r="P261" s="6" t="s">
        <v>22</v>
      </c>
      <c r="Q261" s="6" t="s">
        <v>1842</v>
      </c>
    </row>
    <row r="262">
      <c r="A262" s="6" t="s">
        <v>1843</v>
      </c>
      <c r="B262" s="6" t="s">
        <v>1844</v>
      </c>
      <c r="C262" s="6" t="s">
        <v>1845</v>
      </c>
      <c r="D262" s="6" t="s">
        <v>1846</v>
      </c>
      <c r="E262" s="6" t="s">
        <v>1847</v>
      </c>
      <c r="F262" s="6" t="s">
        <v>1848</v>
      </c>
      <c r="G262" s="6" t="s">
        <v>1849</v>
      </c>
      <c r="H262" s="6" t="s">
        <v>1850</v>
      </c>
      <c r="I262" s="6" t="s">
        <v>1850</v>
      </c>
      <c r="J262" s="6" t="s">
        <v>1850</v>
      </c>
      <c r="K262" s="6" t="s">
        <v>1850</v>
      </c>
      <c r="L262" s="6" t="s">
        <v>1850</v>
      </c>
      <c r="M262" s="6" t="s">
        <v>1850</v>
      </c>
      <c r="N262" s="6" t="s">
        <v>22</v>
      </c>
      <c r="O262" s="6" t="s">
        <v>22</v>
      </c>
      <c r="P262" s="6" t="s">
        <v>22</v>
      </c>
      <c r="Q262" s="6" t="s">
        <v>1851</v>
      </c>
    </row>
    <row r="263">
      <c r="A263" s="6" t="s">
        <v>1852</v>
      </c>
      <c r="B263" s="6" t="s">
        <v>1853</v>
      </c>
      <c r="C263" s="6" t="s">
        <v>1854</v>
      </c>
      <c r="D263" s="6" t="s">
        <v>1855</v>
      </c>
      <c r="E263" s="6" t="s">
        <v>1856</v>
      </c>
      <c r="F263" s="6" t="s">
        <v>1857</v>
      </c>
      <c r="G263" s="6" t="s">
        <v>1858</v>
      </c>
      <c r="H263" s="6" t="s">
        <v>1859</v>
      </c>
      <c r="I263" s="6" t="s">
        <v>1859</v>
      </c>
      <c r="J263" s="6" t="s">
        <v>1859</v>
      </c>
      <c r="K263" s="6" t="s">
        <v>1859</v>
      </c>
      <c r="L263" s="6" t="s">
        <v>1859</v>
      </c>
      <c r="M263" s="6" t="s">
        <v>1859</v>
      </c>
      <c r="N263" s="6" t="s">
        <v>22</v>
      </c>
      <c r="O263" s="6" t="s">
        <v>22</v>
      </c>
      <c r="P263" s="6" t="s">
        <v>22</v>
      </c>
      <c r="Q263" s="6" t="s">
        <v>1860</v>
      </c>
    </row>
    <row r="264">
      <c r="A264" s="6" t="s">
        <v>1861</v>
      </c>
      <c r="B264" s="6" t="s">
        <v>1862</v>
      </c>
      <c r="C264" s="6" t="s">
        <v>1863</v>
      </c>
      <c r="D264" s="6" t="s">
        <v>1864</v>
      </c>
      <c r="E264" s="6" t="s">
        <v>1865</v>
      </c>
      <c r="F264" s="6" t="s">
        <v>1866</v>
      </c>
      <c r="G264" s="6" t="s">
        <v>1867</v>
      </c>
      <c r="H264" s="6" t="s">
        <v>1868</v>
      </c>
      <c r="I264" s="6" t="s">
        <v>1868</v>
      </c>
      <c r="J264" s="6" t="s">
        <v>1868</v>
      </c>
      <c r="K264" s="6" t="s">
        <v>1868</v>
      </c>
      <c r="L264" s="6" t="s">
        <v>1868</v>
      </c>
      <c r="M264" s="6" t="s">
        <v>1868</v>
      </c>
      <c r="N264" s="6" t="s">
        <v>22</v>
      </c>
      <c r="O264" s="6" t="s">
        <v>22</v>
      </c>
      <c r="P264" s="6" t="s">
        <v>22</v>
      </c>
      <c r="Q264" s="6" t="s">
        <v>1869</v>
      </c>
    </row>
    <row r="265">
      <c r="A265" s="6" t="s">
        <v>1870</v>
      </c>
      <c r="B265" s="6" t="s">
        <v>1871</v>
      </c>
      <c r="C265" s="6" t="s">
        <v>1872</v>
      </c>
      <c r="D265" s="6" t="s">
        <v>1873</v>
      </c>
      <c r="E265" s="6" t="s">
        <v>1874</v>
      </c>
      <c r="F265" s="6" t="s">
        <v>1875</v>
      </c>
      <c r="G265" s="6" t="s">
        <v>1876</v>
      </c>
      <c r="H265" s="6" t="s">
        <v>1877</v>
      </c>
      <c r="I265" s="6" t="s">
        <v>1877</v>
      </c>
      <c r="J265" s="6" t="s">
        <v>1877</v>
      </c>
      <c r="K265" s="6" t="s">
        <v>1877</v>
      </c>
      <c r="L265" s="6" t="s">
        <v>1877</v>
      </c>
      <c r="M265" s="6" t="s">
        <v>1877</v>
      </c>
      <c r="N265" s="6" t="s">
        <v>22</v>
      </c>
      <c r="O265" s="6" t="s">
        <v>22</v>
      </c>
      <c r="P265" s="6" t="s">
        <v>22</v>
      </c>
      <c r="Q265" s="6" t="s">
        <v>1878</v>
      </c>
    </row>
    <row r="266">
      <c r="A266" s="6" t="s">
        <v>1879</v>
      </c>
      <c r="B266" s="6" t="s">
        <v>1880</v>
      </c>
      <c r="C266" s="6" t="s">
        <v>1881</v>
      </c>
      <c r="D266" s="6" t="s">
        <v>1882</v>
      </c>
      <c r="E266" s="6" t="s">
        <v>1883</v>
      </c>
      <c r="F266" s="6" t="s">
        <v>1884</v>
      </c>
      <c r="G266" s="6" t="s">
        <v>1885</v>
      </c>
      <c r="H266" s="6" t="s">
        <v>1886</v>
      </c>
      <c r="I266" s="6" t="s">
        <v>1886</v>
      </c>
      <c r="J266" s="6" t="s">
        <v>1886</v>
      </c>
      <c r="K266" s="6" t="s">
        <v>1886</v>
      </c>
      <c r="L266" s="6" t="s">
        <v>1886</v>
      </c>
      <c r="M266" s="6" t="s">
        <v>1886</v>
      </c>
      <c r="N266" s="6" t="s">
        <v>22</v>
      </c>
      <c r="O266" s="6" t="s">
        <v>22</v>
      </c>
      <c r="P266" s="6" t="s">
        <v>22</v>
      </c>
      <c r="Q266" s="6" t="s">
        <v>1887</v>
      </c>
    </row>
    <row r="267">
      <c r="A267" s="6" t="s">
        <v>1888</v>
      </c>
      <c r="B267" s="6" t="s">
        <v>1889</v>
      </c>
      <c r="C267" s="6" t="s">
        <v>1890</v>
      </c>
      <c r="D267" s="6" t="s">
        <v>1891</v>
      </c>
      <c r="E267" s="6" t="s">
        <v>1892</v>
      </c>
      <c r="F267" s="6" t="s">
        <v>1893</v>
      </c>
      <c r="G267" s="6" t="s">
        <v>1894</v>
      </c>
      <c r="H267" s="6" t="s">
        <v>1895</v>
      </c>
      <c r="I267" s="6" t="s">
        <v>1895</v>
      </c>
      <c r="J267" s="6" t="s">
        <v>1895</v>
      </c>
      <c r="K267" s="6" t="s">
        <v>1895</v>
      </c>
      <c r="L267" s="6" t="s">
        <v>1895</v>
      </c>
      <c r="M267" s="6" t="s">
        <v>1895</v>
      </c>
      <c r="N267" s="6" t="s">
        <v>22</v>
      </c>
      <c r="O267" s="6" t="s">
        <v>22</v>
      </c>
      <c r="P267" s="6" t="s">
        <v>22</v>
      </c>
      <c r="Q267" s="6" t="s">
        <v>1896</v>
      </c>
    </row>
    <row r="268">
      <c r="A268" s="6" t="s">
        <v>1897</v>
      </c>
      <c r="B268" s="6" t="s">
        <v>1898</v>
      </c>
      <c r="C268" s="6" t="s">
        <v>1899</v>
      </c>
      <c r="D268" s="6" t="s">
        <v>1900</v>
      </c>
      <c r="E268" s="6" t="s">
        <v>1901</v>
      </c>
      <c r="F268" s="6" t="s">
        <v>1902</v>
      </c>
      <c r="G268" s="6" t="s">
        <v>1903</v>
      </c>
      <c r="H268" s="6" t="s">
        <v>1904</v>
      </c>
      <c r="I268" s="6" t="s">
        <v>1904</v>
      </c>
      <c r="J268" s="6" t="s">
        <v>1904</v>
      </c>
      <c r="K268" s="6" t="s">
        <v>1904</v>
      </c>
      <c r="L268" s="6" t="s">
        <v>1904</v>
      </c>
      <c r="M268" s="6" t="s">
        <v>1904</v>
      </c>
      <c r="N268" s="6" t="s">
        <v>22</v>
      </c>
      <c r="O268" s="6" t="s">
        <v>22</v>
      </c>
      <c r="P268" s="6" t="s">
        <v>22</v>
      </c>
      <c r="Q268" s="6" t="s">
        <v>1905</v>
      </c>
    </row>
    <row r="269">
      <c r="A269" s="6" t="s">
        <v>1906</v>
      </c>
      <c r="B269" s="6" t="s">
        <v>1907</v>
      </c>
      <c r="C269" s="6" t="s">
        <v>1908</v>
      </c>
      <c r="D269" s="6" t="s">
        <v>1909</v>
      </c>
      <c r="E269" s="6" t="s">
        <v>1910</v>
      </c>
      <c r="F269" s="6" t="s">
        <v>1911</v>
      </c>
      <c r="G269" s="6" t="s">
        <v>1912</v>
      </c>
      <c r="H269" s="6" t="s">
        <v>1913</v>
      </c>
      <c r="I269" s="6" t="s">
        <v>1913</v>
      </c>
      <c r="J269" s="6" t="s">
        <v>1913</v>
      </c>
      <c r="K269" s="6" t="s">
        <v>1913</v>
      </c>
      <c r="L269" s="6" t="s">
        <v>1913</v>
      </c>
      <c r="M269" s="6" t="s">
        <v>1913</v>
      </c>
      <c r="N269" s="6" t="s">
        <v>22</v>
      </c>
      <c r="O269" s="6" t="s">
        <v>22</v>
      </c>
      <c r="P269" s="6" t="s">
        <v>22</v>
      </c>
      <c r="Q269" s="6" t="s">
        <v>1914</v>
      </c>
    </row>
    <row r="270">
      <c r="A270" s="6" t="s">
        <v>1915</v>
      </c>
      <c r="B270" s="6" t="s">
        <v>1916</v>
      </c>
      <c r="C270" s="6" t="s">
        <v>1917</v>
      </c>
      <c r="D270" s="6" t="s">
        <v>1918</v>
      </c>
      <c r="E270" s="6" t="s">
        <v>1919</v>
      </c>
      <c r="F270" s="6" t="s">
        <v>1920</v>
      </c>
      <c r="G270" s="6" t="s">
        <v>1921</v>
      </c>
      <c r="H270" s="6" t="s">
        <v>1922</v>
      </c>
      <c r="I270" s="6" t="s">
        <v>1922</v>
      </c>
      <c r="J270" s="6" t="s">
        <v>1922</v>
      </c>
      <c r="K270" s="6" t="s">
        <v>1922</v>
      </c>
      <c r="L270" s="6" t="s">
        <v>1922</v>
      </c>
      <c r="M270" s="6" t="s">
        <v>1922</v>
      </c>
      <c r="N270" s="6" t="s">
        <v>22</v>
      </c>
      <c r="O270" s="6" t="s">
        <v>22</v>
      </c>
      <c r="P270" s="6" t="s">
        <v>22</v>
      </c>
      <c r="Q270" s="6" t="s">
        <v>1923</v>
      </c>
    </row>
    <row r="271">
      <c r="A271" s="6" t="s">
        <v>1924</v>
      </c>
      <c r="B271" s="6" t="s">
        <v>1925</v>
      </c>
      <c r="C271" s="6" t="s">
        <v>1926</v>
      </c>
      <c r="D271" s="6" t="s">
        <v>1927</v>
      </c>
      <c r="E271" s="6" t="s">
        <v>1928</v>
      </c>
      <c r="F271" s="6" t="s">
        <v>1929</v>
      </c>
      <c r="G271" s="6" t="s">
        <v>1930</v>
      </c>
      <c r="H271" s="6" t="s">
        <v>1931</v>
      </c>
      <c r="I271" s="6" t="s">
        <v>1931</v>
      </c>
      <c r="J271" s="6" t="s">
        <v>1931</v>
      </c>
      <c r="K271" s="6" t="s">
        <v>1931</v>
      </c>
      <c r="L271" s="6" t="s">
        <v>1931</v>
      </c>
      <c r="M271" s="6" t="s">
        <v>1931</v>
      </c>
      <c r="N271" s="6" t="s">
        <v>22</v>
      </c>
      <c r="O271" s="6" t="s">
        <v>22</v>
      </c>
      <c r="P271" s="6" t="s">
        <v>22</v>
      </c>
      <c r="Q271" s="6" t="s">
        <v>1932</v>
      </c>
    </row>
    <row r="272">
      <c r="A272" s="6" t="s">
        <v>1933</v>
      </c>
      <c r="B272" s="6" t="s">
        <v>1934</v>
      </c>
      <c r="C272" s="6" t="s">
        <v>1935</v>
      </c>
      <c r="D272" s="6" t="s">
        <v>1936</v>
      </c>
      <c r="E272" s="6" t="s">
        <v>1937</v>
      </c>
      <c r="F272" s="6" t="s">
        <v>1938</v>
      </c>
      <c r="G272" s="6" t="s">
        <v>1939</v>
      </c>
      <c r="H272" s="6" t="s">
        <v>1940</v>
      </c>
      <c r="I272" s="6" t="s">
        <v>1940</v>
      </c>
      <c r="J272" s="6" t="s">
        <v>1940</v>
      </c>
      <c r="K272" s="6" t="s">
        <v>1940</v>
      </c>
      <c r="L272" s="6" t="s">
        <v>1940</v>
      </c>
      <c r="M272" s="6" t="s">
        <v>1940</v>
      </c>
      <c r="N272" s="6" t="s">
        <v>22</v>
      </c>
      <c r="O272" s="6" t="s">
        <v>22</v>
      </c>
      <c r="P272" s="6" t="s">
        <v>22</v>
      </c>
      <c r="Q272" s="6" t="s">
        <v>1941</v>
      </c>
    </row>
    <row r="273">
      <c r="A273" s="6" t="s">
        <v>1942</v>
      </c>
      <c r="B273" s="6" t="s">
        <v>1943</v>
      </c>
      <c r="C273" s="6" t="s">
        <v>1944</v>
      </c>
      <c r="D273" s="6" t="s">
        <v>1945</v>
      </c>
      <c r="E273" s="6" t="s">
        <v>1946</v>
      </c>
      <c r="F273" s="6" t="s">
        <v>1947</v>
      </c>
      <c r="G273" s="6" t="s">
        <v>1948</v>
      </c>
      <c r="H273" s="6" t="s">
        <v>1949</v>
      </c>
      <c r="I273" s="6" t="s">
        <v>1949</v>
      </c>
      <c r="J273" s="6" t="s">
        <v>1949</v>
      </c>
      <c r="K273" s="6" t="s">
        <v>1949</v>
      </c>
      <c r="L273" s="6" t="s">
        <v>1949</v>
      </c>
      <c r="M273" s="6" t="s">
        <v>1949</v>
      </c>
      <c r="N273" s="6" t="s">
        <v>22</v>
      </c>
      <c r="O273" s="6" t="s">
        <v>22</v>
      </c>
      <c r="P273" s="6" t="s">
        <v>22</v>
      </c>
      <c r="Q273" s="6" t="s">
        <v>1950</v>
      </c>
    </row>
    <row r="274">
      <c r="A274" s="6" t="s">
        <v>1951</v>
      </c>
      <c r="B274" s="6" t="s">
        <v>1952</v>
      </c>
      <c r="C274" s="6" t="s">
        <v>1953</v>
      </c>
      <c r="D274" s="6" t="s">
        <v>1954</v>
      </c>
      <c r="E274" s="6" t="s">
        <v>1955</v>
      </c>
      <c r="F274" s="6" t="s">
        <v>1956</v>
      </c>
      <c r="G274" s="6" t="s">
        <v>1957</v>
      </c>
      <c r="H274" s="6" t="s">
        <v>1958</v>
      </c>
      <c r="I274" s="6" t="s">
        <v>1958</v>
      </c>
      <c r="J274" s="6" t="s">
        <v>1958</v>
      </c>
      <c r="K274" s="6" t="s">
        <v>1958</v>
      </c>
      <c r="L274" s="6" t="s">
        <v>1958</v>
      </c>
      <c r="M274" s="6" t="s">
        <v>1958</v>
      </c>
      <c r="N274" s="6" t="s">
        <v>22</v>
      </c>
      <c r="O274" s="6" t="s">
        <v>22</v>
      </c>
      <c r="P274" s="6" t="s">
        <v>22</v>
      </c>
      <c r="Q274" s="6" t="s">
        <v>1959</v>
      </c>
    </row>
    <row r="275">
      <c r="A275" s="6" t="s">
        <v>1960</v>
      </c>
      <c r="B275" s="6" t="s">
        <v>1961</v>
      </c>
      <c r="C275" s="6" t="s">
        <v>1962</v>
      </c>
      <c r="D275" s="6" t="s">
        <v>1963</v>
      </c>
      <c r="E275" s="6" t="s">
        <v>1964</v>
      </c>
      <c r="F275" s="6" t="s">
        <v>1965</v>
      </c>
      <c r="G275" s="6" t="s">
        <v>1966</v>
      </c>
      <c r="H275" s="6" t="s">
        <v>1967</v>
      </c>
      <c r="I275" s="6" t="s">
        <v>1967</v>
      </c>
      <c r="J275" s="6" t="s">
        <v>1967</v>
      </c>
      <c r="K275" s="6" t="s">
        <v>1967</v>
      </c>
      <c r="L275" s="6" t="s">
        <v>1967</v>
      </c>
      <c r="M275" s="6" t="s">
        <v>1967</v>
      </c>
      <c r="N275" s="6" t="s">
        <v>22</v>
      </c>
      <c r="O275" s="6" t="s">
        <v>22</v>
      </c>
      <c r="P275" s="6" t="s">
        <v>22</v>
      </c>
      <c r="Q275" s="6" t="s">
        <v>1968</v>
      </c>
    </row>
    <row r="276">
      <c r="A276" s="6" t="s">
        <v>1969</v>
      </c>
      <c r="B276" s="6" t="s">
        <v>1970</v>
      </c>
      <c r="C276" s="6" t="s">
        <v>1971</v>
      </c>
      <c r="D276" s="6" t="s">
        <v>1972</v>
      </c>
      <c r="E276" s="6" t="s">
        <v>1973</v>
      </c>
      <c r="F276" s="6" t="s">
        <v>1974</v>
      </c>
      <c r="G276" s="6" t="s">
        <v>1975</v>
      </c>
      <c r="H276" s="6" t="s">
        <v>1976</v>
      </c>
      <c r="I276" s="6" t="s">
        <v>1976</v>
      </c>
      <c r="J276" s="6" t="s">
        <v>1976</v>
      </c>
      <c r="K276" s="6" t="s">
        <v>1976</v>
      </c>
      <c r="L276" s="6" t="s">
        <v>1976</v>
      </c>
      <c r="M276" s="6" t="s">
        <v>1976</v>
      </c>
      <c r="N276" s="6" t="s">
        <v>22</v>
      </c>
      <c r="O276" s="6" t="s">
        <v>22</v>
      </c>
      <c r="P276" s="6" t="s">
        <v>22</v>
      </c>
      <c r="Q276" s="6" t="s">
        <v>1977</v>
      </c>
    </row>
    <row r="277">
      <c r="A277" s="6" t="s">
        <v>1978</v>
      </c>
      <c r="B277" s="6" t="s">
        <v>1979</v>
      </c>
      <c r="C277" s="6" t="s">
        <v>1980</v>
      </c>
      <c r="D277" s="6" t="s">
        <v>1981</v>
      </c>
      <c r="E277" s="6" t="s">
        <v>1982</v>
      </c>
      <c r="F277" s="6" t="s">
        <v>1983</v>
      </c>
      <c r="G277" s="6" t="s">
        <v>1984</v>
      </c>
      <c r="H277" s="6" t="s">
        <v>1985</v>
      </c>
      <c r="I277" s="6" t="s">
        <v>1985</v>
      </c>
      <c r="J277" s="6" t="s">
        <v>1985</v>
      </c>
      <c r="K277" s="6" t="s">
        <v>1985</v>
      </c>
      <c r="L277" s="6" t="s">
        <v>1985</v>
      </c>
      <c r="M277" s="6" t="s">
        <v>1985</v>
      </c>
      <c r="N277" s="6" t="s">
        <v>22</v>
      </c>
      <c r="O277" s="6" t="s">
        <v>22</v>
      </c>
      <c r="P277" s="6" t="s">
        <v>22</v>
      </c>
      <c r="Q277" s="6" t="s">
        <v>1986</v>
      </c>
    </row>
    <row r="278">
      <c r="A278" s="6" t="s">
        <v>1987</v>
      </c>
      <c r="B278" s="6" t="s">
        <v>1988</v>
      </c>
      <c r="C278" s="6" t="s">
        <v>1989</v>
      </c>
      <c r="D278" s="6" t="s">
        <v>1990</v>
      </c>
      <c r="E278" s="6" t="s">
        <v>1991</v>
      </c>
      <c r="F278" s="6" t="s">
        <v>1992</v>
      </c>
      <c r="G278" s="6" t="s">
        <v>1993</v>
      </c>
      <c r="H278" s="6" t="s">
        <v>1994</v>
      </c>
      <c r="I278" s="6" t="s">
        <v>1994</v>
      </c>
      <c r="J278" s="6" t="s">
        <v>1994</v>
      </c>
      <c r="K278" s="6" t="s">
        <v>1994</v>
      </c>
      <c r="L278" s="6" t="s">
        <v>1994</v>
      </c>
      <c r="M278" s="6" t="s">
        <v>1994</v>
      </c>
      <c r="N278" s="6" t="s">
        <v>22</v>
      </c>
      <c r="O278" s="6" t="s">
        <v>22</v>
      </c>
      <c r="P278" s="6" t="s">
        <v>22</v>
      </c>
      <c r="Q278" s="6" t="s">
        <v>1995</v>
      </c>
    </row>
    <row r="279">
      <c r="A279" s="6" t="s">
        <v>1996</v>
      </c>
      <c r="B279" s="6" t="s">
        <v>1997</v>
      </c>
      <c r="C279" s="6" t="s">
        <v>1998</v>
      </c>
      <c r="D279" s="6" t="s">
        <v>1999</v>
      </c>
      <c r="E279" s="6" t="s">
        <v>2000</v>
      </c>
      <c r="F279" s="6" t="s">
        <v>2001</v>
      </c>
      <c r="G279" s="6" t="s">
        <v>2002</v>
      </c>
      <c r="H279" s="6" t="s">
        <v>2003</v>
      </c>
      <c r="I279" s="6" t="s">
        <v>2003</v>
      </c>
      <c r="J279" s="6" t="s">
        <v>2003</v>
      </c>
      <c r="K279" s="6" t="s">
        <v>2003</v>
      </c>
      <c r="L279" s="6" t="s">
        <v>2003</v>
      </c>
      <c r="M279" s="6" t="s">
        <v>2003</v>
      </c>
      <c r="N279" s="6" t="s">
        <v>22</v>
      </c>
      <c r="O279" s="6" t="s">
        <v>22</v>
      </c>
      <c r="P279" s="6" t="s">
        <v>22</v>
      </c>
      <c r="Q279" s="6" t="s">
        <v>2004</v>
      </c>
    </row>
    <row r="280">
      <c r="A280" s="6" t="s">
        <v>2005</v>
      </c>
      <c r="B280" s="6" t="s">
        <v>2006</v>
      </c>
      <c r="C280" s="6" t="s">
        <v>2007</v>
      </c>
      <c r="D280" s="6" t="s">
        <v>2008</v>
      </c>
      <c r="E280" s="6" t="s">
        <v>2009</v>
      </c>
      <c r="F280" s="6" t="s">
        <v>2010</v>
      </c>
      <c r="G280" s="6" t="s">
        <v>2011</v>
      </c>
      <c r="H280" s="6" t="s">
        <v>2012</v>
      </c>
      <c r="I280" s="6" t="s">
        <v>2012</v>
      </c>
      <c r="J280" s="6" t="s">
        <v>2012</v>
      </c>
      <c r="K280" s="6" t="s">
        <v>2012</v>
      </c>
      <c r="L280" s="6" t="s">
        <v>2012</v>
      </c>
      <c r="M280" s="6" t="s">
        <v>2012</v>
      </c>
      <c r="N280" s="6" t="s">
        <v>22</v>
      </c>
      <c r="O280" s="6" t="s">
        <v>22</v>
      </c>
      <c r="P280" s="6" t="s">
        <v>22</v>
      </c>
      <c r="Q280" s="6" t="s">
        <v>2013</v>
      </c>
    </row>
    <row r="281">
      <c r="A281" s="6" t="s">
        <v>2014</v>
      </c>
      <c r="B281" s="6" t="s">
        <v>2015</v>
      </c>
      <c r="C281" s="6" t="s">
        <v>2016</v>
      </c>
      <c r="D281" s="6" t="s">
        <v>2017</v>
      </c>
      <c r="E281" s="6" t="s">
        <v>2018</v>
      </c>
      <c r="F281" s="6" t="s">
        <v>2019</v>
      </c>
      <c r="G281" s="6" t="s">
        <v>2020</v>
      </c>
      <c r="H281" s="6" t="s">
        <v>2021</v>
      </c>
      <c r="I281" s="6" t="s">
        <v>2021</v>
      </c>
      <c r="J281" s="6" t="s">
        <v>2021</v>
      </c>
      <c r="K281" s="6" t="s">
        <v>2021</v>
      </c>
      <c r="L281" s="6" t="s">
        <v>2021</v>
      </c>
      <c r="M281" s="6" t="s">
        <v>2021</v>
      </c>
      <c r="N281" s="6" t="s">
        <v>22</v>
      </c>
      <c r="O281" s="6" t="s">
        <v>22</v>
      </c>
      <c r="P281" s="6" t="s">
        <v>22</v>
      </c>
      <c r="Q281" s="6" t="s">
        <v>2022</v>
      </c>
    </row>
    <row r="282">
      <c r="A282" s="6" t="s">
        <v>2023</v>
      </c>
      <c r="B282" s="6" t="s">
        <v>2024</v>
      </c>
      <c r="C282" s="6" t="s">
        <v>2025</v>
      </c>
      <c r="D282" s="6" t="s">
        <v>2026</v>
      </c>
      <c r="E282" s="6" t="s">
        <v>2027</v>
      </c>
      <c r="F282" s="6" t="s">
        <v>2028</v>
      </c>
      <c r="G282" s="6" t="s">
        <v>2029</v>
      </c>
      <c r="H282" s="6" t="s">
        <v>2030</v>
      </c>
      <c r="I282" s="6" t="s">
        <v>2030</v>
      </c>
      <c r="J282" s="6" t="s">
        <v>2030</v>
      </c>
      <c r="K282" s="6" t="s">
        <v>2030</v>
      </c>
      <c r="L282" s="6" t="s">
        <v>2030</v>
      </c>
      <c r="M282" s="6" t="s">
        <v>2030</v>
      </c>
      <c r="N282" s="6" t="s">
        <v>22</v>
      </c>
      <c r="O282" s="6" t="s">
        <v>22</v>
      </c>
      <c r="P282" s="6" t="s">
        <v>22</v>
      </c>
      <c r="Q282" s="6" t="s">
        <v>2031</v>
      </c>
    </row>
    <row r="283">
      <c r="A283" s="6" t="s">
        <v>2032</v>
      </c>
      <c r="B283" s="6" t="s">
        <v>2033</v>
      </c>
      <c r="C283" s="6" t="s">
        <v>2034</v>
      </c>
      <c r="D283" s="6" t="s">
        <v>2035</v>
      </c>
      <c r="E283" s="6" t="s">
        <v>2036</v>
      </c>
      <c r="F283" s="6" t="s">
        <v>2037</v>
      </c>
      <c r="G283" s="6" t="s">
        <v>2038</v>
      </c>
      <c r="H283" s="6" t="s">
        <v>2039</v>
      </c>
      <c r="I283" s="6" t="s">
        <v>2039</v>
      </c>
      <c r="J283" s="6" t="s">
        <v>2039</v>
      </c>
      <c r="K283" s="6" t="s">
        <v>2039</v>
      </c>
      <c r="L283" s="6" t="s">
        <v>2039</v>
      </c>
      <c r="M283" s="6" t="s">
        <v>2039</v>
      </c>
      <c r="N283" s="6" t="s">
        <v>22</v>
      </c>
      <c r="O283" s="6" t="s">
        <v>22</v>
      </c>
      <c r="P283" s="6" t="s">
        <v>22</v>
      </c>
      <c r="Q283" s="6" t="s">
        <v>2040</v>
      </c>
    </row>
    <row r="284">
      <c r="A284" s="6" t="s">
        <v>2041</v>
      </c>
      <c r="B284" s="6" t="s">
        <v>2042</v>
      </c>
      <c r="C284" s="6" t="s">
        <v>2043</v>
      </c>
      <c r="D284" s="6" t="s">
        <v>2044</v>
      </c>
      <c r="E284" s="6" t="s">
        <v>2045</v>
      </c>
      <c r="F284" s="6" t="s">
        <v>2046</v>
      </c>
      <c r="G284" s="6" t="s">
        <v>2047</v>
      </c>
      <c r="H284" s="6" t="s">
        <v>2048</v>
      </c>
      <c r="I284" s="6" t="s">
        <v>2048</v>
      </c>
      <c r="J284" s="6" t="s">
        <v>2048</v>
      </c>
      <c r="K284" s="6" t="s">
        <v>2048</v>
      </c>
      <c r="L284" s="6" t="s">
        <v>2048</v>
      </c>
      <c r="M284" s="6" t="s">
        <v>2048</v>
      </c>
      <c r="N284" s="6" t="s">
        <v>22</v>
      </c>
      <c r="O284" s="6" t="s">
        <v>22</v>
      </c>
      <c r="P284" s="6" t="s">
        <v>22</v>
      </c>
      <c r="Q284" s="6" t="s">
        <v>2049</v>
      </c>
    </row>
    <row r="285">
      <c r="A285" s="6" t="s">
        <v>2050</v>
      </c>
      <c r="B285" s="6" t="s">
        <v>2051</v>
      </c>
      <c r="C285" s="6" t="s">
        <v>2052</v>
      </c>
      <c r="D285" s="6" t="s">
        <v>2053</v>
      </c>
      <c r="E285" s="6" t="s">
        <v>2054</v>
      </c>
      <c r="F285" s="6" t="s">
        <v>2055</v>
      </c>
      <c r="G285" s="6" t="s">
        <v>2056</v>
      </c>
      <c r="H285" s="6" t="s">
        <v>2057</v>
      </c>
      <c r="I285" s="6" t="s">
        <v>2057</v>
      </c>
      <c r="J285" s="6" t="s">
        <v>2057</v>
      </c>
      <c r="K285" s="6" t="s">
        <v>2057</v>
      </c>
      <c r="L285" s="6" t="s">
        <v>2057</v>
      </c>
      <c r="M285" s="6" t="s">
        <v>2057</v>
      </c>
      <c r="N285" s="6" t="s">
        <v>22</v>
      </c>
      <c r="O285" s="6" t="s">
        <v>22</v>
      </c>
      <c r="P285" s="6" t="s">
        <v>22</v>
      </c>
      <c r="Q285" s="6" t="s">
        <v>2058</v>
      </c>
    </row>
  </sheetData>
  <drawing r:id="rId1"/>
</worksheet>
</file>