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6" activeTab="6"/>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Analysis'!$A$1:$L$67</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8" i="23" l="1"/>
  <c r="H48" i="23"/>
  <c r="G48" i="23"/>
  <c r="F48" i="23"/>
  <c r="E48" i="23"/>
  <c r="D48" i="23"/>
  <c r="C48" i="23"/>
  <c r="I46" i="23"/>
  <c r="H46" i="23"/>
  <c r="G46" i="23"/>
  <c r="F46" i="23"/>
  <c r="E46" i="23"/>
  <c r="D46" i="23"/>
  <c r="C46" i="23"/>
  <c r="E38" i="23"/>
  <c r="F38" i="23"/>
  <c r="G38" i="23"/>
  <c r="H38" i="23"/>
  <c r="I38" i="23"/>
  <c r="D38" i="23"/>
  <c r="E29" i="23"/>
  <c r="F29" i="23"/>
  <c r="G29" i="23"/>
  <c r="H29" i="23"/>
  <c r="I29" i="23"/>
  <c r="D29" i="23"/>
  <c r="D66" i="23" l="1"/>
  <c r="E66" i="23"/>
  <c r="F66" i="23"/>
  <c r="G66" i="23"/>
  <c r="H66" i="23"/>
  <c r="I66" i="23"/>
  <c r="C66" i="23"/>
  <c r="D65" i="23"/>
  <c r="E65" i="23"/>
  <c r="F65" i="23"/>
  <c r="G65" i="23"/>
  <c r="H65" i="23"/>
  <c r="I65" i="23"/>
  <c r="C65" i="23"/>
  <c r="D64" i="23"/>
  <c r="E64" i="23"/>
  <c r="F64" i="23"/>
  <c r="G64" i="23"/>
  <c r="H64" i="23"/>
  <c r="I64" i="23"/>
  <c r="C64" i="23"/>
  <c r="E63" i="23"/>
  <c r="F63" i="23"/>
  <c r="G63" i="23"/>
  <c r="H63" i="23"/>
  <c r="I63" i="23"/>
  <c r="D63" i="23"/>
  <c r="E61" i="23"/>
  <c r="F61" i="23"/>
  <c r="G61" i="23"/>
  <c r="H61" i="23"/>
  <c r="I61" i="23"/>
  <c r="D61" i="23"/>
  <c r="E60" i="23"/>
  <c r="F60" i="23"/>
  <c r="G60" i="23"/>
  <c r="H60" i="23"/>
  <c r="I60" i="23"/>
  <c r="D60" i="23"/>
  <c r="H59" i="23"/>
  <c r="I59" i="23"/>
  <c r="D58" i="23"/>
  <c r="E58" i="23" s="1"/>
  <c r="F58" i="23" s="1"/>
  <c r="G58" i="23" s="1"/>
  <c r="H58" i="23" s="1"/>
  <c r="I58" i="23" s="1"/>
  <c r="E53" i="23"/>
  <c r="F53" i="23"/>
  <c r="G53" i="23"/>
  <c r="H53" i="23"/>
  <c r="I53" i="23"/>
  <c r="D53" i="23"/>
  <c r="D52" i="23"/>
  <c r="E52" i="23" s="1"/>
  <c r="F52" i="23" s="1"/>
  <c r="G52" i="23" s="1"/>
  <c r="H52" i="23" s="1"/>
  <c r="I52" i="23" s="1"/>
  <c r="D49" i="23"/>
  <c r="E49" i="23"/>
  <c r="F49" i="23"/>
  <c r="G49" i="23"/>
  <c r="H49" i="23"/>
  <c r="I49" i="23"/>
  <c r="C49" i="23"/>
  <c r="I47" i="23"/>
  <c r="H47" i="23"/>
  <c r="I45" i="23"/>
  <c r="H45" i="23"/>
  <c r="G45" i="23"/>
  <c r="F45" i="23"/>
  <c r="E45" i="23"/>
  <c r="D45" i="23"/>
  <c r="C45" i="23"/>
  <c r="D43" i="23"/>
  <c r="E43" i="23" s="1"/>
  <c r="F43" i="23" s="1"/>
  <c r="G43" i="23" s="1"/>
  <c r="H43" i="23" s="1"/>
  <c r="I43" i="23" s="1"/>
  <c r="E40" i="23"/>
  <c r="E55" i="23" s="1"/>
  <c r="F40" i="23"/>
  <c r="F55" i="23" s="1"/>
  <c r="G40" i="23"/>
  <c r="G55" i="23" s="1"/>
  <c r="H40" i="23"/>
  <c r="H55" i="23" s="1"/>
  <c r="I40" i="23"/>
  <c r="I55" i="23" s="1"/>
  <c r="D40" i="23"/>
  <c r="D55"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4" i="23" s="1"/>
  <c r="I28" i="23"/>
  <c r="I54"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6" i="23" l="1"/>
  <c r="H56"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4" i="23" s="1"/>
  <c r="F56" i="23" s="1"/>
  <c r="F59" i="23"/>
  <c r="F47" i="23"/>
  <c r="F6" i="22"/>
  <c r="F8" i="22"/>
  <c r="F19" i="22"/>
  <c r="F12" i="22"/>
  <c r="F17" i="22"/>
  <c r="F14" i="22"/>
  <c r="F20" i="22"/>
  <c r="F11" i="22"/>
  <c r="F7" i="22"/>
  <c r="F16" i="22"/>
  <c r="F21" i="22"/>
  <c r="G10" i="22"/>
  <c r="D18" i="14"/>
  <c r="C47" i="23"/>
  <c r="C59" i="23"/>
  <c r="C16" i="22"/>
  <c r="C7" i="22"/>
  <c r="C14" i="22"/>
  <c r="C19" i="22"/>
  <c r="C20" i="22"/>
  <c r="C12" i="22"/>
  <c r="C21" i="22"/>
  <c r="C8" i="22"/>
  <c r="C6" i="22"/>
  <c r="C11" i="22"/>
  <c r="C17" i="22"/>
  <c r="E18" i="14"/>
  <c r="E19" i="14" s="1"/>
  <c r="D47" i="23"/>
  <c r="D59" i="23"/>
  <c r="D28" i="23"/>
  <c r="D54" i="23" s="1"/>
  <c r="D56" i="23" s="1"/>
  <c r="D17" i="22"/>
  <c r="D19" i="22"/>
  <c r="D14" i="22"/>
  <c r="D20" i="22"/>
  <c r="D11" i="22"/>
  <c r="D7" i="22"/>
  <c r="D16" i="22"/>
  <c r="D21" i="22"/>
  <c r="D12" i="22"/>
  <c r="D6" i="22"/>
  <c r="D8" i="22"/>
  <c r="F18" i="14"/>
  <c r="E47" i="23"/>
  <c r="E28" i="23"/>
  <c r="E54" i="23" s="1"/>
  <c r="E56" i="23" s="1"/>
  <c r="E59" i="23"/>
  <c r="E21" i="22"/>
  <c r="E12" i="22"/>
  <c r="E17" i="22"/>
  <c r="E14" i="22"/>
  <c r="E20" i="22"/>
  <c r="E11" i="22"/>
  <c r="E19" i="22"/>
  <c r="E7" i="22"/>
  <c r="E16" i="22"/>
  <c r="E6" i="22"/>
  <c r="E8" i="22"/>
  <c r="G50" i="10"/>
  <c r="G28" i="23"/>
  <c r="G54" i="23" s="1"/>
  <c r="G56" i="23" s="1"/>
  <c r="G59" i="23"/>
  <c r="G47"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50" i="23"/>
  <c r="G18" i="5"/>
  <c r="H21" i="14" s="1"/>
  <c r="G50" i="23"/>
  <c r="G13" i="23"/>
  <c r="G13" i="5"/>
  <c r="H20" i="14" s="1"/>
  <c r="D20" i="5"/>
  <c r="D41" i="23" s="1"/>
  <c r="D13" i="23"/>
  <c r="D50"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50" i="23"/>
  <c r="F50" i="23"/>
  <c r="F13" i="23"/>
  <c r="C20" i="5"/>
  <c r="C41" i="23" s="1"/>
  <c r="C50" i="23"/>
  <c r="R10" i="10"/>
  <c r="K10" i="10"/>
  <c r="K7" i="10" s="1"/>
  <c r="K24" i="7" s="1"/>
  <c r="K26" i="11" s="1"/>
  <c r="G21" i="5"/>
  <c r="H22" i="14" s="1"/>
  <c r="G41" i="23"/>
  <c r="N10" i="10"/>
  <c r="H50" i="23"/>
  <c r="H13" i="23"/>
  <c r="I24" i="5"/>
  <c r="I41" i="23"/>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F41" i="23" s="1"/>
  <c r="E18" i="5"/>
  <c r="F21" i="14" s="1"/>
  <c r="E20" i="5"/>
  <c r="E41" i="23" s="1"/>
  <c r="H18" i="5"/>
  <c r="I21" i="14" s="1"/>
  <c r="H20" i="5"/>
  <c r="H41" i="23" s="1"/>
  <c r="D31" i="5"/>
  <c r="D26" i="5"/>
  <c r="E23" i="14" s="1"/>
  <c r="D32" i="5"/>
  <c r="L19" i="5" l="1"/>
  <c r="L10" i="11" s="1"/>
  <c r="L20" i="11"/>
  <c r="C21" i="5"/>
  <c r="D22" i="14" s="1"/>
  <c r="C24" i="5"/>
  <c r="L52" i="8"/>
  <c r="P36" i="20"/>
  <c r="P39" i="20" s="1"/>
  <c r="D62"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2" i="23" s="1"/>
  <c r="H24" i="5"/>
  <c r="H21" i="5"/>
  <c r="I22" i="14" s="1"/>
  <c r="D33" i="5"/>
  <c r="E24" i="14" s="1"/>
  <c r="D52" i="10"/>
  <c r="L20" i="5" l="1"/>
  <c r="L21" i="5" s="1"/>
  <c r="F7" i="13"/>
  <c r="S36" i="20"/>
  <c r="S39" i="20" s="1"/>
  <c r="G14" i="23"/>
  <c r="G62" i="23"/>
  <c r="G16" i="23"/>
  <c r="U36" i="20"/>
  <c r="I14" i="23"/>
  <c r="I62"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2" i="23"/>
  <c r="H16" i="23"/>
  <c r="Q36" i="20"/>
  <c r="E14" i="23"/>
  <c r="E62" i="23"/>
  <c r="E16" i="23"/>
  <c r="S40" i="20"/>
  <c r="R36" i="20"/>
  <c r="R39" i="20" s="1"/>
  <c r="F16" i="23"/>
  <c r="F14" i="23"/>
  <c r="F62"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 ref="C35" authorId="0" shapeId="0">
      <text>
        <r>
          <rPr>
            <b/>
            <sz val="11"/>
            <color indexed="81"/>
            <rFont val="Times New Roman"/>
            <family val="1"/>
          </rPr>
          <t>Pranesh MK:</t>
        </r>
        <r>
          <rPr>
            <sz val="11"/>
            <color indexed="81"/>
            <rFont val="Tahoma"/>
            <family val="2"/>
          </rPr>
          <t xml:space="preserve">
As of date 04/09/2026:
https://www.topstockresearch.com/rt/Stock/DMART/BetaAndVolatility</t>
        </r>
      </text>
    </comment>
    <comment ref="C36" authorId="0" shapeId="0">
      <text>
        <r>
          <rPr>
            <b/>
            <sz val="11"/>
            <color indexed="81"/>
            <rFont val="Times New Roman"/>
            <family val="1"/>
          </rPr>
          <t>Pranesh MK:</t>
        </r>
        <r>
          <rPr>
            <sz val="11"/>
            <color indexed="81"/>
            <rFont val="Tahoma"/>
            <family val="2"/>
          </rPr>
          <t xml:space="preserve">
As of date 04/09/2026:
https://www.screener.in/company/NIFTY/</t>
        </r>
      </text>
    </comment>
    <comment ref="C40" authorId="0" shapeId="0">
      <text>
        <r>
          <rPr>
            <b/>
            <sz val="11"/>
            <color indexed="81"/>
            <rFont val="Times New Roman"/>
            <family val="1"/>
          </rPr>
          <t>Pranesh MK:</t>
        </r>
        <r>
          <rPr>
            <sz val="11"/>
            <color indexed="81"/>
            <rFont val="Times New Roman"/>
            <family val="1"/>
          </rPr>
          <t xml:space="preserve">
As of date 04/09/2026:
https://www.screener.in/company/DMART/consolidated/</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<sst xmlns="http://schemas.openxmlformats.org/spreadsheetml/2006/main" count="641" uniqueCount="440">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</sst>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3"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1"/>
      <color indexed="8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3" fillId="0" borderId="0" applyNumberFormat="0" applyFill="0" applyBorder="0" applyAlignment="0" applyProtection="0"/>
  </cellStyleXfs>
  <cellXfs count="652">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8" fillId="20" borderId="2" xfId="5" applyFont="1" applyFill="1" applyBorder="1"/>
    <xf numFmtId="17" fontId="38" fillId="20" borderId="2" xfId="8" applyNumberFormat="1" applyFont="1" applyFill="1"/>
    <xf numFmtId="0" fontId="40"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8"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8" fillId="0" borderId="0" xfId="5" applyFont="1" applyFill="1" applyBorder="1"/>
    <xf numFmtId="17" fontId="38" fillId="0" borderId="0" xfId="8" applyNumberFormat="1" applyFont="1" applyFill="1" applyBorder="1"/>
    <xf numFmtId="17" fontId="38" fillId="0" borderId="0" xfId="8" applyNumberFormat="1" applyFont="1" applyFill="1" applyBorder="1" applyAlignment="1">
      <alignment horizontal="right"/>
    </xf>
    <xf numFmtId="0" fontId="40"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40" fillId="0" borderId="0" xfId="0" applyFont="1" applyFill="1" applyAlignment="1">
      <alignment vertical="center"/>
    </xf>
    <xf numFmtId="0" fontId="7" fillId="0" borderId="0" xfId="0" applyFont="1" applyFill="1" applyAlignment="1"/>
    <xf numFmtId="0" fontId="43"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9"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40" fillId="0" borderId="0" xfId="0" applyFont="1" applyFill="1" applyBorder="1" applyAlignment="1">
      <alignment vertical="center"/>
    </xf>
    <xf numFmtId="0" fontId="40"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8"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8" fillId="20" borderId="0" xfId="5" applyFont="1" applyFill="1" applyBorder="1"/>
    <xf numFmtId="0" fontId="7" fillId="0" borderId="0" xfId="3" applyFont="1" applyFill="1" applyBorder="1"/>
    <xf numFmtId="10" fontId="7" fillId="0" borderId="0" xfId="2" applyNumberFormat="1" applyFont="1" applyFill="1" applyBorder="1"/>
    <xf numFmtId="0" fontId="41" fillId="0" borderId="0" xfId="0" applyFont="1" applyFill="1" applyBorder="1" applyAlignment="1">
      <alignment horizontal="center" vertical="center"/>
    </xf>
    <xf numFmtId="0" fontId="41"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8" fillId="20" borderId="2" xfId="8" applyNumberFormat="1" applyFont="1" applyFill="1"/>
    <xf numFmtId="0" fontId="38" fillId="0" borderId="0" xfId="0" applyFont="1" applyFill="1"/>
    <xf numFmtId="167" fontId="38" fillId="20" borderId="2" xfId="8" applyNumberFormat="1" applyFont="1" applyFill="1" applyBorder="1"/>
    <xf numFmtId="170" fontId="38" fillId="20" borderId="2" xfId="8" applyNumberFormat="1" applyFont="1" applyFill="1" applyBorder="1"/>
    <xf numFmtId="0" fontId="44"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8" fillId="20" borderId="0" xfId="8" applyNumberFormat="1" applyFont="1" applyFill="1" applyBorder="1"/>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38" fillId="20" borderId="2" xfId="5" applyFont="1" applyFill="1" applyBorder="1" applyProtection="1">
      <protection locked="0"/>
    </xf>
    <xf numFmtId="167" fontId="38" fillId="20" borderId="2" xfId="8" applyFont="1" applyFill="1" applyProtection="1">
      <protection locked="0"/>
    </xf>
    <xf numFmtId="167" fontId="38" fillId="20" borderId="2" xfId="8" applyNumberFormat="1" applyFont="1" applyFill="1" applyProtection="1">
      <protection locked="0"/>
    </xf>
    <xf numFmtId="170" fontId="38" fillId="20" borderId="2" xfId="8" applyNumberFormat="1" applyFont="1" applyFill="1" applyProtection="1">
      <protection locked="0"/>
    </xf>
    <xf numFmtId="0" fontId="38" fillId="0" borderId="0" xfId="0" applyFont="1" applyFill="1" applyProtection="1">
      <protection locked="0"/>
    </xf>
    <xf numFmtId="167" fontId="38" fillId="20" borderId="2" xfId="8" applyFont="1" applyFill="1"/>
    <xf numFmtId="0" fontId="45" fillId="20" borderId="2" xfId="5" applyFont="1" applyFill="1" applyBorder="1" applyProtection="1"/>
    <xf numFmtId="167" fontId="45" fillId="20" borderId="2" xfId="8" applyFont="1" applyFill="1" applyProtection="1"/>
    <xf numFmtId="167" fontId="45" fillId="20" borderId="2" xfId="8" applyNumberFormat="1" applyFont="1" applyFill="1" applyProtection="1"/>
    <xf numFmtId="170" fontId="45" fillId="20" borderId="2" xfId="8" applyNumberFormat="1" applyFont="1" applyFill="1" applyProtection="1"/>
    <xf numFmtId="0" fontId="45"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8"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8" fillId="20" borderId="2" xfId="8" applyNumberFormat="1" applyFont="1" applyFill="1" applyBorder="1" applyProtection="1"/>
    <xf numFmtId="170" fontId="38"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40"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1" fillId="20" borderId="0" xfId="0" applyFont="1" applyFill="1" applyBorder="1" applyAlignment="1">
      <alignment horizontal="left" vertical="center"/>
    </xf>
    <xf numFmtId="17" fontId="38"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8"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40"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6" fillId="0" borderId="8" xfId="0" applyFont="1" applyFill="1" applyBorder="1" applyAlignment="1">
      <alignment vertical="center"/>
    </xf>
    <xf numFmtId="0" fontId="7" fillId="0"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41"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40"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8"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2" fillId="20" borderId="2" xfId="8" applyNumberFormat="1" applyFont="1" applyFill="1" applyBorder="1"/>
    <xf numFmtId="0" fontId="42" fillId="0" borderId="0" xfId="0" applyFont="1" applyFill="1" applyBorder="1"/>
    <xf numFmtId="170" fontId="42"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8"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7"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2" fillId="0" borderId="0" xfId="0" applyFont="1" applyFill="1" applyBorder="1" applyAlignment="1">
      <alignment horizontal="center" vertical="center" wrapText="1"/>
    </xf>
    <xf numFmtId="0" fontId="4" fillId="0" borderId="0" xfId="0" applyFont="1" applyFill="1" applyBorder="1" applyAlignment="1"/>
    <xf numFmtId="0" fontId="51" fillId="0" borderId="0" xfId="0" applyFont="1" applyFill="1" applyBorder="1" applyAlignment="1">
      <alignment vertical="center" wrapText="1"/>
    </xf>
    <xf numFmtId="0" fontId="51" fillId="0" borderId="9" xfId="0" applyFont="1" applyFill="1" applyBorder="1" applyAlignment="1">
      <alignment vertical="center" wrapText="1"/>
    </xf>
    <xf numFmtId="0" fontId="48" fillId="12" borderId="0" xfId="0" applyFont="1" applyFill="1" applyBorder="1" applyAlignment="1">
      <alignment horizontal="center"/>
    </xf>
    <xf numFmtId="0" fontId="49" fillId="12" borderId="0" xfId="0" applyFont="1" applyFill="1" applyBorder="1" applyAlignment="1">
      <alignment horizontal="left" vertical="center" wrapText="1"/>
    </xf>
    <xf numFmtId="0" fontId="49" fillId="12" borderId="0" xfId="0" applyFont="1" applyFill="1" applyBorder="1" applyAlignment="1">
      <alignment horizontal="left"/>
    </xf>
    <xf numFmtId="0" fontId="48" fillId="12" borderId="0" xfId="0" applyFont="1" applyFill="1" applyBorder="1" applyAlignment="1">
      <alignment horizontal="center" vertical="center" wrapText="1"/>
    </xf>
    <xf numFmtId="0" fontId="51" fillId="0" borderId="0" xfId="0" applyFont="1" applyFill="1" applyBorder="1" applyAlignment="1">
      <alignment horizontal="left"/>
    </xf>
    <xf numFmtId="0" fontId="51" fillId="0" borderId="0" xfId="0" applyFont="1" applyFill="1" applyBorder="1" applyAlignment="1">
      <alignment horizontal="center" vertical="center" wrapText="1"/>
    </xf>
    <xf numFmtId="0" fontId="51" fillId="0" borderId="0" xfId="0" applyFont="1" applyFill="1" applyBorder="1" applyAlignment="1">
      <alignment horizontal="left" vertical="center" wrapText="1"/>
    </xf>
    <xf numFmtId="0" fontId="52" fillId="0" borderId="0" xfId="0" applyFont="1" applyFill="1" applyBorder="1" applyAlignment="1">
      <alignment horizontal="center" vertical="center" wrapText="1"/>
    </xf>
    <xf numFmtId="0" fontId="50" fillId="21" borderId="0" xfId="0" applyFont="1" applyFill="1" applyBorder="1" applyAlignment="1">
      <alignment horizontal="center" vertical="center" wrapText="1"/>
    </xf>
    <xf numFmtId="0" fontId="40" fillId="20" borderId="0" xfId="0" applyFont="1" applyFill="1" applyBorder="1" applyAlignment="1">
      <alignment horizontal="center" vertical="center"/>
    </xf>
    <xf numFmtId="0" fontId="41"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8" fillId="20" borderId="0" xfId="8" applyNumberFormat="1" applyFont="1" applyFill="1" applyBorder="1" applyAlignment="1">
      <alignment horizontal="center"/>
    </xf>
    <xf numFmtId="10" fontId="0" fillId="12" borderId="0" xfId="2" applyNumberFormat="1" applyFont="1" applyFill="1" applyBorder="1" applyAlignment="1">
      <alignment horizontal="center" vertical="center" wrapText="1"/>
    </xf>
    <xf numFmtId="17" fontId="38"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10" fontId="2" fillId="12" borderId="5" xfId="2" applyNumberFormat="1" applyFont="1" applyFill="1" applyBorder="1" applyAlignment="1">
      <alignment horizontal="center" vertical="center" wrapText="1"/>
    </xf>
    <xf numFmtId="0" fontId="41" fillId="0" borderId="0" xfId="0" applyFont="1" applyFill="1" applyBorder="1" applyAlignment="1">
      <alignment horizontal="left" vertical="center"/>
    </xf>
    <xf numFmtId="17" fontId="38" fillId="0" borderId="0" xfId="8" applyNumberFormat="1" applyFont="1" applyFill="1" applyBorder="1" applyAlignment="1">
      <alignment horizontal="center"/>
    </xf>
    <xf numFmtId="0" fontId="43"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3" fillId="0" borderId="0" xfId="10" applyNumberFormat="1" applyBorder="1" applyAlignment="1">
      <alignment horizontal="left"/>
    </xf>
    <xf numFmtId="164" fontId="7" fillId="0" borderId="0" xfId="1" applyNumberFormat="1" applyFont="1" applyBorder="1" applyAlignment="1">
      <alignment horizontal="left"/>
    </xf>
    <xf numFmtId="0" fontId="7" fillId="21" borderId="0" xfId="0" applyFont="1" applyFill="1" applyBorder="1" applyAlignment="1">
      <alignment horizontal="center"/>
    </xf>
    <xf numFmtId="167" fontId="38" fillId="20" borderId="0" xfId="8" applyNumberFormat="1"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40" fillId="20" borderId="0" xfId="0" applyFont="1" applyFill="1" applyBorder="1" applyAlignment="1" applyProtection="1">
      <alignment horizontal="center"/>
    </xf>
    <xf numFmtId="0" fontId="40"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layout/>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layout/>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0C1A-41F6-9119-17D9305B6CC2}"/>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0C1A-41F6-9119-17D9305B6CC2}"/>
                </c:ext>
              </c:extLst>
            </c:dLbl>
            <c:dLbl>
              <c:idx val="6"/>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layout/>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layout/>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B44C-4BD4-A08D-777897E9AC75}"/>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C9F4-4973-BD2D-DD6848EBBC6E}"/>
                </c:ext>
              </c:extLst>
            </c:dLbl>
            <c:dLbl>
              <c:idx val="1"/>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C9F4-4973-BD2D-DD6848EBBC6E}"/>
                </c:ext>
              </c:extLst>
            </c:dLbl>
            <c:dLbl>
              <c:idx val="2"/>
              <c:layout/>
              <c:dLblPos val="t"/>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C9F4-4973-BD2D-DD6848EBBC6E}"/>
                </c:ext>
              </c:extLst>
            </c:dLbl>
            <c:dLbl>
              <c:idx val="3"/>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C9F4-4973-BD2D-DD6848EBBC6E}"/>
                </c:ext>
              </c:extLst>
            </c:dLbl>
            <c:dLbl>
              <c:idx val="4"/>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C9F4-4973-BD2D-DD6848EBBC6E}"/>
                </c:ext>
              </c:extLst>
            </c:dLbl>
            <c:dLbl>
              <c:idx val="5"/>
              <c:layout/>
              <c:dLblPos val="b"/>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6" t="s">
        <v>428</v>
      </c>
      <c r="C19" s="616"/>
      <c r="D19" s="616"/>
      <c r="E19" s="616"/>
      <c r="F19" s="616"/>
      <c r="G19" s="616"/>
      <c r="H19" s="616"/>
      <c r="I19" s="616"/>
      <c r="J19" s="616"/>
      <c r="K19" s="616"/>
      <c r="L19" s="590"/>
    </row>
    <row r="20" spans="1:12" ht="15" customHeight="1" x14ac:dyDescent="0.25">
      <c r="A20" s="588"/>
      <c r="B20" s="616"/>
      <c r="C20" s="616"/>
      <c r="D20" s="616"/>
      <c r="E20" s="616"/>
      <c r="F20" s="616"/>
      <c r="G20" s="616"/>
      <c r="H20" s="616"/>
      <c r="I20" s="616"/>
      <c r="J20" s="616"/>
      <c r="K20" s="616"/>
      <c r="L20" s="590"/>
    </row>
    <row r="21" spans="1:12" ht="15" customHeight="1" x14ac:dyDescent="0.25">
      <c r="A21" s="588"/>
      <c r="B21" s="616"/>
      <c r="C21" s="616"/>
      <c r="D21" s="616"/>
      <c r="E21" s="616"/>
      <c r="F21" s="616"/>
      <c r="G21" s="616"/>
      <c r="H21" s="616"/>
      <c r="I21" s="616"/>
      <c r="J21" s="616"/>
      <c r="K21" s="616"/>
      <c r="L21" s="590"/>
    </row>
    <row r="22" spans="1:12" ht="15" customHeight="1" x14ac:dyDescent="0.25">
      <c r="A22" s="588"/>
      <c r="B22" s="616"/>
      <c r="C22" s="616"/>
      <c r="D22" s="616"/>
      <c r="E22" s="616"/>
      <c r="F22" s="616"/>
      <c r="G22" s="616"/>
      <c r="H22" s="616"/>
      <c r="I22" s="616"/>
      <c r="J22" s="616"/>
      <c r="K22" s="616"/>
      <c r="L22" s="590"/>
    </row>
    <row r="23" spans="1:12" ht="15" customHeight="1" x14ac:dyDescent="0.25">
      <c r="A23" s="588"/>
      <c r="B23" s="616"/>
      <c r="C23" s="616"/>
      <c r="D23" s="616"/>
      <c r="E23" s="616"/>
      <c r="F23" s="616"/>
      <c r="G23" s="616"/>
      <c r="H23" s="616"/>
      <c r="I23" s="616"/>
      <c r="J23" s="616"/>
      <c r="K23" s="616"/>
      <c r="L23" s="590"/>
    </row>
    <row r="24" spans="1:12" ht="15" customHeight="1" x14ac:dyDescent="0.25">
      <c r="A24" s="588"/>
      <c r="B24" s="616"/>
      <c r="C24" s="616"/>
      <c r="D24" s="616"/>
      <c r="E24" s="616"/>
      <c r="F24" s="616"/>
      <c r="G24" s="616"/>
      <c r="H24" s="616"/>
      <c r="I24" s="616"/>
      <c r="J24" s="616"/>
      <c r="K24" s="616"/>
      <c r="L24" s="590"/>
    </row>
    <row r="25" spans="1:12" ht="15" customHeight="1" x14ac:dyDescent="0.25">
      <c r="A25" s="588"/>
      <c r="B25" s="616"/>
      <c r="C25" s="616"/>
      <c r="D25" s="616"/>
      <c r="E25" s="616"/>
      <c r="F25" s="616"/>
      <c r="G25" s="616"/>
      <c r="H25" s="616"/>
      <c r="I25" s="616"/>
      <c r="J25" s="616"/>
      <c r="K25" s="616"/>
      <c r="L25" s="590"/>
    </row>
    <row r="26" spans="1:12" ht="15" customHeight="1" x14ac:dyDescent="0.25">
      <c r="A26" s="588"/>
      <c r="B26" s="616"/>
      <c r="C26" s="616"/>
      <c r="D26" s="616"/>
      <c r="E26" s="616"/>
      <c r="F26" s="616"/>
      <c r="G26" s="616"/>
      <c r="H26" s="616"/>
      <c r="I26" s="616"/>
      <c r="J26" s="616"/>
      <c r="K26" s="616"/>
      <c r="L26" s="590"/>
    </row>
    <row r="27" spans="1:12" ht="15" customHeight="1" x14ac:dyDescent="0.25">
      <c r="A27" s="588"/>
      <c r="B27" s="616"/>
      <c r="C27" s="616"/>
      <c r="D27" s="616"/>
      <c r="E27" s="616"/>
      <c r="F27" s="616"/>
      <c r="G27" s="616"/>
      <c r="H27" s="616"/>
      <c r="I27" s="616"/>
      <c r="J27" s="616"/>
      <c r="K27" s="616"/>
      <c r="L27" s="590"/>
    </row>
    <row r="28" spans="1:12" ht="15" customHeight="1" x14ac:dyDescent="0.25">
      <c r="A28" s="588"/>
      <c r="B28" s="616"/>
      <c r="C28" s="616"/>
      <c r="D28" s="616"/>
      <c r="E28" s="616"/>
      <c r="F28" s="616"/>
      <c r="G28" s="616"/>
      <c r="H28" s="616"/>
      <c r="I28" s="616"/>
      <c r="J28" s="616"/>
      <c r="K28" s="616"/>
      <c r="L28" s="590"/>
    </row>
    <row r="29" spans="1:12" x14ac:dyDescent="0.25">
      <c r="A29" s="588"/>
      <c r="B29" s="616"/>
      <c r="C29" s="616"/>
      <c r="D29" s="616"/>
      <c r="E29" s="616"/>
      <c r="F29" s="616"/>
      <c r="G29" s="616"/>
      <c r="H29" s="616"/>
      <c r="I29" s="616"/>
      <c r="J29" s="616"/>
      <c r="K29" s="616"/>
      <c r="L29" s="590"/>
    </row>
    <row r="30" spans="1:12" x14ac:dyDescent="0.25">
      <c r="A30" s="588"/>
      <c r="B30" s="616"/>
      <c r="C30" s="616"/>
      <c r="D30" s="616"/>
      <c r="E30" s="616"/>
      <c r="F30" s="616"/>
      <c r="G30" s="616"/>
      <c r="H30" s="616"/>
      <c r="I30" s="616"/>
      <c r="J30" s="616"/>
      <c r="K30" s="616"/>
      <c r="L30" s="590"/>
    </row>
    <row r="31" spans="1:12" x14ac:dyDescent="0.25">
      <c r="A31" s="588"/>
      <c r="B31" s="616"/>
      <c r="C31" s="616"/>
      <c r="D31" s="616"/>
      <c r="E31" s="616"/>
      <c r="F31" s="616"/>
      <c r="G31" s="616"/>
      <c r="H31" s="616"/>
      <c r="I31" s="616"/>
      <c r="J31" s="616"/>
      <c r="K31" s="616"/>
      <c r="L31" s="590"/>
    </row>
    <row r="32" spans="1:12" x14ac:dyDescent="0.25">
      <c r="A32" s="588"/>
      <c r="B32" s="616"/>
      <c r="C32" s="616"/>
      <c r="D32" s="616"/>
      <c r="E32" s="616"/>
      <c r="F32" s="616"/>
      <c r="G32" s="616"/>
      <c r="H32" s="616"/>
      <c r="I32" s="616"/>
      <c r="J32" s="616"/>
      <c r="K32" s="616"/>
      <c r="L32" s="590"/>
    </row>
    <row r="33" spans="1:12" x14ac:dyDescent="0.25">
      <c r="A33" s="588"/>
      <c r="B33" s="616"/>
      <c r="C33" s="616"/>
      <c r="D33" s="616"/>
      <c r="E33" s="616"/>
      <c r="F33" s="616"/>
      <c r="G33" s="616"/>
      <c r="H33" s="616"/>
      <c r="I33" s="616"/>
      <c r="J33" s="616"/>
      <c r="K33" s="616"/>
      <c r="L33" s="590"/>
    </row>
    <row r="34" spans="1:12" x14ac:dyDescent="0.25">
      <c r="A34" s="588"/>
      <c r="B34" s="616"/>
      <c r="C34" s="616"/>
      <c r="D34" s="616"/>
      <c r="E34" s="616"/>
      <c r="F34" s="616"/>
      <c r="G34" s="616"/>
      <c r="H34" s="616"/>
      <c r="I34" s="616"/>
      <c r="J34" s="616"/>
      <c r="K34" s="616"/>
      <c r="L34" s="590"/>
    </row>
    <row r="35" spans="1:12" x14ac:dyDescent="0.25">
      <c r="A35" s="588"/>
      <c r="B35" s="616"/>
      <c r="C35" s="616"/>
      <c r="D35" s="616"/>
      <c r="E35" s="616"/>
      <c r="F35" s="616"/>
      <c r="G35" s="616"/>
      <c r="H35" s="616"/>
      <c r="I35" s="616"/>
      <c r="J35" s="616"/>
      <c r="K35" s="616"/>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3">
        <v>2026</v>
      </c>
      <c r="F37" s="613"/>
      <c r="G37" s="613"/>
      <c r="H37" s="613"/>
      <c r="I37" s="591"/>
      <c r="J37" s="591"/>
      <c r="K37" s="591"/>
      <c r="L37" s="590"/>
    </row>
    <row r="38" spans="1:12" x14ac:dyDescent="0.25">
      <c r="A38" s="588"/>
      <c r="B38" s="591"/>
      <c r="C38" s="591"/>
      <c r="D38" s="591"/>
      <c r="E38" s="613"/>
      <c r="F38" s="613"/>
      <c r="G38" s="613"/>
      <c r="H38" s="613"/>
      <c r="I38" s="591"/>
      <c r="J38" s="591"/>
      <c r="K38" s="591"/>
      <c r="L38" s="590"/>
    </row>
    <row r="39" spans="1:12" x14ac:dyDescent="0.25">
      <c r="A39" s="588"/>
      <c r="B39" s="591"/>
      <c r="C39" s="591"/>
      <c r="D39" s="591"/>
      <c r="E39" s="613"/>
      <c r="F39" s="613"/>
      <c r="G39" s="613"/>
      <c r="H39" s="613"/>
      <c r="I39" s="591"/>
      <c r="J39" s="591"/>
      <c r="K39" s="591"/>
      <c r="L39" s="590"/>
    </row>
    <row r="40" spans="1:12" x14ac:dyDescent="0.25">
      <c r="A40" s="588"/>
      <c r="B40" s="591"/>
      <c r="C40" s="591"/>
      <c r="D40" s="591"/>
      <c r="E40" s="613"/>
      <c r="F40" s="613"/>
      <c r="G40" s="613"/>
      <c r="H40" s="613"/>
      <c r="I40" s="591"/>
      <c r="J40" s="591"/>
      <c r="K40" s="591"/>
      <c r="L40" s="590"/>
    </row>
    <row r="41" spans="1:12" x14ac:dyDescent="0.25">
      <c r="A41" s="588"/>
      <c r="B41" s="591"/>
      <c r="C41" s="591"/>
      <c r="D41" s="591"/>
      <c r="E41" s="613"/>
      <c r="F41" s="613"/>
      <c r="G41" s="613"/>
      <c r="H41" s="613"/>
      <c r="I41" s="591"/>
      <c r="J41" s="591"/>
      <c r="K41" s="591"/>
      <c r="L41" s="590"/>
    </row>
    <row r="42" spans="1:12" x14ac:dyDescent="0.25">
      <c r="A42" s="588"/>
      <c r="B42" s="591"/>
      <c r="C42" s="591"/>
      <c r="D42" s="591"/>
      <c r="E42" s="591"/>
      <c r="F42" s="591"/>
      <c r="G42" s="591"/>
      <c r="H42" s="591"/>
      <c r="I42" s="614" t="s">
        <v>426</v>
      </c>
      <c r="J42" s="614"/>
      <c r="K42" s="591"/>
      <c r="L42" s="590"/>
    </row>
    <row r="43" spans="1:12" ht="15" customHeight="1" x14ac:dyDescent="0.35">
      <c r="A43" s="588"/>
      <c r="B43" s="591"/>
      <c r="C43" s="591"/>
      <c r="D43" s="591"/>
      <c r="E43" s="591"/>
      <c r="F43" s="591"/>
      <c r="G43" s="591"/>
      <c r="H43" s="591"/>
      <c r="I43" s="614"/>
      <c r="J43" s="614"/>
      <c r="K43" s="592"/>
      <c r="L43" s="590"/>
    </row>
    <row r="44" spans="1:12" ht="15" customHeight="1" x14ac:dyDescent="0.35">
      <c r="A44" s="588"/>
      <c r="B44" s="591"/>
      <c r="C44" s="591"/>
      <c r="D44" s="591"/>
      <c r="E44" s="591"/>
      <c r="F44" s="591"/>
      <c r="G44" s="591"/>
      <c r="H44" s="591"/>
      <c r="I44" s="592"/>
      <c r="J44" s="615" t="s">
        <v>427</v>
      </c>
      <c r="K44" s="615"/>
      <c r="L44" s="590"/>
    </row>
    <row r="45" spans="1:12" ht="15" customHeight="1" x14ac:dyDescent="0.35">
      <c r="A45" s="588"/>
      <c r="B45" s="591"/>
      <c r="C45" s="591"/>
      <c r="D45" s="591"/>
      <c r="E45" s="591"/>
      <c r="F45" s="591"/>
      <c r="G45" s="591"/>
      <c r="H45" s="591"/>
      <c r="I45" s="592"/>
      <c r="J45" s="615"/>
      <c r="K45" s="615"/>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20" t="s">
        <v>429</v>
      </c>
      <c r="C20" s="620"/>
      <c r="D20" s="620"/>
      <c r="E20" s="620"/>
      <c r="F20" s="620"/>
      <c r="G20" s="620"/>
      <c r="H20" s="620"/>
      <c r="I20" s="620"/>
      <c r="J20" s="620"/>
      <c r="K20" s="620"/>
      <c r="L20" s="608"/>
    </row>
    <row r="21" spans="1:12" ht="15" customHeight="1" x14ac:dyDescent="0.25">
      <c r="A21" s="606"/>
      <c r="B21" s="620"/>
      <c r="C21" s="620"/>
      <c r="D21" s="620"/>
      <c r="E21" s="620"/>
      <c r="F21" s="620"/>
      <c r="G21" s="620"/>
      <c r="H21" s="620"/>
      <c r="I21" s="620"/>
      <c r="J21" s="620"/>
      <c r="K21" s="620"/>
      <c r="L21" s="608"/>
    </row>
    <row r="22" spans="1:12" ht="15" customHeight="1" x14ac:dyDescent="0.25">
      <c r="A22" s="606"/>
      <c r="B22" s="620"/>
      <c r="C22" s="620"/>
      <c r="D22" s="620"/>
      <c r="E22" s="620"/>
      <c r="F22" s="620"/>
      <c r="G22" s="620"/>
      <c r="H22" s="620"/>
      <c r="I22" s="620"/>
      <c r="J22" s="620"/>
      <c r="K22" s="620"/>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21" t="s">
        <v>430</v>
      </c>
      <c r="C24" s="621"/>
      <c r="D24" s="621" t="s">
        <v>438</v>
      </c>
      <c r="E24" s="621"/>
      <c r="F24" s="621"/>
      <c r="G24" s="621"/>
      <c r="H24" s="621"/>
      <c r="I24" s="621"/>
      <c r="J24" s="621"/>
      <c r="K24" s="621"/>
      <c r="L24" s="608"/>
    </row>
    <row r="25" spans="1:12" ht="15" customHeight="1" x14ac:dyDescent="0.25">
      <c r="A25" s="606"/>
      <c r="B25" s="621"/>
      <c r="C25" s="621"/>
      <c r="D25" s="621"/>
      <c r="E25" s="621"/>
      <c r="F25" s="621"/>
      <c r="G25" s="621"/>
      <c r="H25" s="621"/>
      <c r="I25" s="621"/>
      <c r="J25" s="621"/>
      <c r="K25" s="621"/>
      <c r="L25" s="608"/>
    </row>
    <row r="26" spans="1:12" ht="15" customHeight="1" x14ac:dyDescent="0.25">
      <c r="A26" s="606"/>
      <c r="B26" s="621"/>
      <c r="C26" s="621"/>
      <c r="D26" s="621"/>
      <c r="E26" s="621"/>
      <c r="F26" s="621"/>
      <c r="G26" s="621"/>
      <c r="H26" s="621"/>
      <c r="I26" s="621"/>
      <c r="J26" s="621"/>
      <c r="K26" s="621"/>
      <c r="L26" s="608"/>
    </row>
    <row r="27" spans="1:12" ht="15" customHeight="1" x14ac:dyDescent="0.25">
      <c r="A27" s="606"/>
      <c r="B27" s="621"/>
      <c r="C27" s="621"/>
      <c r="D27" s="621"/>
      <c r="E27" s="621"/>
      <c r="F27" s="621"/>
      <c r="G27" s="621"/>
      <c r="H27" s="621"/>
      <c r="I27" s="621"/>
      <c r="J27" s="621"/>
      <c r="K27" s="621"/>
      <c r="L27" s="608"/>
    </row>
    <row r="28" spans="1:12" ht="15" customHeight="1" x14ac:dyDescent="0.25">
      <c r="A28" s="606"/>
      <c r="B28" s="621"/>
      <c r="C28" s="621"/>
      <c r="D28" s="621"/>
      <c r="E28" s="621"/>
      <c r="F28" s="621"/>
      <c r="G28" s="621"/>
      <c r="H28" s="621"/>
      <c r="I28" s="621"/>
      <c r="J28" s="621"/>
      <c r="K28" s="621"/>
      <c r="L28" s="608"/>
    </row>
    <row r="29" spans="1:12" ht="15" customHeight="1" x14ac:dyDescent="0.25">
      <c r="A29" s="606"/>
      <c r="B29" s="618">
        <v>1</v>
      </c>
      <c r="C29" s="618"/>
      <c r="D29" s="619" t="s">
        <v>431</v>
      </c>
      <c r="E29" s="619"/>
      <c r="F29" s="619"/>
      <c r="G29" s="619"/>
      <c r="H29" s="619"/>
      <c r="I29" s="619"/>
      <c r="J29" s="619"/>
      <c r="K29" s="619"/>
      <c r="L29" s="608"/>
    </row>
    <row r="30" spans="1:12" ht="15" customHeight="1" x14ac:dyDescent="0.25">
      <c r="A30" s="606"/>
      <c r="B30" s="618"/>
      <c r="C30" s="618"/>
      <c r="D30" s="619"/>
      <c r="E30" s="619"/>
      <c r="F30" s="619"/>
      <c r="G30" s="619"/>
      <c r="H30" s="619"/>
      <c r="I30" s="619"/>
      <c r="J30" s="619"/>
      <c r="K30" s="619"/>
      <c r="L30" s="608"/>
    </row>
    <row r="31" spans="1:12" ht="15" customHeight="1" x14ac:dyDescent="0.25">
      <c r="A31" s="606"/>
      <c r="B31" s="618"/>
      <c r="C31" s="618"/>
      <c r="D31" s="619"/>
      <c r="E31" s="619"/>
      <c r="F31" s="619"/>
      <c r="G31" s="619"/>
      <c r="H31" s="619"/>
      <c r="I31" s="619"/>
      <c r="J31" s="619"/>
      <c r="K31" s="619"/>
      <c r="L31" s="608"/>
    </row>
    <row r="32" spans="1:12" ht="15" customHeight="1" x14ac:dyDescent="0.25">
      <c r="A32" s="606"/>
      <c r="B32" s="618">
        <v>2</v>
      </c>
      <c r="C32" s="618"/>
      <c r="D32" s="619" t="s">
        <v>432</v>
      </c>
      <c r="E32" s="619"/>
      <c r="F32" s="619"/>
      <c r="G32" s="619"/>
      <c r="H32" s="619"/>
      <c r="I32" s="619"/>
      <c r="J32" s="619"/>
      <c r="K32" s="619"/>
      <c r="L32" s="608"/>
    </row>
    <row r="33" spans="1:12" ht="15" customHeight="1" x14ac:dyDescent="0.25">
      <c r="A33" s="606"/>
      <c r="B33" s="618"/>
      <c r="C33" s="618"/>
      <c r="D33" s="619"/>
      <c r="E33" s="619"/>
      <c r="F33" s="619"/>
      <c r="G33" s="619"/>
      <c r="H33" s="619"/>
      <c r="I33" s="619"/>
      <c r="J33" s="619"/>
      <c r="K33" s="619"/>
      <c r="L33" s="608"/>
    </row>
    <row r="34" spans="1:12" ht="15" customHeight="1" x14ac:dyDescent="0.25">
      <c r="A34" s="606"/>
      <c r="B34" s="618"/>
      <c r="C34" s="618"/>
      <c r="D34" s="619"/>
      <c r="E34" s="619"/>
      <c r="F34" s="619"/>
      <c r="G34" s="619"/>
      <c r="H34" s="619"/>
      <c r="I34" s="619"/>
      <c r="J34" s="619"/>
      <c r="K34" s="619"/>
      <c r="L34" s="608"/>
    </row>
    <row r="35" spans="1:12" ht="15" customHeight="1" x14ac:dyDescent="0.25">
      <c r="A35" s="606"/>
      <c r="B35" s="618">
        <v>3</v>
      </c>
      <c r="C35" s="618"/>
      <c r="D35" s="619" t="s">
        <v>433</v>
      </c>
      <c r="E35" s="619"/>
      <c r="F35" s="619"/>
      <c r="G35" s="619"/>
      <c r="H35" s="619"/>
      <c r="I35" s="619"/>
      <c r="J35" s="619"/>
      <c r="K35" s="619"/>
      <c r="L35" s="608"/>
    </row>
    <row r="36" spans="1:12" ht="15" customHeight="1" x14ac:dyDescent="0.25">
      <c r="A36" s="606"/>
      <c r="B36" s="618"/>
      <c r="C36" s="618"/>
      <c r="D36" s="619"/>
      <c r="E36" s="619"/>
      <c r="F36" s="619"/>
      <c r="G36" s="619"/>
      <c r="H36" s="619"/>
      <c r="I36" s="619"/>
      <c r="J36" s="619"/>
      <c r="K36" s="619"/>
      <c r="L36" s="608"/>
    </row>
    <row r="37" spans="1:12" ht="15" customHeight="1" x14ac:dyDescent="0.25">
      <c r="A37" s="606"/>
      <c r="B37" s="618"/>
      <c r="C37" s="618"/>
      <c r="D37" s="619"/>
      <c r="E37" s="619"/>
      <c r="F37" s="619"/>
      <c r="G37" s="619"/>
      <c r="H37" s="619"/>
      <c r="I37" s="619"/>
      <c r="J37" s="619"/>
      <c r="K37" s="619"/>
      <c r="L37" s="608"/>
    </row>
    <row r="38" spans="1:12" ht="15" customHeight="1" x14ac:dyDescent="0.25">
      <c r="A38" s="606"/>
      <c r="B38" s="618">
        <v>4</v>
      </c>
      <c r="C38" s="618"/>
      <c r="D38" s="619" t="s">
        <v>434</v>
      </c>
      <c r="E38" s="619"/>
      <c r="F38" s="619"/>
      <c r="G38" s="619"/>
      <c r="H38" s="619"/>
      <c r="I38" s="619"/>
      <c r="J38" s="619"/>
      <c r="K38" s="619"/>
      <c r="L38" s="608"/>
    </row>
    <row r="39" spans="1:12" ht="15" customHeight="1" x14ac:dyDescent="0.25">
      <c r="A39" s="606"/>
      <c r="B39" s="618"/>
      <c r="C39" s="618"/>
      <c r="D39" s="619"/>
      <c r="E39" s="619"/>
      <c r="F39" s="619"/>
      <c r="G39" s="619"/>
      <c r="H39" s="619"/>
      <c r="I39" s="619"/>
      <c r="J39" s="619"/>
      <c r="K39" s="619"/>
      <c r="L39" s="608"/>
    </row>
    <row r="40" spans="1:12" ht="15" customHeight="1" x14ac:dyDescent="0.25">
      <c r="A40" s="606"/>
      <c r="B40" s="618"/>
      <c r="C40" s="618"/>
      <c r="D40" s="619"/>
      <c r="E40" s="619"/>
      <c r="F40" s="619"/>
      <c r="G40" s="619"/>
      <c r="H40" s="619"/>
      <c r="I40" s="619"/>
      <c r="J40" s="619"/>
      <c r="K40" s="619"/>
      <c r="L40" s="608"/>
    </row>
    <row r="41" spans="1:12" x14ac:dyDescent="0.25">
      <c r="A41" s="606"/>
      <c r="B41" s="618">
        <v>5</v>
      </c>
      <c r="C41" s="618"/>
      <c r="D41" s="617" t="s">
        <v>434</v>
      </c>
      <c r="E41" s="617"/>
      <c r="F41" s="617"/>
      <c r="G41" s="617"/>
      <c r="H41" s="617"/>
      <c r="I41" s="617"/>
      <c r="J41" s="617"/>
      <c r="K41" s="617"/>
      <c r="L41" s="608"/>
    </row>
    <row r="42" spans="1:12" ht="15" customHeight="1" x14ac:dyDescent="0.25">
      <c r="A42" s="606"/>
      <c r="B42" s="618"/>
      <c r="C42" s="618"/>
      <c r="D42" s="617"/>
      <c r="E42" s="617"/>
      <c r="F42" s="617"/>
      <c r="G42" s="617"/>
      <c r="H42" s="617"/>
      <c r="I42" s="617"/>
      <c r="J42" s="617"/>
      <c r="K42" s="617"/>
      <c r="L42" s="608"/>
    </row>
    <row r="43" spans="1:12" ht="15" customHeight="1" x14ac:dyDescent="0.25">
      <c r="A43" s="606"/>
      <c r="B43" s="618"/>
      <c r="C43" s="618"/>
      <c r="D43" s="617"/>
      <c r="E43" s="617"/>
      <c r="F43" s="617"/>
      <c r="G43" s="617"/>
      <c r="H43" s="617"/>
      <c r="I43" s="617"/>
      <c r="J43" s="617"/>
      <c r="K43" s="617"/>
      <c r="L43" s="608"/>
    </row>
    <row r="44" spans="1:12" ht="15" customHeight="1" x14ac:dyDescent="0.25">
      <c r="A44" s="606"/>
      <c r="B44" s="618">
        <v>6</v>
      </c>
      <c r="C44" s="618"/>
      <c r="D44" s="617" t="s">
        <v>435</v>
      </c>
      <c r="E44" s="617"/>
      <c r="F44" s="617"/>
      <c r="G44" s="617"/>
      <c r="H44" s="617"/>
      <c r="I44" s="617"/>
      <c r="J44" s="617"/>
      <c r="K44" s="617"/>
      <c r="L44" s="608"/>
    </row>
    <row r="45" spans="1:12" ht="15" customHeight="1" x14ac:dyDescent="0.25">
      <c r="A45" s="606"/>
      <c r="B45" s="618"/>
      <c r="C45" s="618"/>
      <c r="D45" s="617"/>
      <c r="E45" s="617"/>
      <c r="F45" s="617"/>
      <c r="G45" s="617"/>
      <c r="H45" s="617"/>
      <c r="I45" s="617"/>
      <c r="J45" s="617"/>
      <c r="K45" s="617"/>
      <c r="L45" s="608"/>
    </row>
    <row r="46" spans="1:12" ht="15" customHeight="1" x14ac:dyDescent="0.25">
      <c r="A46" s="606"/>
      <c r="B46" s="618"/>
      <c r="C46" s="618"/>
      <c r="D46" s="617"/>
      <c r="E46" s="617"/>
      <c r="F46" s="617"/>
      <c r="G46" s="617"/>
      <c r="H46" s="617"/>
      <c r="I46" s="617"/>
      <c r="J46" s="617"/>
      <c r="K46" s="617"/>
      <c r="L46" s="608"/>
    </row>
    <row r="47" spans="1:12" ht="15" customHeight="1" x14ac:dyDescent="0.25">
      <c r="A47" s="606"/>
      <c r="B47" s="618">
        <v>7</v>
      </c>
      <c r="C47" s="618"/>
      <c r="D47" s="617" t="s">
        <v>436</v>
      </c>
      <c r="E47" s="617"/>
      <c r="F47" s="617"/>
      <c r="G47" s="617"/>
      <c r="H47" s="617"/>
      <c r="I47" s="617"/>
      <c r="J47" s="617"/>
      <c r="K47" s="617"/>
      <c r="L47" s="608"/>
    </row>
    <row r="48" spans="1:12" ht="15" customHeight="1" x14ac:dyDescent="0.25">
      <c r="A48" s="606"/>
      <c r="B48" s="618"/>
      <c r="C48" s="618"/>
      <c r="D48" s="617"/>
      <c r="E48" s="617"/>
      <c r="F48" s="617"/>
      <c r="G48" s="617"/>
      <c r="H48" s="617"/>
      <c r="I48" s="617"/>
      <c r="J48" s="617"/>
      <c r="K48" s="617"/>
      <c r="L48" s="608"/>
    </row>
    <row r="49" spans="1:12" ht="15" customHeight="1" x14ac:dyDescent="0.25">
      <c r="A49" s="606"/>
      <c r="B49" s="618"/>
      <c r="C49" s="618"/>
      <c r="D49" s="617"/>
      <c r="E49" s="617"/>
      <c r="F49" s="617"/>
      <c r="G49" s="617"/>
      <c r="H49" s="617"/>
      <c r="I49" s="617"/>
      <c r="J49" s="617"/>
      <c r="K49" s="617"/>
      <c r="L49" s="608"/>
    </row>
    <row r="50" spans="1:12" ht="15" customHeight="1" x14ac:dyDescent="0.25">
      <c r="A50" s="606"/>
      <c r="B50" s="618">
        <v>8</v>
      </c>
      <c r="C50" s="618"/>
      <c r="D50" s="617" t="s">
        <v>437</v>
      </c>
      <c r="E50" s="617"/>
      <c r="F50" s="617"/>
      <c r="G50" s="617"/>
      <c r="H50" s="617"/>
      <c r="I50" s="617"/>
      <c r="J50" s="617"/>
      <c r="K50" s="617"/>
      <c r="L50" s="608"/>
    </row>
    <row r="51" spans="1:12" ht="15" customHeight="1" x14ac:dyDescent="0.25">
      <c r="A51" s="606"/>
      <c r="B51" s="618"/>
      <c r="C51" s="618"/>
      <c r="D51" s="617"/>
      <c r="E51" s="617"/>
      <c r="F51" s="617"/>
      <c r="G51" s="617"/>
      <c r="H51" s="617"/>
      <c r="I51" s="617"/>
      <c r="J51" s="617"/>
      <c r="K51" s="617"/>
      <c r="L51" s="608"/>
    </row>
    <row r="52" spans="1:12" ht="15" customHeight="1" x14ac:dyDescent="0.25">
      <c r="A52" s="606"/>
      <c r="B52" s="618"/>
      <c r="C52" s="618"/>
      <c r="D52" s="617"/>
      <c r="E52" s="617"/>
      <c r="F52" s="617"/>
      <c r="G52" s="617"/>
      <c r="H52" s="617"/>
      <c r="I52" s="617"/>
      <c r="J52" s="617"/>
      <c r="K52" s="617"/>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29:K31"/>
    <mergeCell ref="D32:K34"/>
    <mergeCell ref="B20:K22"/>
    <mergeCell ref="B24:C28"/>
    <mergeCell ref="D24:K28"/>
    <mergeCell ref="B29:C31"/>
    <mergeCell ref="B47:C49"/>
    <mergeCell ref="B50:C52"/>
    <mergeCell ref="D50:K52"/>
    <mergeCell ref="D47:K49"/>
    <mergeCell ref="D44:K46"/>
    <mergeCell ref="B44:C46"/>
    <mergeCell ref="D41:K43"/>
    <mergeCell ref="B32:C34"/>
    <mergeCell ref="B35:C37"/>
    <mergeCell ref="D35:K37"/>
    <mergeCell ref="B38:C40"/>
    <mergeCell ref="B41:C43"/>
    <mergeCell ref="D38:K40"/>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abSelected="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2" t="s">
        <v>329</v>
      </c>
      <c r="C2" s="622"/>
      <c r="D2" s="622"/>
      <c r="E2" s="622"/>
      <c r="F2" s="622"/>
      <c r="G2" s="622"/>
      <c r="H2" s="622"/>
      <c r="I2" s="622"/>
      <c r="J2" s="622"/>
      <c r="K2" s="443"/>
      <c r="L2" s="444"/>
    </row>
    <row r="3" spans="1:12" ht="9.9499999999999993" customHeight="1" x14ac:dyDescent="0.25">
      <c r="A3" s="442"/>
      <c r="B3" s="622"/>
      <c r="C3" s="622"/>
      <c r="D3" s="622"/>
      <c r="E3" s="622"/>
      <c r="F3" s="622"/>
      <c r="G3" s="622"/>
      <c r="H3" s="622"/>
      <c r="I3" s="622"/>
      <c r="J3" s="622"/>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26" t="s">
        <v>330</v>
      </c>
      <c r="G5" s="626"/>
      <c r="H5" s="626"/>
      <c r="I5" s="626"/>
      <c r="J5" s="626"/>
      <c r="K5" s="445"/>
      <c r="L5" s="444"/>
    </row>
    <row r="6" spans="1:12" x14ac:dyDescent="0.25">
      <c r="A6" s="442"/>
      <c r="B6" s="47"/>
      <c r="C6" s="47"/>
      <c r="D6" s="33"/>
      <c r="E6" s="33"/>
      <c r="F6" s="626"/>
      <c r="G6" s="626"/>
      <c r="H6" s="626"/>
      <c r="I6" s="626"/>
      <c r="J6" s="626"/>
      <c r="K6" s="445"/>
      <c r="L6" s="444"/>
    </row>
    <row r="7" spans="1:12" x14ac:dyDescent="0.25">
      <c r="A7" s="442"/>
      <c r="B7" s="47"/>
      <c r="C7" s="47"/>
      <c r="D7" s="33"/>
      <c r="E7" s="33"/>
      <c r="F7" s="626"/>
      <c r="G7" s="626"/>
      <c r="H7" s="626"/>
      <c r="I7" s="626"/>
      <c r="J7" s="626"/>
      <c r="K7" s="445"/>
      <c r="L7" s="444"/>
    </row>
    <row r="8" spans="1:12" x14ac:dyDescent="0.25">
      <c r="A8" s="442"/>
      <c r="B8" s="47"/>
      <c r="C8" s="47"/>
      <c r="D8" s="33"/>
      <c r="E8" s="33"/>
      <c r="F8" s="626"/>
      <c r="G8" s="626"/>
      <c r="H8" s="626"/>
      <c r="I8" s="626"/>
      <c r="J8" s="626"/>
      <c r="K8" s="445"/>
      <c r="L8" s="444"/>
    </row>
    <row r="9" spans="1:12" x14ac:dyDescent="0.25">
      <c r="A9" s="442"/>
      <c r="B9" s="47"/>
      <c r="C9" s="47"/>
      <c r="D9" s="33"/>
      <c r="E9" s="33"/>
      <c r="F9" s="626"/>
      <c r="G9" s="626"/>
      <c r="H9" s="626"/>
      <c r="I9" s="626"/>
      <c r="J9" s="626"/>
      <c r="K9" s="445"/>
      <c r="L9" s="444"/>
    </row>
    <row r="10" spans="1:12" x14ac:dyDescent="0.25">
      <c r="A10" s="442"/>
      <c r="B10" s="47"/>
      <c r="C10" s="47"/>
      <c r="D10" s="33"/>
      <c r="E10" s="33"/>
      <c r="F10" s="626"/>
      <c r="G10" s="626"/>
      <c r="H10" s="626"/>
      <c r="I10" s="626"/>
      <c r="J10" s="626"/>
      <c r="K10" s="445"/>
      <c r="L10" s="444"/>
    </row>
    <row r="11" spans="1:12" x14ac:dyDescent="0.25">
      <c r="A11" s="442"/>
      <c r="B11" s="47"/>
      <c r="C11" s="47"/>
      <c r="D11" s="33"/>
      <c r="E11" s="33"/>
      <c r="F11" s="626"/>
      <c r="G11" s="626"/>
      <c r="H11" s="626"/>
      <c r="I11" s="626"/>
      <c r="J11" s="626"/>
      <c r="K11" s="445"/>
      <c r="L11" s="444"/>
    </row>
    <row r="12" spans="1:12" x14ac:dyDescent="0.25">
      <c r="A12" s="442"/>
      <c r="B12" s="47"/>
      <c r="C12" s="47"/>
      <c r="D12" s="33"/>
      <c r="E12" s="33"/>
      <c r="F12" s="626"/>
      <c r="G12" s="626"/>
      <c r="H12" s="626"/>
      <c r="I12" s="626"/>
      <c r="J12" s="626"/>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3" t="s">
        <v>346</v>
      </c>
      <c r="C14" s="623"/>
      <c r="D14" s="623"/>
      <c r="E14" s="623"/>
      <c r="F14" s="623"/>
      <c r="G14" s="623"/>
      <c r="H14" s="623"/>
      <c r="I14" s="623"/>
      <c r="J14" s="623"/>
      <c r="K14" s="447"/>
      <c r="L14" s="444"/>
    </row>
    <row r="15" spans="1:12" ht="9.9499999999999993" customHeight="1" x14ac:dyDescent="0.25">
      <c r="A15" s="442"/>
      <c r="B15" s="623"/>
      <c r="C15" s="623"/>
      <c r="D15" s="623"/>
      <c r="E15" s="623"/>
      <c r="F15" s="623"/>
      <c r="G15" s="623"/>
      <c r="H15" s="623"/>
      <c r="I15" s="623"/>
      <c r="J15" s="623"/>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0" t="s">
        <v>300</v>
      </c>
      <c r="F32" s="630"/>
      <c r="G32" s="453" t="s">
        <v>301</v>
      </c>
      <c r="H32" s="232"/>
      <c r="I32" s="628" t="s">
        <v>333</v>
      </c>
      <c r="J32" s="628"/>
      <c r="K32" s="339"/>
      <c r="L32" s="444"/>
    </row>
    <row r="33" spans="1:12" ht="15.75" customHeight="1" thickTop="1" x14ac:dyDescent="0.25">
      <c r="A33" s="442"/>
      <c r="B33" s="47"/>
      <c r="C33" s="454" t="s">
        <v>320</v>
      </c>
      <c r="D33" s="455">
        <v>485747156</v>
      </c>
      <c r="E33" s="631">
        <v>0.74519999999999997</v>
      </c>
      <c r="F33" s="631"/>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9"/>
      <c r="F34" s="629"/>
      <c r="G34" s="301"/>
      <c r="H34" s="44"/>
      <c r="I34" s="332" t="s">
        <v>259</v>
      </c>
      <c r="J34" s="301">
        <f>'DCF Valuation'!C41</f>
        <v>651.00578099999996</v>
      </c>
      <c r="K34" s="44"/>
      <c r="L34" s="451"/>
    </row>
    <row r="35" spans="1:12" ht="15.75" customHeight="1" thickTop="1" x14ac:dyDescent="0.25">
      <c r="A35" s="442"/>
      <c r="B35" s="47"/>
      <c r="C35" s="457" t="s">
        <v>306</v>
      </c>
      <c r="D35" s="455">
        <v>15248</v>
      </c>
      <c r="E35" s="629">
        <v>0</v>
      </c>
      <c r="F35" s="629"/>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9">
        <v>6.7699999999999996E-2</v>
      </c>
      <c r="F36" s="629"/>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9">
        <v>0</v>
      </c>
      <c r="F37" s="629"/>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9">
        <v>4.7000000000000002E-3</v>
      </c>
      <c r="F38" s="629"/>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9">
        <v>0.09</v>
      </c>
      <c r="F39" s="629"/>
      <c r="G39" s="301">
        <f>E39*'DCF Valuation'!$C$42</f>
        <v>220886.26149329997</v>
      </c>
      <c r="H39" s="44"/>
      <c r="I39" s="33"/>
      <c r="J39" s="44"/>
      <c r="K39" s="44"/>
      <c r="L39" s="451"/>
    </row>
    <row r="40" spans="1:12" ht="15.75" customHeight="1" x14ac:dyDescent="0.25">
      <c r="A40" s="442"/>
      <c r="B40" s="47"/>
      <c r="C40" s="457" t="s">
        <v>310</v>
      </c>
      <c r="D40" s="455">
        <v>239444</v>
      </c>
      <c r="E40" s="629">
        <v>6.9999999999999999E-4</v>
      </c>
      <c r="F40" s="629"/>
      <c r="G40" s="301">
        <f>E40*'DCF Valuation'!$C$42</f>
        <v>1718.0042560589998</v>
      </c>
      <c r="H40" s="44"/>
      <c r="I40" s="222"/>
      <c r="J40" s="222"/>
      <c r="K40" s="222"/>
      <c r="L40" s="444"/>
    </row>
    <row r="41" spans="1:12" ht="15.75" customHeight="1" x14ac:dyDescent="0.25">
      <c r="A41" s="442"/>
      <c r="B41" s="47"/>
      <c r="C41" s="457" t="s">
        <v>311</v>
      </c>
      <c r="D41" s="455">
        <v>5261246</v>
      </c>
      <c r="E41" s="629">
        <v>1.46E-2</v>
      </c>
      <c r="F41" s="629"/>
      <c r="G41" s="301">
        <f>E41*'DCF Valuation'!$C$42</f>
        <v>35832.660197801997</v>
      </c>
      <c r="H41" s="44"/>
      <c r="I41" s="44"/>
      <c r="J41" s="44"/>
      <c r="K41" s="44"/>
      <c r="L41" s="451"/>
    </row>
    <row r="42" spans="1:12" ht="15.75" customHeight="1" x14ac:dyDescent="0.25">
      <c r="A42" s="442"/>
      <c r="B42" s="47"/>
      <c r="C42" s="457" t="s">
        <v>312</v>
      </c>
      <c r="D42" s="455">
        <v>430903</v>
      </c>
      <c r="E42" s="629">
        <v>6.9999999999999999E-4</v>
      </c>
      <c r="F42" s="629"/>
      <c r="G42" s="301">
        <f>E42*'DCF Valuation'!$C$42</f>
        <v>1718.0042560589998</v>
      </c>
      <c r="H42" s="44"/>
      <c r="I42" s="44"/>
      <c r="J42" s="44"/>
      <c r="K42" s="44"/>
      <c r="L42" s="458"/>
    </row>
    <row r="43" spans="1:12" ht="15.75" customHeight="1" x14ac:dyDescent="0.25">
      <c r="A43" s="442"/>
      <c r="B43" s="47"/>
      <c r="C43" s="457" t="s">
        <v>303</v>
      </c>
      <c r="D43" s="455">
        <v>49969654</v>
      </c>
      <c r="E43" s="629">
        <v>7.1900000000000006E-2</v>
      </c>
      <c r="F43" s="629"/>
      <c r="G43" s="301">
        <f>E43*'DCF Valuation'!$C$42</f>
        <v>176463.58001520298</v>
      </c>
      <c r="H43" s="44"/>
      <c r="I43" s="44"/>
      <c r="J43" s="44"/>
      <c r="K43" s="44"/>
      <c r="L43" s="459"/>
    </row>
    <row r="44" spans="1:12" ht="15.75" customHeight="1" x14ac:dyDescent="0.25">
      <c r="A44" s="442"/>
      <c r="B44" s="47"/>
      <c r="C44" s="457" t="s">
        <v>304</v>
      </c>
      <c r="D44" s="455">
        <v>863</v>
      </c>
      <c r="E44" s="629">
        <v>0</v>
      </c>
      <c r="F44" s="629"/>
      <c r="G44" s="301">
        <f>E44*'DCF Valuation'!$C$42</f>
        <v>0</v>
      </c>
      <c r="H44" s="44"/>
      <c r="I44" s="44"/>
      <c r="J44" s="44"/>
      <c r="K44" s="44"/>
      <c r="L44" s="459"/>
    </row>
    <row r="45" spans="1:12" ht="15.75" customHeight="1" x14ac:dyDescent="0.25">
      <c r="A45" s="442"/>
      <c r="B45" s="47"/>
      <c r="C45" s="457" t="s">
        <v>305</v>
      </c>
      <c r="D45" s="455">
        <v>2297</v>
      </c>
      <c r="E45" s="629">
        <v>0</v>
      </c>
      <c r="F45" s="629"/>
      <c r="G45" s="301">
        <f>E45*'DCF Valuation'!$C$42</f>
        <v>0</v>
      </c>
      <c r="H45" s="44"/>
      <c r="I45" s="44"/>
      <c r="J45" s="44"/>
      <c r="K45" s="44"/>
      <c r="L45" s="459"/>
    </row>
    <row r="46" spans="1:12" ht="15.75" customHeight="1" x14ac:dyDescent="0.25">
      <c r="A46" s="442"/>
      <c r="B46" s="47"/>
      <c r="C46" s="457" t="s">
        <v>313</v>
      </c>
      <c r="D46" s="455">
        <v>517942</v>
      </c>
      <c r="E46" s="629">
        <v>6.9999999999999999E-4</v>
      </c>
      <c r="F46" s="629"/>
      <c r="G46" s="301">
        <f>E46*'DCF Valuation'!$C$42</f>
        <v>1718.0042560589998</v>
      </c>
      <c r="H46" s="44"/>
      <c r="I46" s="44"/>
      <c r="J46" s="44"/>
      <c r="K46" s="44"/>
      <c r="L46" s="459"/>
    </row>
    <row r="47" spans="1:12" ht="15.75" customHeight="1" x14ac:dyDescent="0.25">
      <c r="A47" s="442"/>
      <c r="B47" s="47"/>
      <c r="C47" s="457" t="s">
        <v>314</v>
      </c>
      <c r="D47" s="455">
        <v>714736</v>
      </c>
      <c r="E47" s="629">
        <v>1.1000000000000001E-3</v>
      </c>
      <c r="F47" s="629"/>
      <c r="G47" s="301">
        <f>E47*'DCF Valuation'!$C$42</f>
        <v>2699.7209738070001</v>
      </c>
      <c r="H47" s="44"/>
      <c r="I47" s="44"/>
      <c r="J47" s="44"/>
      <c r="K47" s="44"/>
      <c r="L47" s="459"/>
    </row>
    <row r="48" spans="1:12" ht="15.75" customHeight="1" x14ac:dyDescent="0.25">
      <c r="A48" s="442"/>
      <c r="B48" s="47"/>
      <c r="C48" s="457" t="s">
        <v>315</v>
      </c>
      <c r="D48" s="455">
        <v>11811</v>
      </c>
      <c r="E48" s="629">
        <v>1.1999999999999999E-3</v>
      </c>
      <c r="F48" s="629"/>
      <c r="G48" s="301">
        <f>E48*'DCF Valuation'!$C$42</f>
        <v>2945.1501532439993</v>
      </c>
      <c r="H48" s="44"/>
      <c r="I48" s="33"/>
      <c r="J48" s="33"/>
      <c r="K48" s="33"/>
      <c r="L48" s="444"/>
    </row>
    <row r="49" spans="1:22" ht="15.75" customHeight="1" x14ac:dyDescent="0.25">
      <c r="A49" s="442"/>
      <c r="B49" s="47"/>
      <c r="C49" s="457" t="s">
        <v>316</v>
      </c>
      <c r="D49" s="455">
        <v>971836</v>
      </c>
      <c r="E49" s="629">
        <v>1.4E-3</v>
      </c>
      <c r="F49" s="629"/>
      <c r="G49" s="301">
        <f>E49*'DCF Valuation'!$C$42</f>
        <v>3436.0085121179995</v>
      </c>
      <c r="H49" s="44"/>
      <c r="I49" s="33"/>
      <c r="J49" s="33"/>
      <c r="K49" s="33"/>
      <c r="L49" s="444"/>
    </row>
    <row r="50" spans="1:22" ht="15.75" customHeight="1" thickBot="1" x14ac:dyDescent="0.3">
      <c r="A50" s="442"/>
      <c r="B50" s="47"/>
      <c r="C50" s="457" t="s">
        <v>317</v>
      </c>
      <c r="D50" s="455">
        <v>42354</v>
      </c>
      <c r="E50" s="629">
        <v>1E-4</v>
      </c>
      <c r="F50" s="629"/>
      <c r="G50" s="301">
        <f>E50*'DCF Valuation'!$C$42</f>
        <v>245.42917943699999</v>
      </c>
      <c r="H50" s="44"/>
      <c r="I50" s="33"/>
      <c r="J50" s="33"/>
      <c r="K50" s="33"/>
      <c r="L50" s="444"/>
    </row>
    <row r="51" spans="1:22" ht="15.75" customHeight="1" thickTop="1" thickBot="1" x14ac:dyDescent="0.3">
      <c r="A51" s="442"/>
      <c r="B51" s="47"/>
      <c r="C51" s="331" t="s">
        <v>318</v>
      </c>
      <c r="D51" s="303">
        <v>650733068</v>
      </c>
      <c r="E51" s="632">
        <f>SUM(E33:F50)</f>
        <v>0.99999999999999989</v>
      </c>
      <c r="F51" s="632"/>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27"/>
      <c r="G53" s="627"/>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3" t="s">
        <v>331</v>
      </c>
      <c r="C67" s="623"/>
      <c r="D67" s="623"/>
      <c r="E67" s="623"/>
      <c r="F67" s="623"/>
      <c r="G67" s="623"/>
      <c r="H67" s="623"/>
      <c r="I67" s="623"/>
      <c r="J67" s="623"/>
      <c r="K67" s="447"/>
      <c r="L67" s="444"/>
    </row>
    <row r="68" spans="1:12" ht="9.9499999999999993" customHeight="1" x14ac:dyDescent="0.25">
      <c r="A68" s="442"/>
      <c r="B68" s="623"/>
      <c r="C68" s="623"/>
      <c r="D68" s="623"/>
      <c r="E68" s="623"/>
      <c r="F68" s="623"/>
      <c r="G68" s="623"/>
      <c r="H68" s="623"/>
      <c r="I68" s="623"/>
      <c r="J68" s="623"/>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4" t="s">
        <v>417</v>
      </c>
      <c r="D70" s="625"/>
      <c r="E70" s="625"/>
      <c r="F70" s="625"/>
      <c r="G70" s="625"/>
      <c r="H70" s="625"/>
      <c r="I70" s="625"/>
      <c r="J70" s="625"/>
      <c r="K70" s="462"/>
      <c r="L70" s="444"/>
    </row>
    <row r="71" spans="1:12" x14ac:dyDescent="0.25">
      <c r="A71" s="442"/>
      <c r="B71" s="47"/>
      <c r="C71" s="625"/>
      <c r="D71" s="625"/>
      <c r="E71" s="625"/>
      <c r="F71" s="625"/>
      <c r="G71" s="625"/>
      <c r="H71" s="625"/>
      <c r="I71" s="625"/>
      <c r="J71" s="625"/>
      <c r="K71" s="462"/>
      <c r="L71" s="444"/>
    </row>
    <row r="72" spans="1:12" x14ac:dyDescent="0.25">
      <c r="A72" s="442"/>
      <c r="B72" s="47"/>
      <c r="C72" s="625"/>
      <c r="D72" s="625"/>
      <c r="E72" s="625"/>
      <c r="F72" s="625"/>
      <c r="G72" s="625"/>
      <c r="H72" s="625"/>
      <c r="I72" s="625"/>
      <c r="J72" s="625"/>
      <c r="K72" s="462"/>
      <c r="L72" s="444"/>
    </row>
    <row r="73" spans="1:12" x14ac:dyDescent="0.25">
      <c r="A73" s="442"/>
      <c r="B73" s="47"/>
      <c r="C73" s="625"/>
      <c r="D73" s="625"/>
      <c r="E73" s="625"/>
      <c r="F73" s="625"/>
      <c r="G73" s="625"/>
      <c r="H73" s="625"/>
      <c r="I73" s="625"/>
      <c r="J73" s="625"/>
      <c r="K73" s="462"/>
      <c r="L73" s="444"/>
    </row>
    <row r="74" spans="1:12" x14ac:dyDescent="0.25">
      <c r="A74" s="442"/>
      <c r="B74" s="47"/>
      <c r="C74" s="625"/>
      <c r="D74" s="625"/>
      <c r="E74" s="625"/>
      <c r="F74" s="625"/>
      <c r="G74" s="625"/>
      <c r="H74" s="625"/>
      <c r="I74" s="625"/>
      <c r="J74" s="625"/>
      <c r="K74" s="462"/>
      <c r="L74" s="444"/>
    </row>
    <row r="75" spans="1:12" x14ac:dyDescent="0.25">
      <c r="A75" s="442"/>
      <c r="B75" s="47"/>
      <c r="C75" s="625"/>
      <c r="D75" s="625"/>
      <c r="E75" s="625"/>
      <c r="F75" s="625"/>
      <c r="G75" s="625"/>
      <c r="H75" s="625"/>
      <c r="I75" s="625"/>
      <c r="J75" s="625"/>
      <c r="K75" s="462"/>
      <c r="L75" s="444"/>
    </row>
    <row r="76" spans="1:12" x14ac:dyDescent="0.25">
      <c r="A76" s="442"/>
      <c r="B76" s="47"/>
      <c r="C76" s="625"/>
      <c r="D76" s="625"/>
      <c r="E76" s="625"/>
      <c r="F76" s="625"/>
      <c r="G76" s="625"/>
      <c r="H76" s="625"/>
      <c r="I76" s="625"/>
      <c r="J76" s="625"/>
      <c r="K76" s="462"/>
      <c r="L76" s="444"/>
    </row>
    <row r="77" spans="1:12" x14ac:dyDescent="0.25">
      <c r="A77" s="442"/>
      <c r="B77" s="47"/>
      <c r="C77" s="625"/>
      <c r="D77" s="625"/>
      <c r="E77" s="625"/>
      <c r="F77" s="625"/>
      <c r="G77" s="625"/>
      <c r="H77" s="625"/>
      <c r="I77" s="625"/>
      <c r="J77" s="625"/>
      <c r="K77" s="462"/>
      <c r="L77" s="444"/>
    </row>
    <row r="78" spans="1:12" x14ac:dyDescent="0.25">
      <c r="A78" s="442"/>
      <c r="B78" s="47"/>
      <c r="C78" s="625"/>
      <c r="D78" s="625"/>
      <c r="E78" s="625"/>
      <c r="F78" s="625"/>
      <c r="G78" s="625"/>
      <c r="H78" s="625"/>
      <c r="I78" s="625"/>
      <c r="J78" s="625"/>
      <c r="K78" s="462"/>
      <c r="L78" s="444"/>
    </row>
    <row r="79" spans="1:12" x14ac:dyDescent="0.25">
      <c r="A79" s="442"/>
      <c r="B79" s="47"/>
      <c r="C79" s="625"/>
      <c r="D79" s="625"/>
      <c r="E79" s="625"/>
      <c r="F79" s="625"/>
      <c r="G79" s="625"/>
      <c r="H79" s="625"/>
      <c r="I79" s="625"/>
      <c r="J79" s="625"/>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2"/>
      <c r="C81" s="622"/>
      <c r="D81" s="622"/>
      <c r="E81" s="622"/>
      <c r="F81" s="622"/>
      <c r="G81" s="622"/>
      <c r="H81" s="622"/>
      <c r="I81" s="622"/>
      <c r="J81" s="622"/>
      <c r="K81" s="622"/>
      <c r="L81" s="444"/>
    </row>
    <row r="82" spans="1:12" ht="9.9499999999999993" customHeight="1" x14ac:dyDescent="0.25">
      <c r="A82" s="464"/>
      <c r="B82" s="622"/>
      <c r="C82" s="622"/>
      <c r="D82" s="622"/>
      <c r="E82" s="622"/>
      <c r="F82" s="622"/>
      <c r="G82" s="622"/>
      <c r="H82" s="622"/>
      <c r="I82" s="622"/>
      <c r="J82" s="622"/>
      <c r="K82" s="622"/>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E51:F51"/>
    <mergeCell ref="E42:F42"/>
    <mergeCell ref="E43:F43"/>
    <mergeCell ref="E44:F44"/>
    <mergeCell ref="E45:F45"/>
    <mergeCell ref="E46:F46"/>
    <mergeCell ref="E47:F47"/>
    <mergeCell ref="E36:F36"/>
    <mergeCell ref="E37:F37"/>
    <mergeCell ref="E48:F48"/>
    <mergeCell ref="E49:F49"/>
    <mergeCell ref="E50:F50"/>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S17" sqref="S17"/>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3" t="s">
        <v>360</v>
      </c>
      <c r="C2" s="623"/>
      <c r="D2" s="623"/>
      <c r="E2" s="623"/>
      <c r="F2" s="623"/>
      <c r="G2" s="623"/>
      <c r="H2" s="623"/>
      <c r="I2" s="623"/>
      <c r="J2" s="623"/>
      <c r="K2" s="623"/>
      <c r="L2" s="623"/>
      <c r="M2" s="623"/>
      <c r="N2" s="623"/>
      <c r="O2" s="623"/>
      <c r="P2" s="623"/>
      <c r="Q2" s="623"/>
      <c r="R2" s="470"/>
    </row>
    <row r="3" spans="1:21" ht="9.9499999999999993" customHeight="1" x14ac:dyDescent="0.25">
      <c r="A3" s="442"/>
      <c r="B3" s="623"/>
      <c r="C3" s="623"/>
      <c r="D3" s="623"/>
      <c r="E3" s="623"/>
      <c r="F3" s="623"/>
      <c r="G3" s="623"/>
      <c r="H3" s="623"/>
      <c r="I3" s="623"/>
      <c r="J3" s="623"/>
      <c r="K3" s="623"/>
      <c r="L3" s="623"/>
      <c r="M3" s="623"/>
      <c r="N3" s="623"/>
      <c r="O3" s="623"/>
      <c r="P3" s="623"/>
      <c r="Q3" s="623"/>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33"/>
      <c r="D14" s="633"/>
      <c r="E14" s="633"/>
      <c r="F14" s="633"/>
      <c r="G14" s="633"/>
      <c r="H14" s="633"/>
      <c r="I14" s="633"/>
      <c r="J14" s="633"/>
      <c r="K14" s="338"/>
      <c r="M14" s="33"/>
      <c r="N14" s="33"/>
      <c r="O14" s="33"/>
      <c r="P14" s="33"/>
      <c r="R14" s="470"/>
    </row>
    <row r="15" spans="1:21" ht="15.75" customHeight="1" x14ac:dyDescent="0.25">
      <c r="A15" s="442"/>
      <c r="C15" s="633"/>
      <c r="D15" s="633"/>
      <c r="E15" s="633"/>
      <c r="F15" s="633"/>
      <c r="G15" s="633"/>
      <c r="H15" s="633"/>
      <c r="I15" s="633"/>
      <c r="J15" s="633"/>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34"/>
      <c r="J32" s="634"/>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3" t="s">
        <v>332</v>
      </c>
      <c r="C47" s="623"/>
      <c r="D47" s="623"/>
      <c r="E47" s="623"/>
      <c r="F47" s="623"/>
      <c r="G47" s="623"/>
      <c r="H47" s="623"/>
      <c r="I47" s="623"/>
      <c r="J47" s="623"/>
      <c r="K47" s="623"/>
      <c r="L47" s="623"/>
      <c r="M47" s="623"/>
      <c r="N47" s="623"/>
      <c r="O47" s="623"/>
      <c r="P47" s="623"/>
      <c r="Q47" s="623"/>
      <c r="R47" s="470"/>
    </row>
    <row r="48" spans="1:21" ht="9.9499999999999993" customHeight="1" x14ac:dyDescent="0.25">
      <c r="A48" s="476"/>
      <c r="B48" s="623"/>
      <c r="C48" s="623"/>
      <c r="D48" s="623"/>
      <c r="E48" s="623"/>
      <c r="F48" s="623"/>
      <c r="G48" s="623"/>
      <c r="H48" s="623"/>
      <c r="I48" s="623"/>
      <c r="J48" s="623"/>
      <c r="K48" s="623"/>
      <c r="L48" s="623"/>
      <c r="M48" s="623"/>
      <c r="N48" s="623"/>
      <c r="O48" s="623"/>
      <c r="P48" s="623"/>
      <c r="Q48" s="623"/>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7" t="s">
        <v>335</v>
      </c>
      <c r="D50" s="637"/>
      <c r="E50" s="638" t="s">
        <v>341</v>
      </c>
      <c r="F50" s="639"/>
      <c r="G50" s="639"/>
      <c r="H50" s="639"/>
      <c r="I50" s="639"/>
      <c r="J50" s="639"/>
      <c r="K50" s="639"/>
      <c r="L50" s="639"/>
      <c r="M50" s="639"/>
      <c r="N50" s="639"/>
      <c r="O50" s="639"/>
      <c r="P50" s="639"/>
      <c r="R50" s="470"/>
      <c r="U50" s="7"/>
    </row>
    <row r="51" spans="1:21" ht="15.75" customHeight="1" x14ac:dyDescent="0.25">
      <c r="A51" s="442"/>
      <c r="C51" s="637" t="s">
        <v>336</v>
      </c>
      <c r="D51" s="637"/>
      <c r="E51" s="638" t="s">
        <v>334</v>
      </c>
      <c r="F51" s="639"/>
      <c r="G51" s="639"/>
      <c r="H51" s="639"/>
      <c r="I51" s="639"/>
      <c r="J51" s="639"/>
      <c r="K51" s="639"/>
      <c r="L51" s="639"/>
      <c r="M51" s="639"/>
      <c r="N51" s="639"/>
      <c r="O51" s="639"/>
      <c r="P51" s="639"/>
      <c r="R51" s="470"/>
    </row>
    <row r="52" spans="1:21" ht="15.75" customHeight="1" x14ac:dyDescent="0.25">
      <c r="A52" s="442"/>
      <c r="C52" s="637" t="s">
        <v>337</v>
      </c>
      <c r="D52" s="637"/>
      <c r="E52" s="638" t="s">
        <v>338</v>
      </c>
      <c r="F52" s="639"/>
      <c r="G52" s="639"/>
      <c r="H52" s="639"/>
      <c r="I52" s="639"/>
      <c r="J52" s="639"/>
      <c r="K52" s="639"/>
      <c r="L52" s="639"/>
      <c r="M52" s="639"/>
      <c r="N52" s="639"/>
      <c r="O52" s="639"/>
      <c r="P52" s="639"/>
      <c r="R52" s="470"/>
    </row>
    <row r="53" spans="1:21" ht="15.75" customHeight="1" x14ac:dyDescent="0.25">
      <c r="A53" s="442"/>
      <c r="C53" s="637" t="s">
        <v>339</v>
      </c>
      <c r="D53" s="637"/>
      <c r="E53" s="638" t="s">
        <v>340</v>
      </c>
      <c r="F53" s="639"/>
      <c r="G53" s="639"/>
      <c r="H53" s="639"/>
      <c r="I53" s="639"/>
      <c r="J53" s="639"/>
      <c r="K53" s="639"/>
      <c r="L53" s="639"/>
      <c r="M53" s="639"/>
      <c r="N53" s="639"/>
      <c r="O53" s="639"/>
      <c r="P53" s="639"/>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3"/>
      <c r="C55" s="623"/>
      <c r="D55" s="623"/>
      <c r="E55" s="623"/>
      <c r="F55" s="623"/>
      <c r="G55" s="623"/>
      <c r="H55" s="623"/>
      <c r="I55" s="623"/>
      <c r="J55" s="623"/>
      <c r="K55" s="623"/>
      <c r="L55" s="623"/>
      <c r="M55" s="623"/>
      <c r="N55" s="623"/>
      <c r="O55" s="623"/>
      <c r="P55" s="623"/>
      <c r="Q55" s="623"/>
      <c r="R55" s="470"/>
    </row>
    <row r="56" spans="1:21" ht="9.9499999999999993" customHeight="1" x14ac:dyDescent="0.25">
      <c r="A56" s="442"/>
      <c r="B56" s="623"/>
      <c r="C56" s="623"/>
      <c r="D56" s="623"/>
      <c r="E56" s="623"/>
      <c r="F56" s="623"/>
      <c r="G56" s="623"/>
      <c r="H56" s="623"/>
      <c r="I56" s="623"/>
      <c r="J56" s="623"/>
      <c r="K56" s="623"/>
      <c r="L56" s="623"/>
      <c r="M56" s="623"/>
      <c r="N56" s="623"/>
      <c r="O56" s="623"/>
      <c r="P56" s="623"/>
      <c r="Q56" s="623"/>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5"/>
      <c r="I60" s="636"/>
      <c r="J60" s="636"/>
      <c r="K60" s="636"/>
      <c r="L60" s="636"/>
      <c r="M60" s="636"/>
      <c r="N60" s="636"/>
    </row>
    <row r="61" spans="1:21" ht="15.75" customHeight="1" x14ac:dyDescent="0.25">
      <c r="C61" s="269"/>
      <c r="D61" s="269"/>
      <c r="E61" s="269"/>
      <c r="F61" s="269"/>
      <c r="G61" s="278"/>
      <c r="H61" s="635"/>
      <c r="I61" s="636"/>
      <c r="J61" s="636"/>
      <c r="K61" s="636"/>
      <c r="L61" s="636"/>
      <c r="M61" s="636"/>
      <c r="N61" s="636"/>
    </row>
    <row r="62" spans="1:21" ht="15.75" customHeight="1" x14ac:dyDescent="0.25">
      <c r="C62" s="269"/>
      <c r="D62" s="269"/>
      <c r="E62" s="269"/>
      <c r="F62" s="269"/>
      <c r="G62" s="278"/>
      <c r="H62" s="635"/>
      <c r="I62" s="636"/>
      <c r="J62" s="636"/>
      <c r="K62" s="636"/>
      <c r="L62" s="636"/>
      <c r="M62" s="636"/>
      <c r="N62" s="636"/>
    </row>
    <row r="63" spans="1:21" s="33" customFormat="1" ht="15.75" customHeight="1" x14ac:dyDescent="0.25">
      <c r="A63" s="47"/>
      <c r="B63" s="47"/>
      <c r="C63" s="278"/>
      <c r="D63" s="278"/>
      <c r="E63" s="278"/>
      <c r="F63" s="278"/>
      <c r="G63" s="278"/>
      <c r="H63" s="635"/>
      <c r="I63" s="636"/>
      <c r="J63" s="636"/>
      <c r="K63" s="636"/>
      <c r="L63" s="636"/>
      <c r="M63" s="636"/>
      <c r="N63" s="636"/>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H62:N62"/>
    <mergeCell ref="H63:N63"/>
    <mergeCell ref="B47:Q48"/>
    <mergeCell ref="C53:D53"/>
    <mergeCell ref="C52:D52"/>
    <mergeCell ref="C51:D51"/>
    <mergeCell ref="C50:D50"/>
    <mergeCell ref="E53:P53"/>
    <mergeCell ref="E52:P52"/>
    <mergeCell ref="E51:P51"/>
    <mergeCell ref="E50:P50"/>
    <mergeCell ref="B55:Q56"/>
    <mergeCell ref="B2:Q3"/>
    <mergeCell ref="C14:J15"/>
    <mergeCell ref="I32:J32"/>
    <mergeCell ref="H60:N60"/>
    <mergeCell ref="H61:N61"/>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topLeftCell="A76"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3" t="s">
        <v>362</v>
      </c>
      <c r="C2" s="623"/>
      <c r="D2" s="623"/>
      <c r="E2" s="623"/>
      <c r="F2" s="623"/>
      <c r="G2" s="623"/>
      <c r="H2" s="623"/>
      <c r="I2" s="623"/>
      <c r="J2" s="461"/>
    </row>
    <row r="3" spans="1:20" ht="9.9499999999999993" customHeight="1" x14ac:dyDescent="0.25">
      <c r="A3" s="442"/>
      <c r="B3" s="623"/>
      <c r="C3" s="623"/>
      <c r="D3" s="623"/>
      <c r="E3" s="623"/>
      <c r="F3" s="623"/>
      <c r="G3" s="623"/>
      <c r="H3" s="623"/>
      <c r="I3" s="623"/>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3" t="s">
        <v>363</v>
      </c>
      <c r="C25" s="623"/>
      <c r="D25" s="623"/>
      <c r="E25" s="623"/>
      <c r="F25" s="623"/>
      <c r="G25" s="623"/>
      <c r="H25" s="623"/>
      <c r="I25" s="623"/>
      <c r="J25" s="461"/>
    </row>
    <row r="26" spans="1:20" ht="9.9499999999999993" customHeight="1" x14ac:dyDescent="0.25">
      <c r="A26" s="442"/>
      <c r="B26" s="623"/>
      <c r="C26" s="623"/>
      <c r="D26" s="623"/>
      <c r="E26" s="623"/>
      <c r="F26" s="623"/>
      <c r="G26" s="623"/>
      <c r="H26" s="623"/>
      <c r="I26" s="623"/>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4"/>
  <sheetViews>
    <sheetView showGridLines="0" zoomScale="154" zoomScaleNormal="154" zoomScaleSheetLayoutView="85" zoomScalePageLayoutView="25" workbookViewId="0">
      <selection activeCell="F77" sqref="F77"/>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3" t="s">
        <v>367</v>
      </c>
      <c r="C2" s="623"/>
      <c r="D2" s="623"/>
      <c r="E2" s="623"/>
      <c r="F2" s="623"/>
      <c r="G2" s="623"/>
      <c r="H2" s="623"/>
      <c r="I2" s="623"/>
      <c r="J2" s="623"/>
      <c r="K2" s="623"/>
      <c r="L2" s="470"/>
    </row>
    <row r="3" spans="1:20" ht="9.9499999999999993" customHeight="1" x14ac:dyDescent="0.25">
      <c r="A3" s="442"/>
      <c r="B3" s="623"/>
      <c r="C3" s="623"/>
      <c r="D3" s="623"/>
      <c r="E3" s="623"/>
      <c r="F3" s="623"/>
      <c r="G3" s="623"/>
      <c r="H3" s="623"/>
      <c r="I3" s="623"/>
      <c r="J3" s="623"/>
      <c r="K3" s="623"/>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1" t="s">
        <v>366</v>
      </c>
      <c r="K5" s="641"/>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0"/>
      <c r="K6" s="640"/>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0"/>
      <c r="K7" s="640"/>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0"/>
      <c r="K8" s="640"/>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0"/>
      <c r="K9" s="640"/>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0"/>
      <c r="K10" s="640"/>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1" t="s">
        <v>366</v>
      </c>
      <c r="K12" s="641"/>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2"/>
      <c r="K13" s="642"/>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2"/>
      <c r="K14" s="642"/>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2"/>
      <c r="K15" s="642"/>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2"/>
      <c r="K16" s="642"/>
      <c r="L16" s="470"/>
    </row>
    <row r="17" spans="1:12" x14ac:dyDescent="0.25">
      <c r="A17" s="442"/>
      <c r="B17" s="295"/>
      <c r="C17" s="296"/>
      <c r="D17" s="296"/>
      <c r="E17" s="296"/>
      <c r="F17" s="296"/>
      <c r="G17" s="296"/>
      <c r="H17" s="296"/>
      <c r="I17" s="296"/>
      <c r="J17" s="643"/>
      <c r="K17" s="643"/>
      <c r="L17" s="470"/>
    </row>
    <row r="18" spans="1:12"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1" t="s">
        <v>366</v>
      </c>
      <c r="K18" s="641"/>
      <c r="L18" s="470"/>
    </row>
    <row r="19" spans="1:12"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0"/>
      <c r="K19" s="640"/>
      <c r="L19" s="470"/>
    </row>
    <row r="20" spans="1:12"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0"/>
      <c r="K20" s="640"/>
      <c r="L20" s="470"/>
    </row>
    <row r="21" spans="1:12"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0"/>
      <c r="K21" s="640"/>
      <c r="L21" s="470"/>
    </row>
    <row r="22" spans="1:12"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0"/>
      <c r="K22" s="640"/>
      <c r="L22" s="470"/>
    </row>
    <row r="23" spans="1:12" x14ac:dyDescent="0.25">
      <c r="A23" s="442"/>
      <c r="B23" s="295"/>
      <c r="C23" s="296"/>
      <c r="D23" s="296"/>
      <c r="E23" s="296"/>
      <c r="F23" s="296"/>
      <c r="G23" s="296"/>
      <c r="H23" s="296"/>
      <c r="I23" s="296"/>
      <c r="J23" s="643"/>
      <c r="K23" s="643"/>
      <c r="L23" s="470"/>
    </row>
    <row r="24" spans="1:12"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1" t="s">
        <v>366</v>
      </c>
      <c r="K24" s="641"/>
      <c r="L24" s="470"/>
    </row>
    <row r="25" spans="1:12"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2"/>
      <c r="K25" s="642"/>
      <c r="L25" s="470"/>
    </row>
    <row r="26" spans="1:12"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2"/>
      <c r="K26" s="642"/>
      <c r="L26" s="470"/>
    </row>
    <row r="27" spans="1:12"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2"/>
      <c r="K27" s="642"/>
      <c r="L27" s="470"/>
    </row>
    <row r="28" spans="1:12"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2"/>
      <c r="K28" s="642"/>
      <c r="L28" s="470"/>
    </row>
    <row r="29" spans="1:12"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2"/>
      <c r="K29" s="642"/>
      <c r="L29" s="470"/>
    </row>
    <row r="30" spans="1:12" x14ac:dyDescent="0.25">
      <c r="A30" s="442"/>
      <c r="B30" s="295"/>
      <c r="C30" s="296"/>
      <c r="D30" s="296"/>
      <c r="E30" s="296"/>
      <c r="F30" s="296"/>
      <c r="G30" s="296"/>
      <c r="H30" s="296"/>
      <c r="I30" s="296"/>
      <c r="J30" s="271"/>
      <c r="K30" s="33"/>
      <c r="L30" s="470"/>
    </row>
    <row r="31" spans="1:12"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1" t="s">
        <v>366</v>
      </c>
      <c r="K31" s="641"/>
      <c r="L31" s="470"/>
    </row>
    <row r="32" spans="1:12"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2"/>
      <c r="K32" s="642"/>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2"/>
      <c r="K33" s="642"/>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2"/>
      <c r="K34" s="642"/>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1" t="s">
        <v>366</v>
      </c>
      <c r="K36" s="641"/>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2"/>
      <c r="K37" s="642"/>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2"/>
      <c r="K38" s="642"/>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2"/>
      <c r="K39" s="642"/>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2"/>
      <c r="K40" s="642"/>
      <c r="L40" s="470"/>
    </row>
    <row r="41" spans="1:20" s="109" customFormat="1" x14ac:dyDescent="0.25">
      <c r="A41" s="442"/>
      <c r="B41" s="335" t="s">
        <v>400</v>
      </c>
      <c r="C41" s="351">
        <f>'P &amp; L'!C20/-'P &amp; L'!C22</f>
        <v>25.374710648148167</v>
      </c>
      <c r="D41" s="351">
        <f>'P &amp; L'!D20/-'P &amp; L'!D22</f>
        <v>31.906122448979556</v>
      </c>
      <c r="E41" s="351">
        <f>'P &amp; L'!E20/-'P &amp; L'!E22</f>
        <v>37.189440416434266</v>
      </c>
      <c r="F41" s="351">
        <f>'P &amp; L'!F20/-'P &amp; L'!F22</f>
        <v>44.476487168076005</v>
      </c>
      <c r="G41" s="351">
        <f>'P &amp; L'!G20/-'P &amp; L'!G22</f>
        <v>58.025288147256191</v>
      </c>
      <c r="H41" s="351">
        <f>'P &amp; L'!H20/-'P &amp; L'!H22</f>
        <v>52.092296616270623</v>
      </c>
      <c r="I41" s="351">
        <f>'P &amp; L'!I20/-'P &amp; L'!I22</f>
        <v>29.212038014783506</v>
      </c>
      <c r="J41" s="642"/>
      <c r="K41" s="642"/>
      <c r="L41" s="470"/>
      <c r="M41" s="8"/>
      <c r="N41" s="8"/>
      <c r="O41" s="8"/>
      <c r="P41" s="8"/>
      <c r="Q41" s="8"/>
      <c r="R41" s="8"/>
      <c r="S41" s="8"/>
      <c r="T41" s="8"/>
    </row>
    <row r="42" spans="1:20" s="109" customFormat="1" x14ac:dyDescent="0.25">
      <c r="A42" s="442"/>
      <c r="B42" s="225"/>
      <c r="C42" s="275"/>
      <c r="D42" s="275"/>
      <c r="E42" s="275"/>
      <c r="F42" s="275"/>
      <c r="G42" s="275"/>
      <c r="H42" s="275"/>
      <c r="I42" s="275"/>
      <c r="J42" s="271"/>
      <c r="K42" s="33"/>
      <c r="L42" s="470"/>
      <c r="M42" s="8"/>
      <c r="N42" s="8"/>
      <c r="O42" s="8"/>
      <c r="P42" s="8"/>
      <c r="Q42" s="8"/>
      <c r="R42" s="8"/>
      <c r="S42" s="8"/>
      <c r="T42" s="8"/>
    </row>
    <row r="43" spans="1:20" s="109" customFormat="1" x14ac:dyDescent="0.25">
      <c r="A43" s="442"/>
      <c r="B43" s="294" t="s">
        <v>401</v>
      </c>
      <c r="C43" s="337">
        <v>43921</v>
      </c>
      <c r="D43" s="337">
        <f t="shared" ref="D43" si="31">EOMONTH(C43,12)</f>
        <v>44286</v>
      </c>
      <c r="E43" s="337">
        <f t="shared" ref="E43" si="32">EOMONTH(D43,12)</f>
        <v>44651</v>
      </c>
      <c r="F43" s="337">
        <f t="shared" ref="F43" si="33">EOMONTH(E43,12)</f>
        <v>45016</v>
      </c>
      <c r="G43" s="337">
        <f t="shared" ref="G43" si="34">EOMONTH(F43,12)</f>
        <v>45382</v>
      </c>
      <c r="H43" s="337">
        <f t="shared" ref="H43" si="35">EOMONTH(G43,12)</f>
        <v>45747</v>
      </c>
      <c r="I43" s="337">
        <f t="shared" ref="I43" si="36">EOMONTH(H43,12)</f>
        <v>46112</v>
      </c>
      <c r="J43" s="641" t="s">
        <v>366</v>
      </c>
      <c r="K43" s="641"/>
      <c r="L43" s="470"/>
      <c r="M43" s="8"/>
      <c r="N43" s="8"/>
      <c r="O43" s="8"/>
      <c r="P43" s="8"/>
      <c r="Q43" s="8"/>
      <c r="R43" s="8"/>
      <c r="S43" s="8"/>
      <c r="T43" s="8"/>
    </row>
    <row r="44" spans="1:20" s="109" customFormat="1" x14ac:dyDescent="0.25">
      <c r="A44" s="442"/>
      <c r="B44" s="329" t="s">
        <v>233</v>
      </c>
      <c r="C44" s="351">
        <v>20.71</v>
      </c>
      <c r="D44" s="351">
        <v>16.97</v>
      </c>
      <c r="E44" s="351">
        <v>23.04</v>
      </c>
      <c r="F44" s="351">
        <v>36.72</v>
      </c>
      <c r="G44" s="351">
        <v>38.99</v>
      </c>
      <c r="H44" s="351">
        <v>41.61</v>
      </c>
      <c r="I44" s="351">
        <v>45.65</v>
      </c>
      <c r="J44" s="640"/>
      <c r="K44" s="640"/>
      <c r="L44" s="470"/>
      <c r="M44" s="8"/>
      <c r="N44" s="8"/>
      <c r="O44" s="8"/>
      <c r="P44" s="8"/>
      <c r="Q44" s="8"/>
      <c r="R44" s="8"/>
      <c r="S44" s="8"/>
      <c r="T44" s="8"/>
    </row>
    <row r="45" spans="1:20" s="109" customFormat="1" x14ac:dyDescent="0.25">
      <c r="A45" s="442"/>
      <c r="B45" s="329" t="s">
        <v>402</v>
      </c>
      <c r="C45" s="351">
        <f>2218/C44</f>
        <v>107.09802028005794</v>
      </c>
      <c r="D45" s="351">
        <f>2885/D44</f>
        <v>170.00589275191516</v>
      </c>
      <c r="E45" s="351">
        <f>4013/E44</f>
        <v>174.17534722222223</v>
      </c>
      <c r="F45" s="351">
        <f>3413.05/F44</f>
        <v>92.947984749455344</v>
      </c>
      <c r="G45" s="351">
        <f>4570/G44</f>
        <v>117.2095409079251</v>
      </c>
      <c r="H45" s="351">
        <f>4109.75/H44</f>
        <v>98.768324921893779</v>
      </c>
      <c r="I45" s="351">
        <f>4075/I44</f>
        <v>89.266155531215773</v>
      </c>
      <c r="J45" s="640"/>
      <c r="K45" s="640"/>
      <c r="L45" s="470"/>
      <c r="M45" s="8"/>
      <c r="N45" s="8"/>
      <c r="O45" s="8"/>
      <c r="P45" s="8"/>
      <c r="Q45" s="8"/>
      <c r="R45" s="8"/>
      <c r="S45" s="8"/>
      <c r="T45" s="8"/>
    </row>
    <row r="46" spans="1:20" s="109" customFormat="1" x14ac:dyDescent="0.25">
      <c r="A46" s="442"/>
      <c r="B46" s="329" t="s">
        <v>403</v>
      </c>
      <c r="C46" s="351">
        <f>2218/('Cash flow statement'!C34/'P &amp; L'!C35)</f>
        <v>108.8325207563235</v>
      </c>
      <c r="D46" s="351">
        <f>2885/('Cash flow statement'!D34/'P &amp; L'!D35)</f>
        <v>135.90107069352936</v>
      </c>
      <c r="E46" s="351">
        <f>4013/('Cash flow statement'!E34/'P &amp; L'!E35)</f>
        <v>189.42105403016706</v>
      </c>
      <c r="F46" s="351">
        <f>3413.05/('Cash flow statement'!F34/'P &amp; L'!F35)</f>
        <v>84.056226542965177</v>
      </c>
      <c r="G46" s="351">
        <f>4570/('Cash flow statement'!G34/'P &amp; L'!G35)</f>
        <v>108.25467857376984</v>
      </c>
      <c r="H46" s="351">
        <f>4109.75/('Cash flow statement'!H34/'P &amp; L'!H35)</f>
        <v>108.58233052830525</v>
      </c>
      <c r="I46" s="351">
        <f>4075/('Cash flow statement'!I34/'P &amp; L'!I35)</f>
        <v>76.492776837172713</v>
      </c>
      <c r="J46" s="640"/>
      <c r="K46" s="640"/>
      <c r="L46" s="470"/>
      <c r="M46" s="8"/>
      <c r="N46" s="8"/>
      <c r="O46" s="8"/>
      <c r="P46" s="8"/>
      <c r="Q46" s="8"/>
      <c r="R46" s="8"/>
      <c r="S46" s="8"/>
      <c r="T46" s="8"/>
    </row>
    <row r="47" spans="1:20" s="109" customFormat="1" x14ac:dyDescent="0.25">
      <c r="A47" s="442"/>
      <c r="B47" s="329" t="s">
        <v>404</v>
      </c>
      <c r="C47" s="351">
        <f>2218/('P &amp; L'!C8/'P &amp; L'!C35)</f>
        <v>5.6019196918802425</v>
      </c>
      <c r="D47" s="351">
        <f>2885/('P &amp; L'!D8/'P &amp; L'!D35)</f>
        <v>7.7406508683447743</v>
      </c>
      <c r="E47" s="351">
        <f>4013/('P &amp; L'!E8/'P &amp; L'!E35)</f>
        <v>8.3919717738223483</v>
      </c>
      <c r="F47" s="351">
        <f>3413.05/('P &amp; L'!F8/'P &amp; L'!F35)</f>
        <v>5.1608973338933684</v>
      </c>
      <c r="G47" s="351">
        <f>4570/('P &amp; L'!G8/'P &amp; L'!G35)</f>
        <v>5.8526653717953341</v>
      </c>
      <c r="H47" s="351">
        <f>4109.75/('P &amp; L'!H8/'P &amp; L'!H35)</f>
        <v>4.5054549908782375</v>
      </c>
      <c r="I47" s="351">
        <f>4075/('P &amp; L'!I8/'P &amp; L'!I35)</f>
        <v>3.8532071752279906</v>
      </c>
      <c r="J47" s="640"/>
      <c r="K47" s="640"/>
      <c r="L47" s="470"/>
      <c r="M47" s="8"/>
      <c r="N47" s="8"/>
      <c r="O47" s="8"/>
      <c r="P47" s="8"/>
      <c r="Q47" s="8"/>
      <c r="R47" s="8"/>
      <c r="S47" s="8"/>
      <c r="T47" s="8"/>
    </row>
    <row r="48" spans="1:20" s="109" customFormat="1" x14ac:dyDescent="0.25">
      <c r="A48" s="442"/>
      <c r="B48" s="329" t="s">
        <v>405</v>
      </c>
      <c r="C48" s="351">
        <f>2218/(BS!C42/'P &amp; L'!C35)</f>
        <v>12.573858154275193</v>
      </c>
      <c r="D48" s="351">
        <f>2885/(BS!D42/'P &amp; L'!D35)</f>
        <v>15.338256003392942</v>
      </c>
      <c r="E48" s="351">
        <f>4013/(BS!E42/'P &amp; L'!E35)</f>
        <v>19.005269343319764</v>
      </c>
      <c r="F48" s="351">
        <f>3413.05/(BS!F42/'P &amp; L'!F35)</f>
        <v>13.750456874785588</v>
      </c>
      <c r="G48" s="351">
        <f>4570/(BS!G42/'P &amp; L'!G35)</f>
        <v>15.897984772967705</v>
      </c>
      <c r="H48" s="351">
        <f>4109.75/(BS!H42/'P &amp; L'!H35)</f>
        <v>12.481391097149817</v>
      </c>
      <c r="I48" s="351">
        <f>4075/(BS!I42/'P &amp; L'!I35)</f>
        <v>10.840351019791221</v>
      </c>
      <c r="J48" s="640"/>
      <c r="K48" s="640"/>
      <c r="L48" s="470"/>
      <c r="M48" s="8"/>
      <c r="N48" s="8"/>
      <c r="O48" s="8"/>
      <c r="P48" s="8"/>
      <c r="Q48" s="8"/>
      <c r="R48" s="8"/>
      <c r="S48" s="8"/>
      <c r="T48" s="8"/>
    </row>
    <row r="49" spans="1:20" s="109" customFormat="1" x14ac:dyDescent="0.25">
      <c r="A49" s="442"/>
      <c r="B49" s="329" t="s">
        <v>406</v>
      </c>
      <c r="C49" s="351">
        <f>'Cash flow statement'!C34/'P &amp; L'!C35</f>
        <v>20.379937766636058</v>
      </c>
      <c r="D49" s="351">
        <f>'Cash flow statement'!D34/'P &amp; L'!D35</f>
        <v>21.228677487802624</v>
      </c>
      <c r="E49" s="351">
        <f>'Cash flow statement'!E34/'P &amp; L'!E35</f>
        <v>21.185606956663289</v>
      </c>
      <c r="F49" s="351">
        <f>'Cash flow statement'!F34/'P &amp; L'!F35</f>
        <v>40.6043685324778</v>
      </c>
      <c r="G49" s="351">
        <f>'Cash flow statement'!G34/'P &amp; L'!G35</f>
        <v>42.215265522088146</v>
      </c>
      <c r="H49" s="351">
        <f>'Cash flow statement'!H34/'P &amp; L'!H35</f>
        <v>37.849159987671015</v>
      </c>
      <c r="I49" s="351">
        <f>'Cash flow statement'!I34/'P &amp; L'!I35</f>
        <v>53.273003916099142</v>
      </c>
      <c r="J49" s="640"/>
      <c r="K49" s="640"/>
      <c r="L49" s="470"/>
      <c r="M49" s="8"/>
      <c r="N49" s="8"/>
      <c r="O49" s="8"/>
      <c r="P49" s="8"/>
      <c r="Q49" s="8"/>
      <c r="R49" s="8"/>
      <c r="S49" s="8"/>
      <c r="T49" s="8"/>
    </row>
    <row r="50" spans="1:20" s="109" customFormat="1" x14ac:dyDescent="0.25">
      <c r="A50" s="442"/>
      <c r="B50" s="329" t="s">
        <v>439</v>
      </c>
      <c r="C50" s="351">
        <f>'P &amp; L'!C16/'P &amp; L'!C35</f>
        <v>33.882876363608048</v>
      </c>
      <c r="D50" s="351">
        <f>'P &amp; L'!D16/'P &amp; L'!D35</f>
        <v>26.908275735644612</v>
      </c>
      <c r="E50" s="351">
        <f>'P &amp; L'!E16/'P &amp; L'!E35</f>
        <v>38.570509695939926</v>
      </c>
      <c r="F50" s="351">
        <f>'P &amp; L'!F16/'P &amp; L'!F35</f>
        <v>56.146063515790345</v>
      </c>
      <c r="G50" s="351">
        <f>'P &amp; L'!G16/'P &amp; L'!G35</f>
        <v>63.092438085095957</v>
      </c>
      <c r="H50" s="351">
        <f>'P &amp; L'!H16/'P &amp; L'!H35</f>
        <v>68.958075448533904</v>
      </c>
      <c r="I50" s="351">
        <f>'P &amp; L'!I16/'P &amp; L'!I35</f>
        <v>79.701745553805779</v>
      </c>
      <c r="J50" s="640"/>
      <c r="K50" s="640"/>
      <c r="L50" s="470"/>
      <c r="M50" s="8"/>
      <c r="N50" s="8"/>
      <c r="O50" s="8"/>
      <c r="P50" s="8"/>
      <c r="Q50" s="8"/>
      <c r="R50" s="8"/>
      <c r="S50" s="8"/>
      <c r="T50" s="8"/>
    </row>
    <row r="51" spans="1:20" s="109" customFormat="1" x14ac:dyDescent="0.25">
      <c r="A51" s="442"/>
      <c r="B51" s="289"/>
      <c r="C51" s="292"/>
      <c r="D51" s="292"/>
      <c r="E51" s="292"/>
      <c r="F51" s="292"/>
      <c r="G51" s="292"/>
      <c r="H51" s="292"/>
      <c r="I51" s="292"/>
      <c r="J51" s="271"/>
      <c r="K51" s="33"/>
      <c r="L51" s="470"/>
      <c r="M51" s="8"/>
      <c r="N51" s="8"/>
      <c r="O51" s="8"/>
      <c r="P51" s="8"/>
      <c r="Q51" s="8"/>
      <c r="R51" s="8"/>
      <c r="S51" s="8"/>
      <c r="T51" s="8"/>
    </row>
    <row r="52" spans="1:20" s="109" customFormat="1" x14ac:dyDescent="0.25">
      <c r="A52" s="442"/>
      <c r="B52" s="294" t="s">
        <v>407</v>
      </c>
      <c r="C52" s="337">
        <v>43921</v>
      </c>
      <c r="D52" s="337">
        <f t="shared" ref="D52" si="37">EOMONTH(C52,12)</f>
        <v>44286</v>
      </c>
      <c r="E52" s="337">
        <f t="shared" ref="E52" si="38">EOMONTH(D52,12)</f>
        <v>44651</v>
      </c>
      <c r="F52" s="337">
        <f t="shared" ref="F52" si="39">EOMONTH(E52,12)</f>
        <v>45016</v>
      </c>
      <c r="G52" s="337">
        <f t="shared" ref="G52" si="40">EOMONTH(F52,12)</f>
        <v>45382</v>
      </c>
      <c r="H52" s="337">
        <f t="shared" ref="H52" si="41">EOMONTH(G52,12)</f>
        <v>45747</v>
      </c>
      <c r="I52" s="337">
        <f t="shared" ref="I52" si="42">EOMONTH(H52,12)</f>
        <v>46112</v>
      </c>
      <c r="J52" s="641" t="s">
        <v>366</v>
      </c>
      <c r="K52" s="641"/>
      <c r="L52" s="470"/>
      <c r="M52" s="8"/>
      <c r="N52" s="8"/>
      <c r="O52" s="8"/>
      <c r="P52" s="8"/>
      <c r="Q52" s="8"/>
      <c r="R52" s="8"/>
      <c r="S52" s="8"/>
      <c r="T52" s="8"/>
    </row>
    <row r="53" spans="1:20" s="109" customFormat="1" x14ac:dyDescent="0.25">
      <c r="A53" s="442"/>
      <c r="B53" s="329" t="s">
        <v>365</v>
      </c>
      <c r="C53" s="351">
        <v>0</v>
      </c>
      <c r="D53" s="336">
        <f>D10</f>
        <v>4.5538138081916646E-2</v>
      </c>
      <c r="E53" s="336">
        <f t="shared" ref="E53:I53" si="43">E10</f>
        <v>4.8178815590127502E-2</v>
      </c>
      <c r="F53" s="336">
        <f t="shared" si="43"/>
        <v>5.551737692917489E-2</v>
      </c>
      <c r="G53" s="336">
        <f t="shared" si="43"/>
        <v>4.9924560183804242E-2</v>
      </c>
      <c r="H53" s="336">
        <f t="shared" si="43"/>
        <v>4.5612178971512617E-2</v>
      </c>
      <c r="I53" s="336">
        <f t="shared" si="43"/>
        <v>4.3164313548502919E-2</v>
      </c>
      <c r="J53" s="640"/>
      <c r="K53" s="640"/>
      <c r="L53" s="470"/>
      <c r="M53" s="8"/>
      <c r="N53" s="8"/>
      <c r="O53" s="8"/>
      <c r="P53" s="8"/>
      <c r="Q53" s="8"/>
      <c r="R53" s="8"/>
      <c r="S53" s="8"/>
      <c r="T53" s="8"/>
    </row>
    <row r="54" spans="1:20" s="109" customFormat="1" x14ac:dyDescent="0.25">
      <c r="A54" s="442"/>
      <c r="B54" s="329" t="s">
        <v>388</v>
      </c>
      <c r="C54" s="351">
        <v>0</v>
      </c>
      <c r="D54" s="351">
        <f>D28</f>
        <v>1.8764702270521003</v>
      </c>
      <c r="E54" s="351">
        <f t="shared" ref="E54:I54" si="44">E28</f>
        <v>2.1268622155331136</v>
      </c>
      <c r="F54" s="351">
        <f t="shared" si="44"/>
        <v>2.5515738589645349</v>
      </c>
      <c r="G54" s="351">
        <f t="shared" si="44"/>
        <v>2.5857595646415326</v>
      </c>
      <c r="H54" s="351">
        <f t="shared" si="44"/>
        <v>2.6092889959424133</v>
      </c>
      <c r="I54" s="351">
        <f t="shared" si="44"/>
        <v>2.5562750547641313</v>
      </c>
      <c r="J54" s="640"/>
      <c r="K54" s="640"/>
      <c r="L54" s="470"/>
      <c r="M54" s="8"/>
      <c r="N54" s="8"/>
      <c r="O54" s="8"/>
      <c r="P54" s="8"/>
      <c r="Q54" s="8"/>
      <c r="R54" s="8"/>
      <c r="S54" s="8"/>
      <c r="T54" s="8"/>
    </row>
    <row r="55" spans="1:20" s="109" customFormat="1" x14ac:dyDescent="0.25">
      <c r="A55" s="442"/>
      <c r="B55" s="329" t="s">
        <v>399</v>
      </c>
      <c r="C55" s="351">
        <v>0</v>
      </c>
      <c r="D55" s="351">
        <f>D40</f>
        <v>1.106089972150474</v>
      </c>
      <c r="E55" s="351">
        <f t="shared" ref="E55:I55" si="45">E40</f>
        <v>1.1263092568246846</v>
      </c>
      <c r="F55" s="351">
        <f t="shared" si="45"/>
        <v>1.1284505289066284</v>
      </c>
      <c r="G55" s="351">
        <f t="shared" si="45"/>
        <v>1.1296110664444454</v>
      </c>
      <c r="H55" s="351">
        <f t="shared" si="45"/>
        <v>1.1339209610996301</v>
      </c>
      <c r="I55" s="351">
        <f t="shared" si="45"/>
        <v>1.173363542421658</v>
      </c>
      <c r="J55" s="640"/>
      <c r="K55" s="640"/>
      <c r="L55" s="470"/>
      <c r="M55" s="8"/>
      <c r="N55" s="8"/>
      <c r="O55" s="8"/>
      <c r="P55" s="8"/>
      <c r="Q55" s="8"/>
      <c r="R55" s="8"/>
      <c r="S55" s="8"/>
      <c r="T55" s="8"/>
    </row>
    <row r="56" spans="1:20" s="109" customFormat="1" x14ac:dyDescent="0.25">
      <c r="A56" s="442"/>
      <c r="B56" s="329" t="s">
        <v>408</v>
      </c>
      <c r="C56" s="351">
        <v>0</v>
      </c>
      <c r="D56" s="336">
        <f>D53*D54*D55</f>
        <v>9.4516450305209859E-2</v>
      </c>
      <c r="E56" s="336">
        <f t="shared" ref="E56:I56" si="46">E53*E54*E55</f>
        <v>0.11541257443353173</v>
      </c>
      <c r="F56" s="336">
        <f t="shared" si="46"/>
        <v>0.15985256414780308</v>
      </c>
      <c r="G56" s="336">
        <f t="shared" si="46"/>
        <v>0.14582477861245033</v>
      </c>
      <c r="H56" s="336">
        <f t="shared" si="46"/>
        <v>0.13495400762236276</v>
      </c>
      <c r="I56" s="336">
        <f t="shared" si="46"/>
        <v>0.12946876662978049</v>
      </c>
      <c r="J56" s="640"/>
      <c r="K56" s="640"/>
      <c r="L56" s="470"/>
      <c r="M56" s="8"/>
      <c r="N56" s="8"/>
      <c r="O56" s="8"/>
      <c r="P56" s="8"/>
      <c r="Q56" s="8"/>
      <c r="R56" s="8"/>
      <c r="S56" s="8"/>
      <c r="T56" s="8"/>
    </row>
    <row r="57" spans="1:20" s="109" customFormat="1" ht="15.75" customHeight="1" x14ac:dyDescent="0.25">
      <c r="A57" s="442"/>
      <c r="B57" s="289"/>
      <c r="C57" s="292"/>
      <c r="D57" s="292"/>
      <c r="E57" s="292"/>
      <c r="F57" s="292"/>
      <c r="G57" s="292"/>
      <c r="H57" s="275"/>
      <c r="I57" s="275"/>
      <c r="J57" s="271"/>
      <c r="K57" s="33"/>
      <c r="L57" s="470"/>
      <c r="M57" s="8"/>
      <c r="N57" s="8"/>
      <c r="O57" s="8"/>
      <c r="P57" s="8"/>
      <c r="Q57" s="8"/>
      <c r="R57" s="8"/>
      <c r="S57" s="8"/>
      <c r="T57" s="8"/>
    </row>
    <row r="58" spans="1:20" s="109" customFormat="1" ht="15.75" customHeight="1" x14ac:dyDescent="0.25">
      <c r="A58" s="442"/>
      <c r="B58" s="294" t="s">
        <v>409</v>
      </c>
      <c r="C58" s="337">
        <v>43921</v>
      </c>
      <c r="D58" s="337">
        <f t="shared" ref="D58" si="47">EOMONTH(C58,12)</f>
        <v>44286</v>
      </c>
      <c r="E58" s="337">
        <f t="shared" ref="E58" si="48">EOMONTH(D58,12)</f>
        <v>44651</v>
      </c>
      <c r="F58" s="337">
        <f t="shared" ref="F58" si="49">EOMONTH(E58,12)</f>
        <v>45016</v>
      </c>
      <c r="G58" s="337">
        <f t="shared" ref="G58" si="50">EOMONTH(F58,12)</f>
        <v>45382</v>
      </c>
      <c r="H58" s="337">
        <f t="shared" ref="H58" si="51">EOMONTH(G58,12)</f>
        <v>45747</v>
      </c>
      <c r="I58" s="337">
        <f t="shared" ref="I58" si="52">EOMONTH(H58,12)</f>
        <v>46112</v>
      </c>
      <c r="J58" s="641" t="s">
        <v>366</v>
      </c>
      <c r="K58" s="641"/>
      <c r="L58" s="470"/>
      <c r="M58" s="8"/>
      <c r="N58" s="8"/>
      <c r="O58" s="8"/>
      <c r="P58" s="8"/>
      <c r="Q58" s="8"/>
      <c r="R58" s="8"/>
      <c r="S58" s="8"/>
      <c r="T58" s="8"/>
    </row>
    <row r="59" spans="1:20" ht="15.75" customHeight="1" x14ac:dyDescent="0.25">
      <c r="A59" s="442"/>
      <c r="B59" s="329" t="s">
        <v>410</v>
      </c>
      <c r="C59" s="336">
        <f>'Cash flow statement'!C34/'P &amp; L'!C8</f>
        <v>5.1472847021736864E-2</v>
      </c>
      <c r="D59" s="336">
        <f>'Cash flow statement'!D34/'P &amp; L'!D8</f>
        <v>5.6957982956592913E-2</v>
      </c>
      <c r="E59" s="336">
        <f>'Cash flow statement'!E34/'P &amp; L'!E8</f>
        <v>4.4303268276006148E-2</v>
      </c>
      <c r="F59" s="336">
        <f>'Cash flow statement'!F34/'P &amp; L'!F8</f>
        <v>6.139815628358461E-2</v>
      </c>
      <c r="G59" s="336">
        <f>'Cash flow statement'!G34/'P &amp; L'!G8</f>
        <v>5.4063856166798846E-2</v>
      </c>
      <c r="H59" s="336">
        <f>'Cash flow statement'!H34/'P &amp; L'!H8</f>
        <v>4.149344528669658E-2</v>
      </c>
      <c r="I59" s="336">
        <f>'Cash flow statement'!I34/'P &amp; L'!I8</f>
        <v>5.0373477530174737E-2</v>
      </c>
      <c r="J59" s="640"/>
      <c r="K59" s="640"/>
      <c r="L59" s="470"/>
    </row>
    <row r="60" spans="1:20" ht="15.75" customHeight="1" x14ac:dyDescent="0.25">
      <c r="A60" s="442"/>
      <c r="B60" s="329" t="s">
        <v>411</v>
      </c>
      <c r="C60" s="351">
        <v>0</v>
      </c>
      <c r="D60" s="336">
        <f>'Cash flow statement'!D34/AVERAGE(BS!C34:D34)</f>
        <v>0.10687995921098757</v>
      </c>
      <c r="E60" s="336">
        <f>'Cash flow statement'!E34/AVERAGE(BS!D34:E34)</f>
        <v>9.422694732086434E-2</v>
      </c>
      <c r="F60" s="336">
        <f>'Cash flow statement'!F34/AVERAGE(BS!E34:F34)</f>
        <v>0.15666193056181357</v>
      </c>
      <c r="G60" s="336">
        <f>'Cash flow statement'!G34/AVERAGE(BS!F34:G34)</f>
        <v>0.13979613318470421</v>
      </c>
      <c r="H60" s="336">
        <f>'Cash flow statement'!H34/AVERAGE(BS!G34:H34)</f>
        <v>0.10826839019031599</v>
      </c>
      <c r="I60" s="336">
        <f>'Cash flow statement'!I34/AVERAGE(BS!H34:I34)</f>
        <v>0.12876846403210718</v>
      </c>
      <c r="J60" s="640"/>
      <c r="K60" s="640"/>
      <c r="L60" s="470"/>
    </row>
    <row r="61" spans="1:20" ht="15.75" customHeight="1" x14ac:dyDescent="0.25">
      <c r="A61" s="442"/>
      <c r="B61" s="329" t="s">
        <v>412</v>
      </c>
      <c r="C61" s="351">
        <v>0</v>
      </c>
      <c r="D61" s="336">
        <f>'Cash flow statement'!D34/AVERAGE(BS!C42:D42)</f>
        <v>0.11821885110712504</v>
      </c>
      <c r="E61" s="336">
        <f>'Cash flow statement'!E34/AVERAGE(BS!D42:E42)</f>
        <v>0.10612868300982144</v>
      </c>
      <c r="F61" s="336">
        <f>'Cash flow statement'!F34/AVERAGE(BS!E42:F42)</f>
        <v>0.17678523840201202</v>
      </c>
      <c r="G61" s="336">
        <f>'Cash flow statement'!G34/AVERAGE(BS!F42:G42)</f>
        <v>0.15791525909158347</v>
      </c>
      <c r="H61" s="336">
        <f>'Cash flow statement'!H34/AVERAGE(BS!G42:H42)</f>
        <v>0.12276779706131287</v>
      </c>
      <c r="I61" s="336">
        <f>'Cash flow statement'!I34/AVERAGE(BS!H42:I42)</f>
        <v>0.1510922211089091</v>
      </c>
      <c r="J61" s="640"/>
      <c r="K61" s="640"/>
      <c r="L61" s="470"/>
    </row>
    <row r="62" spans="1:20" ht="15.75" customHeight="1" x14ac:dyDescent="0.25">
      <c r="A62" s="442"/>
      <c r="B62" s="329" t="s">
        <v>413</v>
      </c>
      <c r="C62" s="336">
        <f>'Cash flow statement'!C34/'P &amp; L'!C32</f>
        <v>0.98398130639978987</v>
      </c>
      <c r="D62" s="336">
        <f>'Cash flow statement'!D34/'P &amp; L'!D32</f>
        <v>1.2507754017991159</v>
      </c>
      <c r="E62" s="336">
        <f>'Cash flow statement'!E34/'P &amp; L'!E32</f>
        <v>0.91955909943714964</v>
      </c>
      <c r="F62" s="336">
        <f>'Cash flow statement'!F34/'P &amp; L'!F32</f>
        <v>1.1059268229100951</v>
      </c>
      <c r="G62" s="336">
        <f>'Cash flow statement'!G34/'P &amp; L'!G32</f>
        <v>1.0829110154952835</v>
      </c>
      <c r="H62" s="336">
        <f>'Cash flow statement'!H34/'P &amp; L'!H32</f>
        <v>0.90970101017562832</v>
      </c>
      <c r="I62" s="336">
        <f>'Cash flow statement'!I34/'P &amp; L'!I32</f>
        <v>1.1670167642900429</v>
      </c>
      <c r="J62" s="640"/>
      <c r="K62" s="640"/>
      <c r="L62" s="470"/>
    </row>
    <row r="63" spans="1:20" ht="15.75" customHeight="1" x14ac:dyDescent="0.25">
      <c r="A63" s="442"/>
      <c r="B63" s="329" t="s">
        <v>414</v>
      </c>
      <c r="C63" s="351">
        <v>0</v>
      </c>
      <c r="D63" s="351">
        <f>'Cash flow statement'!D34/SUM(AVERAGE(BS!C46:D46),AVERAGE(BS!C47:D47),AVERAGE(BS!C53:D53),AVERAGE(BS!C54:D54))</f>
        <v>3.9697463951155436</v>
      </c>
      <c r="E63" s="351">
        <f>'Cash flow statement'!E34/SUM(AVERAGE(BS!D46:E46),AVERAGE(BS!D47:E47),AVERAGE(BS!D53:E53),AVERAGE(BS!D54:E54))</f>
        <v>2.6378664103796274</v>
      </c>
      <c r="F63" s="351">
        <f>'Cash flow statement'!F34/SUM(AVERAGE(BS!E46:F46),AVERAGE(BS!E47:F47),AVERAGE(BS!E53:F53),AVERAGE(BS!E54:F54))</f>
        <v>4.0754105980787108</v>
      </c>
      <c r="G63" s="351">
        <f>'Cash flow statement'!G34/SUM(AVERAGE(BS!F46:G46),AVERAGE(BS!F47:G47),AVERAGE(BS!F53:G53),AVERAGE(BS!F54:G54))</f>
        <v>4.4431786922118457</v>
      </c>
      <c r="H63" s="351">
        <f>'Cash flow statement'!H34/SUM(AVERAGE(BS!G46:H46),AVERAGE(BS!G47:H47),AVERAGE(BS!G53:H53),AVERAGE(BS!G54:H54))</f>
        <v>3.4870455317703026</v>
      </c>
      <c r="I63" s="351">
        <f>'Cash flow statement'!I34/SUM(AVERAGE(BS!H46:I46),AVERAGE(BS!H47:I47),AVERAGE(BS!H53:I53),AVERAGE(BS!H54:I54))</f>
        <v>2.1362443154508806</v>
      </c>
      <c r="J63" s="640"/>
      <c r="K63" s="640"/>
      <c r="L63" s="470"/>
    </row>
    <row r="64" spans="1:20" ht="15.75" customHeight="1" x14ac:dyDescent="0.25">
      <c r="A64" s="442"/>
      <c r="B64" s="329" t="s">
        <v>400</v>
      </c>
      <c r="C64" s="351">
        <f>'Cash flow statement'!C34/-SUM('Cash flow statement'!C60:C61)</f>
        <v>18.778641631216079</v>
      </c>
      <c r="D64" s="351">
        <f>'Cash flow statement'!D34/-SUM('Cash flow statement'!D60:D61)</f>
        <v>31.539908256880736</v>
      </c>
      <c r="E64" s="351">
        <f>'Cash flow statement'!E34/-SUM('Cash flow statement'!E60:E61)</f>
        <v>25.513106525376486</v>
      </c>
      <c r="F64" s="351">
        <f>'Cash flow statement'!F34/-SUM('Cash flow statement'!F60:F61)</f>
        <v>39.01898828067052</v>
      </c>
      <c r="G64" s="351">
        <f>'Cash flow statement'!G34/-SUM('Cash flow statement'!G60:G61)</f>
        <v>47.236194735936657</v>
      </c>
      <c r="H64" s="351">
        <f>'Cash flow statement'!H34/-SUM('Cash flow statement'!H60:H61)</f>
        <v>35.463930885529152</v>
      </c>
      <c r="I64" s="351">
        <f>'Cash flow statement'!I34/-SUM('Cash flow statement'!I60:I61)</f>
        <v>24.642735285754888</v>
      </c>
      <c r="J64" s="640"/>
      <c r="K64" s="640"/>
      <c r="L64" s="470"/>
    </row>
    <row r="65" spans="1:12" ht="15.75" customHeight="1" x14ac:dyDescent="0.25">
      <c r="A65" s="442"/>
      <c r="B65" s="329" t="s">
        <v>415</v>
      </c>
      <c r="C65" s="336">
        <f>-'Cash flow statement'!C34/'Cash flow statement'!C45</f>
        <v>0.27491109316748846</v>
      </c>
      <c r="D65" s="336">
        <f>-'Cash flow statement'!D34/'Cash flow statement'!D45</f>
        <v>1.238864864864865</v>
      </c>
      <c r="E65" s="336">
        <f>-'Cash flow statement'!E34/'Cash flow statement'!E45</f>
        <v>1.0642579624502719</v>
      </c>
      <c r="F65" s="336">
        <f>-'Cash flow statement'!F34/'Cash flow statement'!F45</f>
        <v>1.1371190177683628</v>
      </c>
      <c r="G65" s="336">
        <f>-'Cash flow statement'!G34/'Cash flow statement'!G45</f>
        <v>1.1124733108340787</v>
      </c>
      <c r="H65" s="336">
        <f>-'Cash flow statement'!H34/'Cash flow statement'!H45</f>
        <v>1.1270574884112554</v>
      </c>
      <c r="I65" s="336">
        <f>-'Cash flow statement'!I34/'Cash flow statement'!I45</f>
        <v>0.82404871926521706</v>
      </c>
      <c r="J65" s="640"/>
      <c r="K65" s="640"/>
      <c r="L65" s="470"/>
    </row>
    <row r="66" spans="1:12" ht="15.75" customHeight="1" x14ac:dyDescent="0.25">
      <c r="A66" s="442"/>
      <c r="B66" s="329" t="s">
        <v>416</v>
      </c>
      <c r="C66" s="351">
        <f>-'Cash flow statement'!C34/SUM('Cash flow statement'!C58:C60)</f>
        <v>4.2705497731518554</v>
      </c>
      <c r="D66" s="351">
        <f>-'Cash flow statement'!D34/SUM('Cash flow statement'!D58:D60)</f>
        <v>10.135918036411882</v>
      </c>
      <c r="E66" s="351">
        <f>-'Cash flow statement'!E34/SUM('Cash flow statement'!E58:E60)</f>
        <v>7.7237167942368368</v>
      </c>
      <c r="F66" s="351">
        <f>-'Cash flow statement'!F34/SUM('Cash flow statement'!F58:F60)</f>
        <v>11.97536878528501</v>
      </c>
      <c r="G66" s="351">
        <f>-'Cash flow statement'!G34/SUM('Cash flow statement'!G58:G60)</f>
        <v>12.408893709327543</v>
      </c>
      <c r="H66" s="351">
        <f>-'Cash flow statement'!H34/SUM('Cash flow statement'!H58:H60)</f>
        <v>9.5783230924788061</v>
      </c>
      <c r="I66" s="351">
        <f>-'Cash flow statement'!I34/SUM('Cash flow statement'!I58:I60)</f>
        <v>11.031087918032259</v>
      </c>
      <c r="J66" s="640"/>
      <c r="K66" s="640"/>
      <c r="L66" s="470"/>
    </row>
    <row r="67" spans="1:12" ht="15.75" customHeight="1" thickBot="1" x14ac:dyDescent="0.3">
      <c r="A67" s="465"/>
      <c r="B67" s="467"/>
      <c r="C67" s="467"/>
      <c r="D67" s="467"/>
      <c r="E67" s="467"/>
      <c r="F67" s="467"/>
      <c r="G67" s="467"/>
      <c r="H67" s="467"/>
      <c r="I67" s="467"/>
      <c r="J67" s="467"/>
      <c r="K67" s="467"/>
      <c r="L67" s="481"/>
    </row>
    <row r="68" spans="1:12" ht="15.75" customHeight="1" thickTop="1" x14ac:dyDescent="0.25">
      <c r="B68" s="289"/>
      <c r="C68" s="292"/>
      <c r="D68" s="292"/>
      <c r="E68" s="292"/>
      <c r="F68" s="292"/>
      <c r="G68" s="292"/>
      <c r="H68" s="292"/>
      <c r="I68" s="292"/>
    </row>
    <row r="69" spans="1:12" ht="15.75" customHeight="1" x14ac:dyDescent="0.25">
      <c r="B69" s="289"/>
      <c r="C69" s="293"/>
      <c r="D69" s="293"/>
      <c r="E69" s="293"/>
      <c r="F69" s="293"/>
      <c r="G69" s="293"/>
      <c r="H69" s="275"/>
      <c r="I69" s="275"/>
    </row>
    <row r="70" spans="1:12" ht="15.75" customHeight="1" x14ac:dyDescent="0.25">
      <c r="B70" s="290"/>
      <c r="C70" s="293"/>
      <c r="D70" s="293"/>
      <c r="E70" s="293"/>
      <c r="F70" s="293"/>
      <c r="G70" s="293"/>
      <c r="H70" s="275"/>
      <c r="I70" s="275"/>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25"/>
      <c r="C73" s="293"/>
      <c r="D73" s="293"/>
      <c r="E73" s="293"/>
      <c r="F73" s="293"/>
      <c r="G73" s="293"/>
      <c r="H73" s="293"/>
      <c r="I73" s="293"/>
    </row>
    <row r="74" spans="1:12" ht="15.75" customHeight="1" x14ac:dyDescent="0.25">
      <c r="B74" s="289"/>
      <c r="C74" s="292"/>
      <c r="D74" s="292"/>
      <c r="E74" s="292"/>
      <c r="F74" s="292"/>
      <c r="G74" s="292"/>
      <c r="H74" s="292"/>
      <c r="I74" s="292"/>
      <c r="J74" s="288"/>
    </row>
    <row r="75" spans="1:12" ht="15.75" customHeight="1" x14ac:dyDescent="0.25">
      <c r="B75" s="290"/>
      <c r="C75" s="293"/>
      <c r="D75" s="293"/>
      <c r="E75" s="293"/>
      <c r="F75" s="293"/>
      <c r="G75" s="293"/>
      <c r="H75" s="293"/>
      <c r="I75" s="293"/>
    </row>
    <row r="76" spans="1:12" ht="15.75" customHeight="1" x14ac:dyDescent="0.25">
      <c r="B76" s="225"/>
      <c r="C76" s="275"/>
      <c r="D76" s="275"/>
      <c r="E76" s="275"/>
      <c r="F76" s="275"/>
      <c r="G76" s="275"/>
      <c r="H76" s="275"/>
      <c r="I76" s="275"/>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25"/>
      <c r="C79" s="293"/>
      <c r="D79" s="293"/>
      <c r="E79" s="293"/>
      <c r="F79" s="293"/>
      <c r="G79" s="293"/>
      <c r="H79" s="293"/>
      <c r="I79" s="293"/>
    </row>
    <row r="80" spans="1:12" ht="15.75" customHeight="1" x14ac:dyDescent="0.25">
      <c r="B80" s="289"/>
      <c r="C80" s="292"/>
      <c r="D80" s="292"/>
      <c r="E80" s="292"/>
      <c r="F80" s="292"/>
      <c r="G80" s="292"/>
      <c r="H80" s="292"/>
      <c r="I80" s="292"/>
    </row>
    <row r="81" spans="2:9" ht="15.75" customHeight="1" x14ac:dyDescent="0.25">
      <c r="B81" s="289"/>
      <c r="C81" s="293"/>
      <c r="D81" s="293"/>
      <c r="E81" s="293"/>
      <c r="F81" s="293"/>
      <c r="G81" s="293"/>
      <c r="H81" s="275"/>
      <c r="I81" s="275"/>
    </row>
    <row r="82" spans="2:9" ht="15.75" customHeight="1" x14ac:dyDescent="0.25">
      <c r="B82" s="289"/>
      <c r="C82" s="292"/>
      <c r="D82" s="292"/>
      <c r="E82" s="292"/>
      <c r="F82" s="292"/>
      <c r="G82" s="292"/>
      <c r="H82" s="292"/>
      <c r="I82" s="292"/>
    </row>
    <row r="83" spans="2:9" ht="15.75" customHeight="1" x14ac:dyDescent="0.25">
      <c r="B83" s="289"/>
      <c r="C83" s="291"/>
      <c r="D83" s="291"/>
      <c r="E83" s="291"/>
      <c r="F83" s="291"/>
      <c r="G83" s="291"/>
      <c r="H83" s="291"/>
      <c r="I83" s="291"/>
    </row>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sheetData>
  <sheetProtection sheet="1" objects="1" scenarios="1"/>
  <mergeCells count="57">
    <mergeCell ref="B2:K3"/>
    <mergeCell ref="J12:K12"/>
    <mergeCell ref="J5:K5"/>
    <mergeCell ref="J6:K6"/>
    <mergeCell ref="J10:K10"/>
    <mergeCell ref="J9:K9"/>
    <mergeCell ref="J8:K8"/>
    <mergeCell ref="J7:K7"/>
    <mergeCell ref="J13:K13"/>
    <mergeCell ref="J14:K14"/>
    <mergeCell ref="J15:K15"/>
    <mergeCell ref="J16:K16"/>
    <mergeCell ref="J17:K17"/>
    <mergeCell ref="J18:K18"/>
    <mergeCell ref="J19:K19"/>
    <mergeCell ref="J20:K20"/>
    <mergeCell ref="J21:K21"/>
    <mergeCell ref="J22:K22"/>
    <mergeCell ref="J29:K29"/>
    <mergeCell ref="J28:K28"/>
    <mergeCell ref="J27:K27"/>
    <mergeCell ref="J31:K31"/>
    <mergeCell ref="J23:K23"/>
    <mergeCell ref="J24:K24"/>
    <mergeCell ref="J25:K25"/>
    <mergeCell ref="J26:K26"/>
    <mergeCell ref="J32:K32"/>
    <mergeCell ref="J33:K33"/>
    <mergeCell ref="J34:K34"/>
    <mergeCell ref="J36:K36"/>
    <mergeCell ref="J37:K37"/>
    <mergeCell ref="J43:K43"/>
    <mergeCell ref="J44:K44"/>
    <mergeCell ref="J49:K49"/>
    <mergeCell ref="J38:K38"/>
    <mergeCell ref="J39:K39"/>
    <mergeCell ref="J40:K40"/>
    <mergeCell ref="J41:K41"/>
    <mergeCell ref="J55:K55"/>
    <mergeCell ref="J45:K45"/>
    <mergeCell ref="J50:K50"/>
    <mergeCell ref="J48:K48"/>
    <mergeCell ref="J47:K47"/>
    <mergeCell ref="J46:K46"/>
    <mergeCell ref="J52:K52"/>
    <mergeCell ref="J53:K53"/>
    <mergeCell ref="J54:K54"/>
    <mergeCell ref="J56:K56"/>
    <mergeCell ref="J58:K58"/>
    <mergeCell ref="J59:K59"/>
    <mergeCell ref="J60:K60"/>
    <mergeCell ref="J61:K61"/>
    <mergeCell ref="J66:K66"/>
    <mergeCell ref="J62:K62"/>
    <mergeCell ref="J63:K63"/>
    <mergeCell ref="J65:K65"/>
    <mergeCell ref="J64:K64"/>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Analysis'!C41:I41</xm:f>
              <xm:sqref>J41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Analysis'!C50:I50</xm:f>
              <xm:sqref>J50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Analysis'!D56:I56</xm:f>
              <xm:sqref>J56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Analysis'!C66:I66</xm:f>
              <xm:sqref>J66</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4" t="s">
        <v>420</v>
      </c>
      <c r="C2" s="644"/>
      <c r="D2" s="644"/>
      <c r="E2" s="644"/>
      <c r="F2" s="644"/>
      <c r="G2" s="644"/>
      <c r="H2" s="644"/>
      <c r="I2" s="644"/>
      <c r="J2" s="644"/>
      <c r="K2" s="644"/>
      <c r="L2" s="644"/>
      <c r="M2" s="644"/>
      <c r="N2" s="644"/>
      <c r="O2" s="644"/>
      <c r="P2" s="644"/>
      <c r="Q2" s="644"/>
      <c r="R2" s="644"/>
      <c r="S2" s="644"/>
      <c r="T2" s="644"/>
      <c r="U2" s="501"/>
    </row>
    <row r="3" spans="1:21" ht="9.9499999999999993" customHeight="1" x14ac:dyDescent="0.3">
      <c r="A3" s="500"/>
      <c r="B3" s="644"/>
      <c r="C3" s="644"/>
      <c r="D3" s="644"/>
      <c r="E3" s="644"/>
      <c r="F3" s="644"/>
      <c r="G3" s="644"/>
      <c r="H3" s="644"/>
      <c r="I3" s="644"/>
      <c r="J3" s="644"/>
      <c r="K3" s="644"/>
      <c r="L3" s="644"/>
      <c r="M3" s="644"/>
      <c r="N3" s="644"/>
      <c r="O3" s="644"/>
      <c r="P3" s="644"/>
      <c r="Q3" s="644"/>
      <c r="R3" s="644"/>
      <c r="S3" s="644"/>
      <c r="T3" s="644"/>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4" t="s">
        <v>422</v>
      </c>
      <c r="C2" s="644"/>
      <c r="D2" s="644"/>
      <c r="E2" s="644"/>
      <c r="F2" s="644"/>
      <c r="G2" s="644"/>
      <c r="H2" s="644"/>
      <c r="I2" s="644"/>
      <c r="J2" s="644"/>
      <c r="K2" s="644"/>
      <c r="L2" s="644"/>
      <c r="M2" s="644"/>
      <c r="N2" s="644"/>
      <c r="O2" s="644"/>
      <c r="P2" s="644"/>
      <c r="Q2" s="644"/>
      <c r="R2" s="644"/>
      <c r="S2" s="644"/>
      <c r="T2" s="644"/>
      <c r="U2" s="502"/>
    </row>
    <row r="3" spans="1:21" ht="9.9499999999999993" customHeight="1" x14ac:dyDescent="0.25">
      <c r="A3" s="500"/>
      <c r="B3" s="644"/>
      <c r="C3" s="644"/>
      <c r="D3" s="644"/>
      <c r="E3" s="644"/>
      <c r="F3" s="644"/>
      <c r="G3" s="644"/>
      <c r="H3" s="644"/>
      <c r="I3" s="644"/>
      <c r="J3" s="644"/>
      <c r="K3" s="644"/>
      <c r="L3" s="644"/>
      <c r="M3" s="644"/>
      <c r="N3" s="644"/>
      <c r="O3" s="644"/>
      <c r="P3" s="644"/>
      <c r="Q3" s="644"/>
      <c r="R3" s="644"/>
      <c r="S3" s="644"/>
      <c r="T3" s="644"/>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R12" sqref="R12"/>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5" t="s">
        <v>423</v>
      </c>
      <c r="C2" s="645"/>
      <c r="D2" s="645"/>
      <c r="E2" s="645"/>
      <c r="F2" s="645"/>
      <c r="G2" s="645"/>
      <c r="H2" s="645"/>
      <c r="I2" s="645"/>
      <c r="J2" s="645"/>
      <c r="K2" s="645"/>
      <c r="L2" s="645"/>
      <c r="M2" s="645"/>
      <c r="N2" s="645"/>
      <c r="O2" s="645"/>
      <c r="P2" s="645"/>
      <c r="Q2" s="645"/>
      <c r="R2" s="645"/>
      <c r="S2" s="645"/>
      <c r="T2" s="645"/>
      <c r="U2" s="537"/>
    </row>
    <row r="3" spans="1:21" ht="9.9499999999999993" customHeight="1" x14ac:dyDescent="0.25">
      <c r="A3" s="536"/>
      <c r="B3" s="645"/>
      <c r="C3" s="645"/>
      <c r="D3" s="645"/>
      <c r="E3" s="645"/>
      <c r="F3" s="645"/>
      <c r="G3" s="645"/>
      <c r="H3" s="645"/>
      <c r="I3" s="645"/>
      <c r="J3" s="645"/>
      <c r="K3" s="645"/>
      <c r="L3" s="645"/>
      <c r="M3" s="645"/>
      <c r="N3" s="645"/>
      <c r="O3" s="645"/>
      <c r="P3" s="645"/>
      <c r="Q3" s="645"/>
      <c r="R3" s="645"/>
      <c r="S3" s="645"/>
      <c r="T3" s="645"/>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zoomScale="87" zoomScaleNormal="87" zoomScaleSheetLayoutView="70" zoomScalePageLayoutView="40" workbookViewId="0">
      <selection activeCell="R23" sqref="R23"/>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5" t="s">
        <v>424</v>
      </c>
      <c r="C2" s="645"/>
      <c r="D2" s="645"/>
      <c r="E2" s="645"/>
      <c r="F2" s="645"/>
      <c r="G2" s="645"/>
      <c r="H2" s="645"/>
      <c r="I2" s="645"/>
      <c r="J2" s="645"/>
      <c r="K2" s="645"/>
      <c r="L2" s="645"/>
      <c r="M2" s="645"/>
      <c r="N2" s="645"/>
      <c r="O2" s="645"/>
      <c r="P2" s="645"/>
      <c r="Q2" s="645"/>
      <c r="R2" s="645"/>
      <c r="S2" s="645"/>
      <c r="T2" s="645"/>
      <c r="U2" s="645"/>
      <c r="V2" s="470"/>
    </row>
    <row r="3" spans="1:22" ht="9.9499999999999993" customHeight="1" x14ac:dyDescent="0.25">
      <c r="A3" s="442"/>
      <c r="B3" s="645"/>
      <c r="C3" s="645"/>
      <c r="D3" s="645"/>
      <c r="E3" s="645"/>
      <c r="F3" s="645"/>
      <c r="G3" s="645"/>
      <c r="H3" s="645"/>
      <c r="I3" s="645"/>
      <c r="J3" s="645"/>
      <c r="K3" s="645"/>
      <c r="L3" s="645"/>
      <c r="M3" s="645"/>
      <c r="N3" s="645"/>
      <c r="O3" s="645"/>
      <c r="P3" s="645"/>
      <c r="Q3" s="645"/>
      <c r="R3" s="645"/>
      <c r="S3" s="645"/>
      <c r="T3" s="645"/>
      <c r="U3" s="645"/>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48" t="s">
        <v>256</v>
      </c>
      <c r="Q5" s="646" t="s">
        <v>372</v>
      </c>
      <c r="R5" s="646"/>
      <c r="S5" s="646"/>
      <c r="T5" s="646"/>
      <c r="U5" s="646"/>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49"/>
      <c r="Q6" s="647"/>
      <c r="R6" s="647"/>
      <c r="S6" s="647"/>
      <c r="T6" s="647"/>
      <c r="U6" s="647"/>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4650.1374641732273</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3241.6717483339708</v>
      </c>
      <c r="R8" s="563">
        <v>3756.9476682370046</v>
      </c>
      <c r="S8" s="563">
        <v>4100.4649481723591</v>
      </c>
      <c r="T8" s="563">
        <v>5818.0513478491375</v>
      </c>
      <c r="U8" s="583">
        <v>8394.4309473643079</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2669.0410274302371</v>
      </c>
      <c r="R9" s="563">
        <v>3008.9494406136</v>
      </c>
      <c r="S9" s="563">
        <v>3225.2547944575581</v>
      </c>
      <c r="T9" s="563">
        <v>4198.6288867553685</v>
      </c>
      <c r="U9" s="583">
        <v>5388.3083328971388</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2295.589213552244</v>
      </c>
      <c r="R10" s="563">
        <v>2542.4400028047353</v>
      </c>
      <c r="S10" s="563">
        <v>2694.9461802793608</v>
      </c>
      <c r="T10" s="563">
        <v>3340.4987274329187</v>
      </c>
      <c r="U10" s="583">
        <v>4049.146156598682</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5512122.8561235778</v>
      </c>
      <c r="O11" s="33"/>
      <c r="P11" s="562">
        <v>0.12</v>
      </c>
      <c r="Q11" s="564">
        <v>1921.0861132379084</v>
      </c>
      <c r="R11" s="564">
        <v>2090.563330119795</v>
      </c>
      <c r="S11" s="564">
        <v>2192.2496602489268</v>
      </c>
      <c r="T11" s="564">
        <v>2598.9949807654548</v>
      </c>
      <c r="U11" s="583">
        <v>3005.7403012819823</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5725315.5558548169</v>
      </c>
      <c r="O12" s="33"/>
      <c r="P12" s="562">
        <v>0.13</v>
      </c>
      <c r="Q12" s="564">
        <v>1665.5943885299998</v>
      </c>
      <c r="R12" s="564">
        <v>1791.0738816998432</v>
      </c>
      <c r="S12" s="564">
        <v>1864.8853482703389</v>
      </c>
      <c r="T12" s="564">
        <v>2149.5867193279664</v>
      </c>
      <c r="U12" s="583">
        <v>2418.4713475490594</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13804.47530508835</v>
      </c>
      <c r="F14" s="565">
        <f t="shared" ca="1" si="3"/>
        <v>23938.451720059678</v>
      </c>
      <c r="G14" s="565">
        <f t="shared" ca="1" si="3"/>
        <v>31493.966274238122</v>
      </c>
      <c r="H14" s="565">
        <f t="shared" ca="1" si="3"/>
        <v>41050.787017331451</v>
      </c>
      <c r="I14" s="565">
        <f t="shared" ca="1" si="3"/>
        <v>51192.254870649078</v>
      </c>
      <c r="J14" s="565">
        <f t="shared" ca="1" si="3"/>
        <v>60799.524731853984</v>
      </c>
      <c r="K14" s="565">
        <f t="shared" ca="1" si="3"/>
        <v>70318.083389946158</v>
      </c>
      <c r="L14" s="565">
        <f t="shared" ca="1" si="3"/>
        <v>79274.767994778158</v>
      </c>
      <c r="M14" s="565">
        <f t="shared" ca="1" si="3"/>
        <v>87942.240397594287</v>
      </c>
      <c r="N14" s="565">
        <f t="shared" ca="1" si="3"/>
        <v>2582942.0199199114</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3042756.5716214506</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8.5417526429340224E-2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3027266.3716214509</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4650.1374641732273</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0"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1"/>
      <c r="Q24" s="573" t="s">
        <v>372</v>
      </c>
      <c r="R24" s="137" t="s">
        <v>278</v>
      </c>
      <c r="S24" s="33"/>
      <c r="T24" s="33"/>
      <c r="U24" s="33"/>
      <c r="V24" s="470"/>
    </row>
    <row r="25" spans="1:22" x14ac:dyDescent="0.25">
      <c r="A25" s="442"/>
      <c r="B25" s="31" t="s">
        <v>253</v>
      </c>
      <c r="C25" s="115">
        <f>C37</f>
        <v>8.5601499999999997E-2</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8.5417526429340224E-2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576">
        <v>0.45</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575">
        <v>0.105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8.5601499999999997E-2</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576">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46269</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208</v>
      </c>
      <c r="F52" s="579">
        <f t="shared" ca="1" si="4"/>
        <v>574</v>
      </c>
      <c r="G52" s="579">
        <f t="shared" ca="1" si="4"/>
        <v>939</v>
      </c>
      <c r="H52" s="579">
        <f t="shared" ca="1" si="4"/>
        <v>1304</v>
      </c>
      <c r="I52" s="579">
        <f t="shared" ca="1" si="4"/>
        <v>1669</v>
      </c>
      <c r="J52" s="579">
        <f t="shared" ca="1" si="4"/>
        <v>2035</v>
      </c>
      <c r="K52" s="579">
        <f t="shared" ca="1" si="4"/>
        <v>2400</v>
      </c>
      <c r="L52" s="579">
        <f t="shared" ca="1" si="4"/>
        <v>2765</v>
      </c>
      <c r="M52" s="579">
        <f t="shared" ca="1" si="4"/>
        <v>3130</v>
      </c>
      <c r="N52" s="579">
        <f t="shared" ca="1" si="4"/>
        <v>3496</v>
      </c>
      <c r="O52" s="472"/>
      <c r="P52" s="472"/>
      <c r="Q52" s="472"/>
      <c r="R52" s="472"/>
      <c r="S52" s="472"/>
      <c r="T52" s="33"/>
      <c r="U52" s="33"/>
      <c r="V52" s="470"/>
    </row>
    <row r="53" spans="1:22" x14ac:dyDescent="0.25">
      <c r="A53" s="442"/>
      <c r="B53" s="31" t="s">
        <v>275</v>
      </c>
      <c r="C53" s="121">
        <v>0</v>
      </c>
      <c r="D53" s="283"/>
      <c r="E53" s="579">
        <f t="shared" ref="E53:N53" ca="1" si="5">E52/$C$51</f>
        <v>0.57777777777777772</v>
      </c>
      <c r="F53" s="579">
        <f t="shared" ca="1" si="5"/>
        <v>1.5944444444444446</v>
      </c>
      <c r="G53" s="579">
        <f t="shared" ca="1" si="5"/>
        <v>2.6083333333333334</v>
      </c>
      <c r="H53" s="579">
        <f t="shared" ca="1" si="5"/>
        <v>3.6222222222222222</v>
      </c>
      <c r="I53" s="579">
        <f t="shared" ca="1" si="5"/>
        <v>4.6361111111111111</v>
      </c>
      <c r="J53" s="579">
        <f t="shared" ca="1" si="5"/>
        <v>5.6527777777777777</v>
      </c>
      <c r="K53" s="579">
        <f t="shared" ca="1" si="5"/>
        <v>6.666666666666667</v>
      </c>
      <c r="L53" s="579">
        <f t="shared" ca="1" si="5"/>
        <v>7.6805555555555554</v>
      </c>
      <c r="M53" s="579">
        <f t="shared" ca="1" si="5"/>
        <v>8.6944444444444446</v>
      </c>
      <c r="N53" s="579">
        <f t="shared" ca="1" si="5"/>
        <v>9.7111111111111104</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2026-09-04T12:01:50Z</cp:lastPrinted>
  <dcterms:created xsi:type="dcterms:W3CDTF">2026-04-15T05:50:10Z</dcterms:created>
  <dcterms:modified xsi:type="dcterms:W3CDTF">2026-09-04T12:11:06Z</dcterms:modified>
</cp:coreProperties>
</file>