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perty_management_new_ui_new\assets\reports_sampl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1" i="1"/>
  <c r="B52" i="1"/>
  <c r="B51" i="1"/>
  <c r="B59" i="1" s="1"/>
  <c r="B45" i="1"/>
  <c r="B42" i="1"/>
  <c r="B47" i="1" s="1"/>
  <c r="B36" i="1"/>
  <c r="B24" i="1"/>
  <c r="B22" i="1"/>
  <c r="B21" i="1"/>
  <c r="B20" i="1"/>
  <c r="B19" i="1"/>
  <c r="B18" i="1"/>
  <c r="B17" i="1"/>
  <c r="B1" i="1"/>
  <c r="B33" i="1" s="1"/>
  <c r="B40" i="1" l="1"/>
  <c r="B41" i="1" s="1"/>
  <c r="B56" i="1"/>
  <c r="B62" i="1" s="1"/>
  <c r="B23" i="1"/>
  <c r="B25" i="1" s="1"/>
  <c r="B32" i="1"/>
  <c r="B57" i="1" l="1"/>
  <c r="B65" i="1"/>
  <c r="B64" i="1"/>
</calcChain>
</file>

<file path=xl/sharedStrings.xml><?xml version="1.0" encoding="utf-8"?>
<sst xmlns="http://schemas.openxmlformats.org/spreadsheetml/2006/main" count="93" uniqueCount="77">
  <si>
    <t>Property Details</t>
  </si>
  <si>
    <t>Rental Tenure</t>
  </si>
  <si>
    <t>Rentals</t>
  </si>
  <si>
    <t xml:space="preserve">Escalation </t>
  </si>
  <si>
    <t>Rent post Escalation</t>
  </si>
  <si>
    <t>Yield</t>
  </si>
  <si>
    <t>O/S Rent</t>
  </si>
  <si>
    <t>Tenant Details</t>
  </si>
  <si>
    <t>Property</t>
  </si>
  <si>
    <t>Sub-Property</t>
  </si>
  <si>
    <t>Address</t>
  </si>
  <si>
    <t>Google Link</t>
  </si>
  <si>
    <t>Owner Name</t>
  </si>
  <si>
    <t>Asset Type</t>
  </si>
  <si>
    <t>Car Parks (Nos)</t>
  </si>
  <si>
    <t>Security Deposit (Rs. Cr.)</t>
  </si>
  <si>
    <t>Net Investment (Rs. Cr.)</t>
  </si>
  <si>
    <t>Lease Start Period</t>
  </si>
  <si>
    <t>Lease End Period</t>
  </si>
  <si>
    <t>Payment Date</t>
  </si>
  <si>
    <t>Lockin end date</t>
  </si>
  <si>
    <t>Escalation Date</t>
  </si>
  <si>
    <t>O/S  Rent Months</t>
  </si>
  <si>
    <t>Tenant Name</t>
  </si>
  <si>
    <t>Tenant's  Address</t>
  </si>
  <si>
    <t>Mobile Number</t>
  </si>
  <si>
    <t>Email ID</t>
  </si>
  <si>
    <t>Pan Card/Passport</t>
  </si>
  <si>
    <t>Pending Activities</t>
  </si>
  <si>
    <t>Remarks</t>
  </si>
  <si>
    <t>A</t>
  </si>
  <si>
    <t>Residential</t>
  </si>
  <si>
    <t>1st Day</t>
  </si>
  <si>
    <t>Siddarth</t>
  </si>
  <si>
    <t>ABC</t>
  </si>
  <si>
    <t>abc@gmail.com</t>
  </si>
  <si>
    <t>BCPKK1234N</t>
  </si>
  <si>
    <t>Agreement Area (Sq ft.)</t>
  </si>
  <si>
    <t>Carpet Area (Sq ft.)</t>
  </si>
  <si>
    <t>Agreement Rate (Rs. psf)</t>
  </si>
  <si>
    <t>Agreement Value (Rs. Cr.)</t>
  </si>
  <si>
    <t>Stamp Duty &amp; Registration (Rs. Cr.)</t>
  </si>
  <si>
    <t>Service Tax (Rs. Cr.)</t>
  </si>
  <si>
    <t>Brokerage (Rs. Cr.)</t>
  </si>
  <si>
    <t>VAT (Rs. Cr.)</t>
  </si>
  <si>
    <t>Other Charges (Rs. Cr.)</t>
  </si>
  <si>
    <t>Gross Investment  (Rs. Cr.)</t>
  </si>
  <si>
    <t>Remaining Duration (Months)</t>
  </si>
  <si>
    <t>Remaining Lockin (Months)</t>
  </si>
  <si>
    <t>Rent (Psf/month) (Rs.)</t>
  </si>
  <si>
    <t>Property Tax (Psf/month) (Rs.)</t>
  </si>
  <si>
    <t>Net Rent (Psf/month) (Rs.)</t>
  </si>
  <si>
    <t>Net Rent Per Month (Rs. Cr.)</t>
  </si>
  <si>
    <t>Gross Annual Rent (Rs. Cr.)</t>
  </si>
  <si>
    <t>Annual Property Tax (Rs. Cr.)</t>
  </si>
  <si>
    <t>Net Annual Rent (Rs. Cr.)</t>
  </si>
  <si>
    <t>Escalation (%)</t>
  </si>
  <si>
    <t>Property Tax (Rs. Cr.)</t>
  </si>
  <si>
    <t>Net Rent/ Gross Investment (%)</t>
  </si>
  <si>
    <t>Net Rent/ Net Investment (%)</t>
  </si>
  <si>
    <t>Direct Tax (Rs. Cr.)</t>
  </si>
  <si>
    <t>Total O/S Rent (Rs. Cr.)</t>
  </si>
  <si>
    <t>Current Month O/S Rent (Rs. Cr.)</t>
  </si>
  <si>
    <t>Tenant</t>
  </si>
  <si>
    <t>Regus</t>
  </si>
  <si>
    <t xml:space="preserve">Direct Tax </t>
  </si>
  <si>
    <t>"Asset Name" Rent Report</t>
  </si>
  <si>
    <t>Investment Details</t>
  </si>
  <si>
    <t>Tenor (Months)</t>
  </si>
  <si>
    <t>CAM/Maintenance (Psf/month) (Rs.)</t>
  </si>
  <si>
    <t>Annual CAM/Maintenance (Rs. Cr.)</t>
  </si>
  <si>
    <t>CAM/Maintenance (Rs. Cr.)</t>
  </si>
  <si>
    <t>Annual CAM/Maintenance Bourne by</t>
  </si>
  <si>
    <t>Annual Property Tax Bourne by</t>
  </si>
  <si>
    <t>Owner</t>
  </si>
  <si>
    <t>Monthly CAM/Maintenance Bourne by</t>
  </si>
  <si>
    <t>Monthly Property Tax Bourne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</si>
</sst>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14" fontId="0" fillId="0" borderId="0" xfId="0" applyNumberFormat="1" applyFont="1"/>
    <xf numFmtId="0" fontId="2" fillId="0" borderId="0" xfId="0" applyFont="1"/>
    <xf numFmtId="0" fontId="0" fillId="0" borderId="0" xfId="0" applyFont="1"/>
    <xf numFmtId="164" fontId="3" fillId="0" borderId="1" xfId="0" applyNumberFormat="1" applyFont="1" applyBorder="1" applyAlignment="1">
      <alignment horizontal="right" vertical="top" wrapText="1"/>
    </xf>
    <xf numFmtId="43" fontId="4" fillId="0" borderId="1" xfId="0" applyNumberFormat="1" applyFont="1" applyBorder="1" applyAlignment="1">
      <alignment horizontal="right" vertical="top" wrapText="1"/>
    </xf>
    <xf numFmtId="165" fontId="3" fillId="2" borderId="1" xfId="1" applyNumberFormat="1" applyFont="1" applyFill="1" applyBorder="1" applyAlignment="1">
      <alignment horizontal="right"/>
    </xf>
    <xf numFmtId="17" fontId="3" fillId="0" borderId="1" xfId="0" applyNumberFormat="1" applyFont="1" applyBorder="1" applyAlignment="1">
      <alignment horizontal="right" wrapText="1"/>
    </xf>
    <xf numFmtId="1" fontId="4" fillId="0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165" fontId="3" fillId="0" borderId="1" xfId="1" applyNumberFormat="1" applyFont="1" applyBorder="1" applyAlignment="1">
      <alignment horizontal="right"/>
    </xf>
    <xf numFmtId="166" fontId="4" fillId="0" borderId="1" xfId="1" applyNumberFormat="1" applyFon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1" fontId="4" fillId="0" borderId="1" xfId="1" applyNumberFormat="1" applyFont="1" applyBorder="1" applyAlignment="1">
      <alignment horizontal="right"/>
    </xf>
    <xf numFmtId="165" fontId="7" fillId="0" borderId="1" xfId="1" applyNumberFormat="1" applyFont="1" applyBorder="1" applyAlignment="1">
      <alignment horizontal="right"/>
    </xf>
    <xf numFmtId="165" fontId="4" fillId="0" borderId="1" xfId="1" applyNumberFormat="1" applyFont="1" applyBorder="1" applyAlignment="1">
      <alignment horizontal="right"/>
    </xf>
    <xf numFmtId="164" fontId="4" fillId="0" borderId="1" xfId="1" applyNumberFormat="1" applyFont="1" applyBorder="1" applyAlignment="1">
      <alignment horizontal="right"/>
    </xf>
    <xf numFmtId="164" fontId="3" fillId="0" borderId="1" xfId="1" applyNumberFormat="1" applyFont="1" applyBorder="1" applyAlignment="1">
      <alignment horizontal="right"/>
    </xf>
    <xf numFmtId="9" fontId="3" fillId="0" borderId="1" xfId="0" applyNumberFormat="1" applyFont="1" applyBorder="1" applyAlignment="1">
      <alignment horizontal="right"/>
    </xf>
    <xf numFmtId="167" fontId="4" fillId="0" borderId="1" xfId="2" applyNumberFormat="1" applyFont="1" applyBorder="1" applyAlignment="1">
      <alignment horizontal="right"/>
    </xf>
    <xf numFmtId="1" fontId="3" fillId="0" borderId="1" xfId="1" applyNumberFormat="1" applyFont="1" applyBorder="1" applyAlignment="1">
      <alignment horizontal="right"/>
    </xf>
    <xf numFmtId="165" fontId="5" fillId="0" borderId="1" xfId="4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Font="1" applyFill="1" applyBorder="1" applyAlignment="1">
      <alignment vertical="top" wrapText="1"/>
    </xf>
    <xf numFmtId="1" fontId="3" fillId="0" borderId="1" xfId="0" applyNumberFormat="1" applyFont="1" applyBorder="1" applyAlignment="1">
      <alignment horizontal="right" wrapText="1"/>
    </xf>
    <xf numFmtId="43" fontId="0" fillId="0" borderId="1" xfId="3" applyNumberFormat="1" applyFont="1" applyBorder="1" applyAlignment="1">
      <alignment horizontal="right" vertical="top" wrapText="1"/>
    </xf>
    <xf numFmtId="0" fontId="8" fillId="3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</cellXfs>
  <cellStyles count="5">
    <cellStyle name="Comma" xfId="1" builtinId="3"/>
    <cellStyle name="Comma 16" xfId="3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abSelected="1" zoomScale="90" zoomScaleNormal="90" workbookViewId="0">
      <selection activeCell="B2" sqref="B2"/>
    </sheetView>
  </sheetViews>
  <sheetFormatPr defaultRowHeight="15" x14ac:dyDescent="0.25"/>
  <cols>
    <col min="1" max="1" width="35.85546875" customWidth="1"/>
    <col min="2" max="2" width="16.7109375" style="3" bestFit="1" customWidth="1"/>
    <col min="3" max="3" width="16.7109375" style="25" bestFit="1" customWidth="1"/>
  </cols>
  <sheetData>
    <row r="1" spans="1:3" s="2" customFormat="1" x14ac:dyDescent="0.25">
      <c r="A1" s="2" t="s">
        <v>66</v>
      </c>
      <c r="B1" s="1">
        <f ca="1">TODAY()</f>
        <v>42747</v>
      </c>
      <c r="C1" s="9"/>
    </row>
    <row r="2" spans="1:3" s="2" customFormat="1" x14ac:dyDescent="0.25">
      <c r="A2"/>
      <c r="B2"/>
      <c r="C2" s="9"/>
    </row>
    <row r="3" spans="1:3" s="2" customFormat="1" ht="14.25" x14ac:dyDescent="0.2">
      <c r="C3" s="9"/>
    </row>
    <row r="4" spans="1:3" ht="15.75" x14ac:dyDescent="0.25">
      <c r="A4" s="29" t="s">
        <v>63</v>
      </c>
      <c r="B4" s="30" t="s">
        <v>64</v>
      </c>
      <c r="C4"/>
    </row>
    <row r="5" spans="1:3" x14ac:dyDescent="0.25">
      <c r="A5" s="33" t="s">
        <v>0</v>
      </c>
      <c r="B5" s="33"/>
      <c r="C5"/>
    </row>
    <row r="6" spans="1:3" x14ac:dyDescent="0.25">
      <c r="A6" s="26" t="s">
        <v>8</v>
      </c>
      <c r="B6" s="10" t="s">
        <v>30</v>
      </c>
      <c r="C6"/>
    </row>
    <row r="7" spans="1:3" x14ac:dyDescent="0.25">
      <c r="A7" s="26" t="s">
        <v>9</v>
      </c>
      <c r="B7" s="10">
        <v>1</v>
      </c>
      <c r="C7"/>
    </row>
    <row r="8" spans="1:3" x14ac:dyDescent="0.25">
      <c r="A8" s="26" t="s">
        <v>10</v>
      </c>
      <c r="B8" s="10"/>
      <c r="C8"/>
    </row>
    <row r="9" spans="1:3" x14ac:dyDescent="0.25">
      <c r="A9" s="26" t="s">
        <v>11</v>
      </c>
      <c r="B9" s="11"/>
      <c r="C9"/>
    </row>
    <row r="10" spans="1:3" x14ac:dyDescent="0.25">
      <c r="A10" s="26" t="s">
        <v>12</v>
      </c>
      <c r="B10" s="11"/>
      <c r="C10"/>
    </row>
    <row r="11" spans="1:3" x14ac:dyDescent="0.25">
      <c r="A11" s="26" t="s">
        <v>13</v>
      </c>
      <c r="B11" s="12" t="s">
        <v>31</v>
      </c>
      <c r="C11"/>
    </row>
    <row r="12" spans="1:3" x14ac:dyDescent="0.25">
      <c r="A12" s="26" t="s">
        <v>37</v>
      </c>
      <c r="B12" s="13">
        <v>11186</v>
      </c>
      <c r="C12"/>
    </row>
    <row r="13" spans="1:3" x14ac:dyDescent="0.25">
      <c r="A13" s="26" t="s">
        <v>38</v>
      </c>
      <c r="B13" s="13">
        <v>11186</v>
      </c>
      <c r="C13"/>
    </row>
    <row r="14" spans="1:3" x14ac:dyDescent="0.25">
      <c r="A14" s="26" t="s">
        <v>14</v>
      </c>
      <c r="B14" s="13">
        <v>5</v>
      </c>
      <c r="C14"/>
    </row>
    <row r="15" spans="1:3" x14ac:dyDescent="0.25">
      <c r="A15" s="33" t="s">
        <v>67</v>
      </c>
      <c r="B15" s="33"/>
      <c r="C15"/>
    </row>
    <row r="16" spans="1:3" x14ac:dyDescent="0.25">
      <c r="A16" s="26" t="s">
        <v>39</v>
      </c>
      <c r="B16" s="6">
        <v>11000</v>
      </c>
      <c r="C16"/>
    </row>
    <row r="17" spans="1:3" x14ac:dyDescent="0.25">
      <c r="A17" s="26" t="s">
        <v>40</v>
      </c>
      <c r="B17" s="14">
        <f>(B16*B12)/10^7</f>
        <v>12.304600000000001</v>
      </c>
      <c r="C17"/>
    </row>
    <row r="18" spans="1:3" x14ac:dyDescent="0.25">
      <c r="A18" s="26" t="s">
        <v>44</v>
      </c>
      <c r="B18" s="4">
        <f>120000/10^7</f>
        <v>1.2E-2</v>
      </c>
      <c r="C18"/>
    </row>
    <row r="19" spans="1:3" x14ac:dyDescent="0.25">
      <c r="A19" s="26" t="s">
        <v>41</v>
      </c>
      <c r="B19" s="4">
        <f>120000/10^7</f>
        <v>1.2E-2</v>
      </c>
      <c r="C19"/>
    </row>
    <row r="20" spans="1:3" x14ac:dyDescent="0.25">
      <c r="A20" s="26" t="s">
        <v>42</v>
      </c>
      <c r="B20" s="4">
        <f>120000/10^7</f>
        <v>1.2E-2</v>
      </c>
      <c r="C20"/>
    </row>
    <row r="21" spans="1:3" x14ac:dyDescent="0.25">
      <c r="A21" s="26" t="s">
        <v>43</v>
      </c>
      <c r="B21" s="4">
        <f>120000/10^7</f>
        <v>1.2E-2</v>
      </c>
      <c r="C21"/>
    </row>
    <row r="22" spans="1:3" x14ac:dyDescent="0.25">
      <c r="A22" s="26" t="s">
        <v>45</v>
      </c>
      <c r="B22" s="4">
        <f>120000/10^7</f>
        <v>1.2E-2</v>
      </c>
      <c r="C22"/>
    </row>
    <row r="23" spans="1:3" x14ac:dyDescent="0.25">
      <c r="A23" s="26" t="s">
        <v>46</v>
      </c>
      <c r="B23" s="5">
        <f>SUM(B17:B22)</f>
        <v>12.364600000000003</v>
      </c>
      <c r="C23"/>
    </row>
    <row r="24" spans="1:3" x14ac:dyDescent="0.25">
      <c r="A24" s="26" t="s">
        <v>15</v>
      </c>
      <c r="B24" s="14">
        <f>2684640/10^7</f>
        <v>0.26846399999999998</v>
      </c>
      <c r="C24"/>
    </row>
    <row r="25" spans="1:3" x14ac:dyDescent="0.25">
      <c r="A25" s="26" t="s">
        <v>16</v>
      </c>
      <c r="B25" s="15">
        <f>B23-B24</f>
        <v>12.096136000000003</v>
      </c>
      <c r="C25"/>
    </row>
    <row r="26" spans="1:3" x14ac:dyDescent="0.25">
      <c r="A26" s="33" t="s">
        <v>1</v>
      </c>
      <c r="B26" s="33"/>
      <c r="C26"/>
    </row>
    <row r="27" spans="1:3" x14ac:dyDescent="0.25">
      <c r="A27" s="26" t="s">
        <v>68</v>
      </c>
      <c r="B27" s="27">
        <v>56</v>
      </c>
      <c r="C27"/>
    </row>
    <row r="28" spans="1:3" x14ac:dyDescent="0.25">
      <c r="A28" s="26" t="s">
        <v>17</v>
      </c>
      <c r="B28" s="7">
        <v>42217</v>
      </c>
      <c r="C28"/>
    </row>
    <row r="29" spans="1:3" x14ac:dyDescent="0.25">
      <c r="A29" s="26" t="s">
        <v>18</v>
      </c>
      <c r="B29" s="7">
        <v>44044</v>
      </c>
      <c r="C29"/>
    </row>
    <row r="30" spans="1:3" x14ac:dyDescent="0.25">
      <c r="A30" s="26" t="s">
        <v>19</v>
      </c>
      <c r="B30" s="7" t="s">
        <v>32</v>
      </c>
      <c r="C30"/>
    </row>
    <row r="31" spans="1:3" x14ac:dyDescent="0.25">
      <c r="A31" s="26" t="s">
        <v>20</v>
      </c>
      <c r="B31" s="7">
        <v>43313</v>
      </c>
      <c r="C31"/>
    </row>
    <row r="32" spans="1:3" x14ac:dyDescent="0.25">
      <c r="A32" s="26" t="s">
        <v>47</v>
      </c>
      <c r="B32" s="16">
        <f ca="1">IF(((YEAR(B29)-YEAR($B$1))*12)+(MONTH(B29)-MONTH($B$1))&lt;0,"0",((YEAR(B29)-YEAR($B$1))*12)+(MONTH(B29)-MONTH($B$1)))</f>
        <v>43</v>
      </c>
      <c r="C32"/>
    </row>
    <row r="33" spans="1:3" x14ac:dyDescent="0.25">
      <c r="A33" s="26" t="s">
        <v>48</v>
      </c>
      <c r="B33" s="8">
        <f ca="1">IF(((YEAR(B31)-YEAR($B$1))*12)+(MONTH(B31)-MONTH($B$1))&lt;0,"0",((YEAR(B31)-YEAR($B$1))*12)+(MONTH(B31)-MONTH($B$1)))</f>
        <v>19</v>
      </c>
      <c r="C33"/>
    </row>
    <row r="34" spans="1:3" x14ac:dyDescent="0.25">
      <c r="A34" s="33" t="s">
        <v>2</v>
      </c>
      <c r="B34" s="33"/>
      <c r="C34"/>
    </row>
    <row r="35" spans="1:3" x14ac:dyDescent="0.25">
      <c r="A35" s="26" t="s">
        <v>49</v>
      </c>
      <c r="B35" s="13">
        <v>80</v>
      </c>
      <c r="C35"/>
    </row>
    <row r="36" spans="1:3" x14ac:dyDescent="0.25">
      <c r="A36" s="26" t="s">
        <v>69</v>
      </c>
      <c r="B36" s="17">
        <f>(B43*10^7)/(B12*12)</f>
        <v>6</v>
      </c>
      <c r="C36"/>
    </row>
    <row r="37" spans="1:3" x14ac:dyDescent="0.25">
      <c r="A37" s="26" t="s">
        <v>75</v>
      </c>
      <c r="B37" s="28" t="s">
        <v>74</v>
      </c>
      <c r="C37"/>
    </row>
    <row r="38" spans="1:3" x14ac:dyDescent="0.25">
      <c r="A38" s="26" t="s">
        <v>50</v>
      </c>
      <c r="B38" s="13">
        <v>6</v>
      </c>
      <c r="C38"/>
    </row>
    <row r="39" spans="1:3" x14ac:dyDescent="0.25">
      <c r="A39" s="26" t="s">
        <v>76</v>
      </c>
      <c r="B39" s="28" t="s">
        <v>74</v>
      </c>
      <c r="C39"/>
    </row>
    <row r="40" spans="1:3" x14ac:dyDescent="0.25">
      <c r="A40" s="26" t="s">
        <v>51</v>
      </c>
      <c r="B40" s="18">
        <f>B35-IF(B37="Owner",B38,0)-IF(B39="Owner",B36,0)</f>
        <v>68</v>
      </c>
      <c r="C40"/>
    </row>
    <row r="41" spans="1:3" x14ac:dyDescent="0.25">
      <c r="A41" s="26" t="s">
        <v>52</v>
      </c>
      <c r="B41" s="19">
        <f>(B40*B12)/10^7</f>
        <v>7.6064800000000002E-2</v>
      </c>
      <c r="C41"/>
    </row>
    <row r="42" spans="1:3" x14ac:dyDescent="0.25">
      <c r="A42" s="26" t="s">
        <v>53</v>
      </c>
      <c r="B42" s="19">
        <f>((B35*B$12)*12)/10^7</f>
        <v>1.0738559999999999</v>
      </c>
      <c r="C42"/>
    </row>
    <row r="43" spans="1:3" x14ac:dyDescent="0.25">
      <c r="A43" s="26" t="s">
        <v>70</v>
      </c>
      <c r="B43" s="20">
        <v>8.0539200000000005E-2</v>
      </c>
      <c r="C43"/>
    </row>
    <row r="44" spans="1:3" x14ac:dyDescent="0.25">
      <c r="A44" s="26" t="s">
        <v>72</v>
      </c>
      <c r="B44" s="28" t="s">
        <v>74</v>
      </c>
      <c r="C44"/>
    </row>
    <row r="45" spans="1:3" x14ac:dyDescent="0.25">
      <c r="A45" s="26" t="s">
        <v>54</v>
      </c>
      <c r="B45" s="19">
        <f>((B38*B$13)*12)/10^7</f>
        <v>8.0539200000000005E-2</v>
      </c>
      <c r="C45"/>
    </row>
    <row r="46" spans="1:3" x14ac:dyDescent="0.25">
      <c r="A46" s="26" t="s">
        <v>73</v>
      </c>
      <c r="B46" s="28" t="s">
        <v>74</v>
      </c>
      <c r="C46"/>
    </row>
    <row r="47" spans="1:3" x14ac:dyDescent="0.25">
      <c r="A47" s="26" t="s">
        <v>55</v>
      </c>
      <c r="B47" s="19">
        <f>B42-IF(B44="Owner",B45,0)-IF(B46="Owner",B43,0)</f>
        <v>0.91277759999999986</v>
      </c>
      <c r="C47"/>
    </row>
    <row r="48" spans="1:3" x14ac:dyDescent="0.25">
      <c r="A48" s="31" t="s">
        <v>3</v>
      </c>
      <c r="B48" s="32"/>
      <c r="C48"/>
    </row>
    <row r="49" spans="1:3" x14ac:dyDescent="0.25">
      <c r="A49" s="26" t="s">
        <v>21</v>
      </c>
      <c r="B49" s="7">
        <v>43497</v>
      </c>
      <c r="C49"/>
    </row>
    <row r="50" spans="1:3" x14ac:dyDescent="0.25">
      <c r="A50" s="26" t="s">
        <v>56</v>
      </c>
      <c r="B50" s="21">
        <v>0.15</v>
      </c>
      <c r="C50"/>
    </row>
    <row r="51" spans="1:3" x14ac:dyDescent="0.25">
      <c r="A51" s="26" t="s">
        <v>49</v>
      </c>
      <c r="B51" s="18">
        <f>B35*(1+B50)</f>
        <v>92</v>
      </c>
      <c r="C51"/>
    </row>
    <row r="52" spans="1:3" x14ac:dyDescent="0.25">
      <c r="A52" s="26" t="s">
        <v>69</v>
      </c>
      <c r="B52" s="17">
        <f>(B60*10^7)/(B12*12)</f>
        <v>6</v>
      </c>
      <c r="C52"/>
    </row>
    <row r="53" spans="1:3" x14ac:dyDescent="0.25">
      <c r="A53" s="26" t="s">
        <v>75</v>
      </c>
      <c r="B53" s="28" t="s">
        <v>74</v>
      </c>
      <c r="C53"/>
    </row>
    <row r="54" spans="1:3" x14ac:dyDescent="0.25">
      <c r="A54" s="26" t="s">
        <v>50</v>
      </c>
      <c r="B54" s="13">
        <v>6</v>
      </c>
      <c r="C54"/>
    </row>
    <row r="55" spans="1:3" x14ac:dyDescent="0.25">
      <c r="A55" s="26" t="s">
        <v>76</v>
      </c>
      <c r="B55" s="28" t="s">
        <v>74</v>
      </c>
      <c r="C55"/>
    </row>
    <row r="56" spans="1:3" x14ac:dyDescent="0.25">
      <c r="A56" s="26" t="s">
        <v>51</v>
      </c>
      <c r="B56" s="18">
        <f>(B35*(1+B50))-IF(B53="Owner",B52,0)-IF(B55="Owner",B54,0)</f>
        <v>80</v>
      </c>
      <c r="C56"/>
    </row>
    <row r="57" spans="1:3" x14ac:dyDescent="0.25">
      <c r="A57" s="26" t="s">
        <v>52</v>
      </c>
      <c r="B57" s="19">
        <f>(B56*B12)/10^7</f>
        <v>8.9487999999999998E-2</v>
      </c>
      <c r="C57"/>
    </row>
    <row r="58" spans="1:3" x14ac:dyDescent="0.25">
      <c r="A58" s="31" t="s">
        <v>4</v>
      </c>
      <c r="B58" s="32"/>
      <c r="C58"/>
    </row>
    <row r="59" spans="1:3" x14ac:dyDescent="0.25">
      <c r="A59" s="26" t="s">
        <v>53</v>
      </c>
      <c r="B59" s="19">
        <f>((B51*B$12)*12)/10^7</f>
        <v>1.2349344</v>
      </c>
      <c r="C59"/>
    </row>
    <row r="60" spans="1:3" x14ac:dyDescent="0.25">
      <c r="A60" s="26" t="s">
        <v>71</v>
      </c>
      <c r="B60" s="20">
        <v>8.0539200000000005E-2</v>
      </c>
      <c r="C60"/>
    </row>
    <row r="61" spans="1:3" x14ac:dyDescent="0.25">
      <c r="A61" s="26" t="s">
        <v>57</v>
      </c>
      <c r="B61" s="19">
        <f>((B54*B$13)*12)/10^7</f>
        <v>8.0539200000000005E-2</v>
      </c>
      <c r="C61"/>
    </row>
    <row r="62" spans="1:3" x14ac:dyDescent="0.25">
      <c r="A62" s="26" t="s">
        <v>55</v>
      </c>
      <c r="B62" s="19">
        <f>((B56*B$12)*12)/10^7</f>
        <v>1.0738559999999999</v>
      </c>
      <c r="C62"/>
    </row>
    <row r="63" spans="1:3" x14ac:dyDescent="0.25">
      <c r="A63" s="31" t="s">
        <v>5</v>
      </c>
      <c r="B63" s="32"/>
      <c r="C63"/>
    </row>
    <row r="64" spans="1:3" x14ac:dyDescent="0.25">
      <c r="A64" s="26" t="s">
        <v>58</v>
      </c>
      <c r="B64" s="22">
        <f>B47/B23</f>
        <v>7.3821846238454919E-2</v>
      </c>
      <c r="C64"/>
    </row>
    <row r="65" spans="1:3" x14ac:dyDescent="0.25">
      <c r="A65" s="26" t="s">
        <v>59</v>
      </c>
      <c r="B65" s="22">
        <f>B47/B25</f>
        <v>7.5460262682231716E-2</v>
      </c>
      <c r="C65"/>
    </row>
    <row r="66" spans="1:3" x14ac:dyDescent="0.25">
      <c r="A66" s="31" t="s">
        <v>6</v>
      </c>
      <c r="B66" s="32"/>
      <c r="C66"/>
    </row>
    <row r="67" spans="1:3" x14ac:dyDescent="0.25">
      <c r="A67" s="26" t="s">
        <v>62</v>
      </c>
      <c r="B67" s="20">
        <v>8.9487999999999998E-2</v>
      </c>
      <c r="C67"/>
    </row>
    <row r="68" spans="1:3" x14ac:dyDescent="0.25">
      <c r="A68" s="26" t="s">
        <v>22</v>
      </c>
      <c r="B68" s="13">
        <v>2</v>
      </c>
      <c r="C68"/>
    </row>
    <row r="69" spans="1:3" x14ac:dyDescent="0.25">
      <c r="A69" s="26" t="s">
        <v>61</v>
      </c>
      <c r="B69" s="19">
        <f>B68*B67</f>
        <v>0.178976</v>
      </c>
      <c r="C69"/>
    </row>
    <row r="70" spans="1:3" x14ac:dyDescent="0.25">
      <c r="A70" s="31" t="s">
        <v>65</v>
      </c>
      <c r="B70" s="32"/>
      <c r="C70"/>
    </row>
    <row r="71" spans="1:3" x14ac:dyDescent="0.25">
      <c r="A71" s="26" t="s">
        <v>60</v>
      </c>
      <c r="B71" s="20">
        <v>1.2349344E-2</v>
      </c>
      <c r="C71"/>
    </row>
    <row r="72" spans="1:3" x14ac:dyDescent="0.25">
      <c r="A72" s="31" t="s">
        <v>7</v>
      </c>
      <c r="B72" s="32"/>
      <c r="C72"/>
    </row>
    <row r="73" spans="1:3" x14ac:dyDescent="0.25">
      <c r="A73" s="26" t="s">
        <v>23</v>
      </c>
      <c r="B73" s="13" t="s">
        <v>33</v>
      </c>
      <c r="C73"/>
    </row>
    <row r="74" spans="1:3" x14ac:dyDescent="0.25">
      <c r="A74" s="26" t="s">
        <v>24</v>
      </c>
      <c r="B74" s="13" t="s">
        <v>34</v>
      </c>
      <c r="C74"/>
    </row>
    <row r="75" spans="1:3" x14ac:dyDescent="0.25">
      <c r="A75" s="26" t="s">
        <v>25</v>
      </c>
      <c r="B75" s="23">
        <v>9988776655</v>
      </c>
      <c r="C75"/>
    </row>
    <row r="76" spans="1:3" x14ac:dyDescent="0.25">
      <c r="A76" s="26" t="s">
        <v>26</v>
      </c>
      <c r="B76" s="24" t="s">
        <v>35</v>
      </c>
      <c r="C76"/>
    </row>
    <row r="77" spans="1:3" x14ac:dyDescent="0.25">
      <c r="A77" s="26" t="s">
        <v>27</v>
      </c>
      <c r="B77" s="13" t="s">
        <v>36</v>
      </c>
      <c r="C77"/>
    </row>
    <row r="78" spans="1:3" x14ac:dyDescent="0.25">
      <c r="A78" s="31" t="s">
        <v>28</v>
      </c>
      <c r="B78" s="32"/>
      <c r="C78"/>
    </row>
    <row r="79" spans="1:3" x14ac:dyDescent="0.25">
      <c r="A79" s="26" t="s">
        <v>28</v>
      </c>
      <c r="B79" s="13"/>
      <c r="C79"/>
    </row>
    <row r="80" spans="1:3" x14ac:dyDescent="0.25">
      <c r="A80" s="31" t="s">
        <v>29</v>
      </c>
      <c r="B80" s="32"/>
      <c r="C80"/>
    </row>
    <row r="81" spans="1:3" x14ac:dyDescent="0.25">
      <c r="A81" s="26" t="s">
        <v>29</v>
      </c>
      <c r="B81" s="13"/>
      <c r="C81"/>
    </row>
  </sheetData>
  <mergeCells count="12">
    <mergeCell ref="A5:B5"/>
    <mergeCell ref="A15:B15"/>
    <mergeCell ref="A26:B26"/>
    <mergeCell ref="A72:B72"/>
    <mergeCell ref="A70:B70"/>
    <mergeCell ref="A78:B78"/>
    <mergeCell ref="A80:B80"/>
    <mergeCell ref="A34:B34"/>
    <mergeCell ref="A48:B48"/>
    <mergeCell ref="A58:B58"/>
    <mergeCell ref="A63:B63"/>
    <mergeCell ref="A66:B66"/>
  </mergeCells>
  <dataValidations count="1">
    <dataValidation type="list" allowBlank="1" showInputMessage="1" showErrorMessage="1" sqref="B11">
      <formula1>#REF!</formula1>
    </dataValidation>
  </dataValidations>
  <hyperlinks>
    <hyperlink ref="B76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 Punjabi</dc:creator>
  <cp:lastModifiedBy>rishits</cp:lastModifiedBy>
  <dcterms:created xsi:type="dcterms:W3CDTF">2016-06-30T15:19:22Z</dcterms:created>
  <dcterms:modified xsi:type="dcterms:W3CDTF">2017-01-12T08:10:36Z</dcterms:modified>
</cp:coreProperties>
</file>