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rent_mgmt\assets\reports_sample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Y21" i="1" l="1"/>
  <c r="AX21" i="1"/>
  <c r="AV21" i="1"/>
  <c r="AS21" i="1"/>
  <c r="AE21" i="1"/>
  <c r="AD21" i="1"/>
  <c r="AC21" i="1"/>
  <c r="AB21" i="1"/>
  <c r="BE20" i="1"/>
  <c r="BC20" i="1"/>
  <c r="BB20" i="1"/>
  <c r="BG20" i="1" s="1"/>
  <c r="AZ20" i="1"/>
  <c r="AQ20" i="1"/>
  <c r="AP20" i="1"/>
  <c r="AO20" i="1"/>
  <c r="AL20" i="1"/>
  <c r="AK20" i="1"/>
  <c r="AJ20" i="1"/>
  <c r="AI20" i="1"/>
  <c r="AH20" i="1"/>
  <c r="AG20" i="1"/>
  <c r="BE19" i="1"/>
  <c r="BC19" i="1"/>
  <c r="BC21" i="1" s="1"/>
  <c r="BB19" i="1"/>
  <c r="BB21" i="1" s="1"/>
  <c r="AZ19" i="1"/>
  <c r="AQ19" i="1"/>
  <c r="AP19" i="1"/>
  <c r="AP21" i="1" s="1"/>
  <c r="AO19" i="1"/>
  <c r="AO21" i="1" s="1"/>
  <c r="AL19" i="1"/>
  <c r="AK19" i="1"/>
  <c r="AJ19" i="1"/>
  <c r="AJ21" i="1" s="1"/>
  <c r="AI19" i="1"/>
  <c r="AI21" i="1" s="1"/>
  <c r="AH19" i="1"/>
  <c r="AG19" i="1"/>
  <c r="AY17" i="1"/>
  <c r="AX17" i="1"/>
  <c r="AV17" i="1"/>
  <c r="AS17" i="1"/>
  <c r="AE17" i="1"/>
  <c r="AD17" i="1"/>
  <c r="AC17" i="1"/>
  <c r="AB17" i="1"/>
  <c r="BE16" i="1"/>
  <c r="BC16" i="1"/>
  <c r="BB16" i="1"/>
  <c r="BG16" i="1" s="1"/>
  <c r="BH16" i="1" s="1"/>
  <c r="AZ16" i="1"/>
  <c r="AQ16" i="1"/>
  <c r="AP16" i="1"/>
  <c r="AO16" i="1"/>
  <c r="AL16" i="1"/>
  <c r="AK16" i="1"/>
  <c r="AJ16" i="1"/>
  <c r="AI16" i="1"/>
  <c r="AH16" i="1"/>
  <c r="AG16" i="1"/>
  <c r="BE15" i="1"/>
  <c r="BE17" i="1" s="1"/>
  <c r="BC15" i="1"/>
  <c r="BB15" i="1"/>
  <c r="AZ15" i="1"/>
  <c r="AZ17" i="1" s="1"/>
  <c r="AQ15" i="1"/>
  <c r="AQ17" i="1" s="1"/>
  <c r="AP15" i="1"/>
  <c r="AO15" i="1"/>
  <c r="AL15" i="1"/>
  <c r="AL17" i="1" s="1"/>
  <c r="AK15" i="1"/>
  <c r="AK17" i="1" s="1"/>
  <c r="AJ15" i="1"/>
  <c r="AI15" i="1"/>
  <c r="AH15" i="1"/>
  <c r="AH17" i="1" s="1"/>
  <c r="AG15" i="1"/>
  <c r="AY13" i="1"/>
  <c r="AX13" i="1"/>
  <c r="AV13" i="1"/>
  <c r="AS13" i="1"/>
  <c r="AE13" i="1"/>
  <c r="AD13" i="1"/>
  <c r="AC13" i="1"/>
  <c r="AB13" i="1"/>
  <c r="BE12" i="1"/>
  <c r="BC12" i="1"/>
  <c r="BB12" i="1"/>
  <c r="BG12" i="1" s="1"/>
  <c r="AZ12" i="1"/>
  <c r="AQ12" i="1"/>
  <c r="AP12" i="1"/>
  <c r="AO12" i="1"/>
  <c r="AL12" i="1"/>
  <c r="AK12" i="1"/>
  <c r="AJ12" i="1"/>
  <c r="AI12" i="1"/>
  <c r="AH12" i="1"/>
  <c r="AG12" i="1"/>
  <c r="BE11" i="1"/>
  <c r="BC11" i="1"/>
  <c r="BC13" i="1" s="1"/>
  <c r="BB11" i="1"/>
  <c r="BB13" i="1" s="1"/>
  <c r="AZ11" i="1"/>
  <c r="AQ11" i="1"/>
  <c r="AP11" i="1"/>
  <c r="AP13" i="1" s="1"/>
  <c r="AO11" i="1"/>
  <c r="AO13" i="1" s="1"/>
  <c r="AL11" i="1"/>
  <c r="AK11" i="1"/>
  <c r="AJ11" i="1"/>
  <c r="AJ13" i="1" s="1"/>
  <c r="AI11" i="1"/>
  <c r="AI13" i="1" s="1"/>
  <c r="AH11" i="1"/>
  <c r="AG11" i="1"/>
  <c r="J21" i="1"/>
  <c r="J17" i="1"/>
  <c r="Z21" i="1"/>
  <c r="Y21" i="1"/>
  <c r="X21" i="1"/>
  <c r="W21" i="1"/>
  <c r="Z17" i="1"/>
  <c r="Y17" i="1"/>
  <c r="X17" i="1"/>
  <c r="W17" i="1"/>
  <c r="Z13" i="1"/>
  <c r="Y13" i="1"/>
  <c r="X13" i="1"/>
  <c r="W13" i="1"/>
  <c r="J13" i="1"/>
  <c r="A11" i="1"/>
  <c r="A12" i="1" s="1"/>
  <c r="A15" i="1" s="1"/>
  <c r="A16" i="1" s="1"/>
  <c r="A19" i="1" s="1"/>
  <c r="A20" i="1" s="1"/>
  <c r="AY9" i="1"/>
  <c r="AX9" i="1"/>
  <c r="AV9" i="1"/>
  <c r="AS9" i="1"/>
  <c r="AE9" i="1"/>
  <c r="AD9" i="1"/>
  <c r="AC9" i="1"/>
  <c r="AB9" i="1"/>
  <c r="Z9" i="1"/>
  <c r="Y9" i="1"/>
  <c r="X9" i="1"/>
  <c r="W9" i="1"/>
  <c r="BE8" i="1"/>
  <c r="BC8" i="1"/>
  <c r="BB8" i="1"/>
  <c r="BG8" i="1" s="1"/>
  <c r="AZ8" i="1"/>
  <c r="AQ8" i="1"/>
  <c r="AP8" i="1"/>
  <c r="AO8" i="1"/>
  <c r="AL8" i="1"/>
  <c r="AK8" i="1"/>
  <c r="AJ8" i="1"/>
  <c r="AI8" i="1"/>
  <c r="AH8" i="1"/>
  <c r="AG8" i="1"/>
  <c r="BE7" i="1"/>
  <c r="BC7" i="1"/>
  <c r="BB7" i="1"/>
  <c r="AZ7" i="1"/>
  <c r="AZ9" i="1" s="1"/>
  <c r="AQ7" i="1"/>
  <c r="AP7" i="1"/>
  <c r="AO7" i="1"/>
  <c r="AL7" i="1"/>
  <c r="AL9" i="1" s="1"/>
  <c r="AK7" i="1"/>
  <c r="AJ7" i="1"/>
  <c r="AI7" i="1"/>
  <c r="AH7" i="1"/>
  <c r="AH9" i="1" s="1"/>
  <c r="AG7" i="1"/>
  <c r="AS23" i="1" l="1"/>
  <c r="AH13" i="1"/>
  <c r="AL13" i="1"/>
  <c r="AZ13" i="1"/>
  <c r="AM12" i="1"/>
  <c r="AJ17" i="1"/>
  <c r="AP17" i="1"/>
  <c r="BC17" i="1"/>
  <c r="AH21" i="1"/>
  <c r="AL21" i="1"/>
  <c r="AZ21" i="1"/>
  <c r="AM20" i="1"/>
  <c r="AJ9" i="1"/>
  <c r="AJ23" i="1" s="1"/>
  <c r="AP9" i="1"/>
  <c r="AP23" i="1" s="1"/>
  <c r="BC9" i="1"/>
  <c r="BH8" i="1"/>
  <c r="AG13" i="1"/>
  <c r="AK13" i="1"/>
  <c r="AQ13" i="1"/>
  <c r="BE13" i="1"/>
  <c r="AI17" i="1"/>
  <c r="AO17" i="1"/>
  <c r="BB17" i="1"/>
  <c r="AM19" i="1"/>
  <c r="AM21" i="1" s="1"/>
  <c r="AK21" i="1"/>
  <c r="AQ21" i="1"/>
  <c r="BE21" i="1"/>
  <c r="AM15" i="1"/>
  <c r="AM17" i="1" s="1"/>
  <c r="BH12" i="1"/>
  <c r="AM16" i="1"/>
  <c r="BH20" i="1"/>
  <c r="AG21" i="1"/>
  <c r="BG19" i="1"/>
  <c r="AG17" i="1"/>
  <c r="BG15" i="1"/>
  <c r="AM11" i="1"/>
  <c r="AM13" i="1" s="1"/>
  <c r="BG11" i="1"/>
  <c r="AM8" i="1"/>
  <c r="AI9" i="1"/>
  <c r="AI23" i="1" s="1"/>
  <c r="BB9" i="1"/>
  <c r="AO9" i="1"/>
  <c r="AO23" i="1" s="1"/>
  <c r="AM7" i="1"/>
  <c r="AM9" i="1" s="1"/>
  <c r="AK9" i="1"/>
  <c r="AQ9" i="1"/>
  <c r="AQ23" i="1" s="1"/>
  <c r="BE9" i="1"/>
  <c r="AG9" i="1"/>
  <c r="BG7" i="1"/>
  <c r="BH19" i="1" l="1"/>
  <c r="BH21" i="1" s="1"/>
  <c r="BG21" i="1"/>
  <c r="BH15" i="1"/>
  <c r="BH17" i="1" s="1"/>
  <c r="BG17" i="1"/>
  <c r="BH11" i="1"/>
  <c r="BH13" i="1" s="1"/>
  <c r="BG13" i="1"/>
  <c r="BH7" i="1"/>
  <c r="BH9" i="1" s="1"/>
  <c r="BG9" i="1"/>
  <c r="J9" i="1" l="1"/>
  <c r="J23" i="1" l="1"/>
  <c r="AB23" i="1" l="1"/>
  <c r="AV23" i="1"/>
  <c r="AC23" i="1"/>
  <c r="BG23" i="1"/>
  <c r="AY23" i="1"/>
  <c r="AE23" i="1"/>
  <c r="AD23" i="1"/>
  <c r="BC23" i="1"/>
  <c r="BE23" i="1"/>
  <c r="Y23" i="1"/>
  <c r="BB23" i="1"/>
  <c r="Z23" i="1"/>
  <c r="AX23" i="1"/>
  <c r="AK23" i="1"/>
  <c r="W23" i="1" l="1"/>
  <c r="AZ23" i="1"/>
  <c r="AH23" i="1"/>
  <c r="X23" i="1"/>
  <c r="BH23" i="1" l="1"/>
  <c r="AM23" i="1"/>
  <c r="AL23" i="1"/>
  <c r="AG23" i="1"/>
</calcChain>
</file>

<file path=xl/sharedStrings.xml><?xml version="1.0" encoding="utf-8"?>
<sst xmlns="http://schemas.openxmlformats.org/spreadsheetml/2006/main" count="222" uniqueCount="99">
  <si>
    <t>Sr. No</t>
  </si>
  <si>
    <t>Remarks</t>
  </si>
  <si>
    <t>Commercial</t>
  </si>
  <si>
    <t>Residential</t>
  </si>
  <si>
    <t>% Holding</t>
  </si>
  <si>
    <t>Asset Use</t>
  </si>
  <si>
    <t>Asset Type</t>
  </si>
  <si>
    <t>Owner Wise Asset Allocation</t>
  </si>
  <si>
    <t>Trading</t>
  </si>
  <si>
    <t>Property</t>
  </si>
  <si>
    <t>Sub-Property</t>
  </si>
  <si>
    <t>Owner 1</t>
  </si>
  <si>
    <t>Owner 2</t>
  </si>
  <si>
    <t>Owner 3</t>
  </si>
  <si>
    <t>Owner 4</t>
  </si>
  <si>
    <t>Property Rate</t>
  </si>
  <si>
    <t>Property Value</t>
  </si>
  <si>
    <t>Loan Details</t>
  </si>
  <si>
    <t>Rent Details</t>
  </si>
  <si>
    <t>Built-up Area 
(Sq ft.)</t>
  </si>
  <si>
    <t>Saleable Area
(Sq ft.)</t>
  </si>
  <si>
    <t>Market Rate 
(Rs. psf)</t>
  </si>
  <si>
    <t>RR rate 
(Rs. psf)</t>
  </si>
  <si>
    <t>Property Details</t>
  </si>
  <si>
    <t>Net Rent Yield 
(%)</t>
  </si>
  <si>
    <t>Agreement Rate 
(Rs. psf)</t>
  </si>
  <si>
    <t>Agreement Area 
(Sq ft.)</t>
  </si>
  <si>
    <t>Address</t>
  </si>
  <si>
    <t>Car Park
(Nos)</t>
  </si>
  <si>
    <t>Carpet Area 
(Sq ft.)</t>
  </si>
  <si>
    <t>Interest Rate 
(%)</t>
  </si>
  <si>
    <t>Vishwa</t>
  </si>
  <si>
    <t>Searock</t>
  </si>
  <si>
    <t>Total</t>
  </si>
  <si>
    <t>Grand Total</t>
  </si>
  <si>
    <t>Property Status</t>
  </si>
  <si>
    <t>*On the software there are 8 different types of property. The first 3 are categorised as residential and remaining 5 are commercial</t>
  </si>
  <si>
    <t>Under Construction</t>
  </si>
  <si>
    <t>Completed</t>
  </si>
  <si>
    <t>Phone Number</t>
  </si>
  <si>
    <t>Email ID</t>
  </si>
  <si>
    <t>Pending Activities</t>
  </si>
  <si>
    <t>1. OC to be received
2. IOD to be received</t>
  </si>
  <si>
    <t>Name</t>
  </si>
  <si>
    <t>PAN</t>
  </si>
  <si>
    <t>Seller Detail</t>
  </si>
  <si>
    <t>Broker Detail</t>
  </si>
  <si>
    <t>Area Detail</t>
  </si>
  <si>
    <t xml:space="preserve">Trading </t>
  </si>
  <si>
    <t>Investment</t>
  </si>
  <si>
    <t>Self-Use</t>
  </si>
  <si>
    <t>Agreement Value 
(Rs. Cr.)</t>
  </si>
  <si>
    <t>Market value 
(Rs. Cr.)</t>
  </si>
  <si>
    <t>RR Value 
(Rs. Cr.)</t>
  </si>
  <si>
    <t>Indexed Value 
(Rs. Cr.)</t>
  </si>
  <si>
    <t>Stamp Duty &amp; Registration 
(Rs. Cr.)</t>
  </si>
  <si>
    <t>Gross Investment 
(Rs. Cr.)</t>
  </si>
  <si>
    <t>O/s Loan 
(Rs. Cr.)</t>
  </si>
  <si>
    <t>O/s Agreement Amount
(Rs. Cr.)</t>
  </si>
  <si>
    <t>Total O/s
(Rs. Cr.)</t>
  </si>
  <si>
    <t>Gross Annual Rent 
(Rs. Cr.)</t>
  </si>
  <si>
    <t>Annual Property Tax 
(Rs. Cr.)</t>
  </si>
  <si>
    <t>Annual Net Rent 
(Rs. Cr.)</t>
  </si>
  <si>
    <t>Building</t>
  </si>
  <si>
    <t>Apartment</t>
  </si>
  <si>
    <t>Bunglow</t>
  </si>
  <si>
    <t>Land - Agricultural</t>
  </si>
  <si>
    <t>Property type</t>
  </si>
  <si>
    <t>Agreement Details</t>
  </si>
  <si>
    <t>Service Tax
(Rs. Cr.)</t>
  </si>
  <si>
    <t>Brokerage
(Rs. Cr.)</t>
  </si>
  <si>
    <t>Other Charges 
(Rs. Cr.)</t>
  </si>
  <si>
    <t>TDS</t>
  </si>
  <si>
    <t>Indexed Rate  FY (Current year)
(Rs. psf)</t>
  </si>
  <si>
    <t>Financial Institution</t>
  </si>
  <si>
    <t>EMI 
(Rs. Cr.)</t>
  </si>
  <si>
    <t>"Group Name" Asset Allocation - Owner Wise Report</t>
  </si>
  <si>
    <t>Annual CAM/Maintenance 
(Rs. Cr.)</t>
  </si>
  <si>
    <t>Annual CAM/Maintenance Bourne by</t>
  </si>
  <si>
    <t>Annual Property Tax Bourne by</t>
  </si>
  <si>
    <t>Owner</t>
  </si>
  <si>
    <t>Tenant</t>
  </si>
  <si>
    <t>Jay Sinha</t>
  </si>
  <si>
    <t>Abc Soc, F-1102, 11th Floor, Vasai gao, Vasai, Mumbai - 400100, Maharashtra, India</t>
  </si>
  <si>
    <t>kuch@gmail.com</t>
  </si>
  <si>
    <t>BKPPG1234N</t>
  </si>
  <si>
    <t>AJay Sinha</t>
  </si>
  <si>
    <t>HDFC Bank</t>
  </si>
  <si>
    <t>Suriya</t>
  </si>
  <si>
    <t>Vishwa Society, Bhairav Nagar, Opp, Khau Gully, Parel, Mumbai - 400077, Maharashtra, India</t>
  </si>
  <si>
    <t>Castle</t>
  </si>
  <si>
    <t>Industrial</t>
  </si>
  <si>
    <t>Land - Non Agricultural</t>
  </si>
  <si>
    <t>Poly</t>
  </si>
  <si>
    <t>Tri Poly</t>
  </si>
  <si>
    <t>Poly Clinic, Bhairav Nagar, Opp, Khau Gully, Matunga West, Mumbai - 400099, Maharashtra, India</t>
  </si>
  <si>
    <t>Tri Poly Clinic, Bhairav Nagar, Opp, Khau Gully, Matunga West, Mumbai - 400099, Maharashtra, India</t>
  </si>
  <si>
    <t>VAT / CST
(Rs. Cr.)</t>
  </si>
  <si>
    <t>TDS  
(Rs.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</si>
</sst>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Cambria"/>
      <family val="1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21">
    <xf numFmtId="0" fontId="0" fillId="0" borderId="0" xfId="0"/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right" vertical="top" wrapText="1"/>
    </xf>
    <xf numFmtId="0" fontId="0" fillId="2" borderId="4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horizontal="right" vertical="top"/>
    </xf>
    <xf numFmtId="0" fontId="0" fillId="2" borderId="2" xfId="0" applyFill="1" applyBorder="1" applyAlignment="1">
      <alignment horizontal="right" vertical="top"/>
    </xf>
    <xf numFmtId="164" fontId="0" fillId="0" borderId="2" xfId="1" applyNumberFormat="1" applyFont="1" applyBorder="1" applyAlignment="1">
      <alignment horizontal="right" vertical="top"/>
    </xf>
    <xf numFmtId="164" fontId="0" fillId="0" borderId="14" xfId="1" applyNumberFormat="1" applyFont="1" applyBorder="1" applyAlignment="1">
      <alignment horizontal="right" vertical="top"/>
    </xf>
    <xf numFmtId="164" fontId="0" fillId="0" borderId="15" xfId="1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164" fontId="0" fillId="0" borderId="0" xfId="1" applyNumberFormat="1" applyFont="1" applyAlignment="1">
      <alignment horizontal="right" vertical="top"/>
    </xf>
    <xf numFmtId="164" fontId="0" fillId="0" borderId="0" xfId="1" applyNumberFormat="1" applyFont="1" applyAlignment="1">
      <alignment vertical="top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/>
    </xf>
    <xf numFmtId="164" fontId="3" fillId="0" borderId="2" xfId="1" applyNumberFormat="1" applyFont="1" applyBorder="1" applyAlignment="1"/>
    <xf numFmtId="164" fontId="3" fillId="2" borderId="2" xfId="1" applyNumberFormat="1" applyFont="1" applyFill="1" applyBorder="1" applyAlignment="1"/>
    <xf numFmtId="0" fontId="2" fillId="2" borderId="4" xfId="0" applyFont="1" applyFill="1" applyBorder="1" applyAlignment="1">
      <alignment horizontal="right" vertical="top" wrapText="1"/>
    </xf>
    <xf numFmtId="164" fontId="0" fillId="2" borderId="14" xfId="1" applyNumberFormat="1" applyFont="1" applyFill="1" applyBorder="1" applyAlignment="1">
      <alignment horizontal="right" vertical="top"/>
    </xf>
    <xf numFmtId="0" fontId="0" fillId="2" borderId="19" xfId="0" applyFont="1" applyFill="1" applyBorder="1" applyAlignment="1">
      <alignment horizontal="right" vertical="top" wrapText="1"/>
    </xf>
    <xf numFmtId="0" fontId="0" fillId="2" borderId="17" xfId="0" applyFont="1" applyFill="1" applyBorder="1" applyAlignment="1">
      <alignment horizontal="right" vertical="top" wrapText="1"/>
    </xf>
    <xf numFmtId="0" fontId="3" fillId="2" borderId="20" xfId="0" applyFont="1" applyFill="1" applyBorder="1" applyAlignment="1"/>
    <xf numFmtId="0" fontId="0" fillId="2" borderId="21" xfId="0" applyFont="1" applyFill="1" applyBorder="1" applyAlignment="1">
      <alignment horizontal="right" vertical="top" wrapText="1"/>
    </xf>
    <xf numFmtId="0" fontId="2" fillId="4" borderId="22" xfId="0" applyFont="1" applyFill="1" applyBorder="1" applyAlignment="1">
      <alignment horizontal="right" vertical="top" wrapText="1"/>
    </xf>
    <xf numFmtId="0" fontId="3" fillId="2" borderId="2" xfId="0" applyFont="1" applyFill="1" applyBorder="1" applyAlignment="1"/>
    <xf numFmtId="164" fontId="3" fillId="0" borderId="14" xfId="1" applyNumberFormat="1" applyFont="1" applyBorder="1" applyAlignment="1">
      <alignment horizontal="center"/>
    </xf>
    <xf numFmtId="0" fontId="0" fillId="3" borderId="3" xfId="0" applyFill="1" applyBorder="1" applyAlignment="1">
      <alignment vertical="top"/>
    </xf>
    <xf numFmtId="0" fontId="0" fillId="3" borderId="25" xfId="0" applyFill="1" applyBorder="1" applyAlignment="1">
      <alignment vertical="top"/>
    </xf>
    <xf numFmtId="164" fontId="5" fillId="3" borderId="4" xfId="0" applyNumberFormat="1" applyFont="1" applyFill="1" applyBorder="1" applyAlignment="1">
      <alignment horizontal="right" vertical="top"/>
    </xf>
    <xf numFmtId="0" fontId="3" fillId="3" borderId="4" xfId="0" applyFont="1" applyFill="1" applyBorder="1" applyAlignment="1">
      <alignment vertical="top" wrapText="1"/>
    </xf>
    <xf numFmtId="0" fontId="0" fillId="2" borderId="4" xfId="0" applyFill="1" applyBorder="1" applyAlignment="1">
      <alignment horizontal="right" vertical="top"/>
    </xf>
    <xf numFmtId="9" fontId="5" fillId="3" borderId="4" xfId="2" applyFont="1" applyFill="1" applyBorder="1" applyAlignment="1">
      <alignment horizontal="right" vertical="top"/>
    </xf>
    <xf numFmtId="164" fontId="0" fillId="2" borderId="26" xfId="1" applyNumberFormat="1" applyFont="1" applyFill="1" applyBorder="1" applyAlignment="1">
      <alignment horizontal="right" vertical="top"/>
    </xf>
    <xf numFmtId="164" fontId="3" fillId="3" borderId="5" xfId="0" applyNumberFormat="1" applyFont="1" applyFill="1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9" fillId="0" borderId="1" xfId="3" applyBorder="1" applyAlignment="1">
      <alignment horizontal="left"/>
    </xf>
    <xf numFmtId="164" fontId="1" fillId="2" borderId="1" xfId="1" applyNumberFormat="1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right" wrapText="1"/>
    </xf>
    <xf numFmtId="164" fontId="1" fillId="0" borderId="1" xfId="1" applyNumberFormat="1" applyFont="1" applyBorder="1" applyAlignment="1">
      <alignment horizontal="right" wrapText="1"/>
    </xf>
    <xf numFmtId="164" fontId="0" fillId="2" borderId="0" xfId="1" applyNumberFormat="1" applyFont="1" applyFill="1" applyBorder="1" applyAlignment="1">
      <alignment horizontal="right" wrapText="1"/>
    </xf>
    <xf numFmtId="164" fontId="4" fillId="0" borderId="1" xfId="1" applyNumberFormat="1" applyFont="1" applyBorder="1" applyAlignment="1">
      <alignment horizontal="right" wrapText="1"/>
    </xf>
    <xf numFmtId="43" fontId="0" fillId="2" borderId="1" xfId="1" applyNumberFormat="1" applyFont="1" applyFill="1" applyBorder="1" applyAlignment="1">
      <alignment horizontal="right" wrapText="1"/>
    </xf>
    <xf numFmtId="43" fontId="4" fillId="0" borderId="1" xfId="1" applyNumberFormat="1" applyFont="1" applyBorder="1" applyAlignment="1">
      <alignment horizontal="right" wrapText="1"/>
    </xf>
    <xf numFmtId="43" fontId="8" fillId="0" borderId="1" xfId="1" applyNumberFormat="1" applyFont="1" applyBorder="1" applyAlignment="1">
      <alignment horizontal="right" wrapText="1"/>
    </xf>
    <xf numFmtId="43" fontId="0" fillId="2" borderId="17" xfId="1" applyNumberFormat="1" applyFont="1" applyFill="1" applyBorder="1" applyAlignment="1">
      <alignment horizontal="right" wrapText="1"/>
    </xf>
    <xf numFmtId="43" fontId="1" fillId="0" borderId="1" xfId="1" applyNumberFormat="1" applyFont="1" applyBorder="1" applyAlignment="1">
      <alignment horizontal="right" wrapText="1"/>
    </xf>
    <xf numFmtId="43" fontId="1" fillId="2" borderId="1" xfId="1" applyNumberFormat="1" applyFont="1" applyFill="1" applyBorder="1" applyAlignment="1">
      <alignment horizontal="right" wrapText="1"/>
    </xf>
    <xf numFmtId="43" fontId="0" fillId="0" borderId="1" xfId="1" applyNumberFormat="1" applyFont="1" applyBorder="1" applyAlignment="1">
      <alignment horizontal="right" wrapText="1"/>
    </xf>
    <xf numFmtId="9" fontId="1" fillId="0" borderId="1" xfId="2" applyFont="1" applyBorder="1" applyAlignment="1">
      <alignment horizontal="right" wrapText="1"/>
    </xf>
    <xf numFmtId="164" fontId="0" fillId="0" borderId="1" xfId="1" applyNumberFormat="1" applyFont="1" applyBorder="1" applyAlignment="1">
      <alignment horizontal="right"/>
    </xf>
    <xf numFmtId="43" fontId="4" fillId="0" borderId="9" xfId="1" applyNumberFormat="1" applyFont="1" applyFill="1" applyBorder="1" applyAlignment="1">
      <alignment horizontal="right" wrapText="1"/>
    </xf>
    <xf numFmtId="43" fontId="4" fillId="0" borderId="9" xfId="1" applyNumberFormat="1" applyFont="1" applyBorder="1" applyAlignment="1">
      <alignment horizontal="right" wrapText="1"/>
    </xf>
    <xf numFmtId="164" fontId="5" fillId="0" borderId="1" xfId="1" applyNumberFormat="1" applyFont="1" applyBorder="1" applyAlignment="1">
      <alignment horizontal="right"/>
    </xf>
    <xf numFmtId="164" fontId="5" fillId="2" borderId="1" xfId="1" applyNumberFormat="1" applyFont="1" applyFill="1" applyBorder="1" applyAlignment="1">
      <alignment horizontal="right"/>
    </xf>
    <xf numFmtId="43" fontId="5" fillId="2" borderId="1" xfId="1" applyNumberFormat="1" applyFont="1" applyFill="1" applyBorder="1" applyAlignment="1">
      <alignment horizontal="right"/>
    </xf>
    <xf numFmtId="43" fontId="5" fillId="0" borderId="1" xfId="1" applyNumberFormat="1" applyFont="1" applyBorder="1" applyAlignment="1">
      <alignment horizontal="right"/>
    </xf>
    <xf numFmtId="43" fontId="3" fillId="2" borderId="1" xfId="1" applyNumberFormat="1" applyFont="1" applyFill="1" applyBorder="1" applyAlignment="1">
      <alignment horizontal="right"/>
    </xf>
    <xf numFmtId="43" fontId="5" fillId="0" borderId="1" xfId="1" applyNumberFormat="1" applyFont="1" applyFill="1" applyBorder="1" applyAlignment="1">
      <alignment horizontal="right"/>
    </xf>
    <xf numFmtId="0" fontId="3" fillId="3" borderId="6" xfId="0" applyFont="1" applyFill="1" applyBorder="1" applyAlignment="1"/>
    <xf numFmtId="0" fontId="3" fillId="3" borderId="0" xfId="0" applyFont="1" applyFill="1" applyBorder="1" applyAlignment="1"/>
    <xf numFmtId="0" fontId="3" fillId="2" borderId="0" xfId="0" applyFont="1" applyFill="1" applyBorder="1" applyAlignment="1"/>
    <xf numFmtId="0" fontId="3" fillId="3" borderId="7" xfId="0" applyFont="1" applyFill="1" applyBorder="1" applyAlignment="1"/>
    <xf numFmtId="0" fontId="0" fillId="0" borderId="1" xfId="0" applyBorder="1" applyAlignment="1"/>
    <xf numFmtId="0" fontId="0" fillId="0" borderId="8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2" borderId="19" xfId="0" applyFont="1" applyFill="1" applyBorder="1" applyAlignment="1">
      <alignment horizontal="right" wrapText="1"/>
    </xf>
    <xf numFmtId="164" fontId="1" fillId="2" borderId="9" xfId="1" applyNumberFormat="1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right" wrapText="1"/>
    </xf>
    <xf numFmtId="164" fontId="1" fillId="0" borderId="10" xfId="1" applyNumberFormat="1" applyFont="1" applyBorder="1" applyAlignment="1">
      <alignment wrapText="1"/>
    </xf>
    <xf numFmtId="164" fontId="1" fillId="0" borderId="9" xfId="1" applyNumberFormat="1" applyFont="1" applyBorder="1" applyAlignment="1">
      <alignment horizontal="right" wrapText="1"/>
    </xf>
    <xf numFmtId="0" fontId="3" fillId="0" borderId="8" xfId="0" applyFont="1" applyBorder="1" applyAlignment="1"/>
    <xf numFmtId="0" fontId="3" fillId="0" borderId="1" xfId="0" applyFont="1" applyBorder="1" applyAlignment="1">
      <alignment wrapText="1"/>
    </xf>
    <xf numFmtId="0" fontId="3" fillId="0" borderId="11" xfId="0" applyFont="1" applyBorder="1" applyAlignment="1"/>
    <xf numFmtId="0" fontId="0" fillId="0" borderId="2" xfId="0" applyBorder="1" applyAlignment="1"/>
    <xf numFmtId="164" fontId="3" fillId="2" borderId="1" xfId="1" applyNumberFormat="1" applyFont="1" applyFill="1" applyBorder="1" applyAlignment="1">
      <alignment horizontal="right"/>
    </xf>
    <xf numFmtId="164" fontId="3" fillId="0" borderId="10" xfId="1" applyNumberFormat="1" applyFont="1" applyBorder="1" applyAlignment="1"/>
    <xf numFmtId="0" fontId="3" fillId="3" borderId="1" xfId="0" applyFont="1" applyFill="1" applyBorder="1" applyAlignment="1"/>
    <xf numFmtId="0" fontId="3" fillId="3" borderId="11" xfId="0" applyFont="1" applyFill="1" applyBorder="1" applyAlignment="1"/>
    <xf numFmtId="0" fontId="3" fillId="2" borderId="1" xfId="0" applyFont="1" applyFill="1" applyBorder="1" applyAlignment="1"/>
    <xf numFmtId="0" fontId="3" fillId="3" borderId="9" xfId="0" applyFont="1" applyFill="1" applyBorder="1" applyAlignment="1"/>
    <xf numFmtId="0" fontId="3" fillId="2" borderId="9" xfId="0" applyFont="1" applyFill="1" applyBorder="1" applyAlignment="1"/>
    <xf numFmtId="0" fontId="3" fillId="3" borderId="10" xfId="0" applyFont="1" applyFill="1" applyBorder="1" applyAlignment="1"/>
    <xf numFmtId="0" fontId="0" fillId="0" borderId="0" xfId="0" applyAlignment="1"/>
    <xf numFmtId="0" fontId="0" fillId="0" borderId="8" xfId="0" applyBorder="1" applyAlignment="1"/>
    <xf numFmtId="0" fontId="0" fillId="0" borderId="11" xfId="0" applyBorder="1" applyAlignment="1"/>
    <xf numFmtId="0" fontId="0" fillId="2" borderId="1" xfId="0" applyFill="1" applyBorder="1" applyAlignment="1">
      <alignment horizontal="right"/>
    </xf>
    <xf numFmtId="164" fontId="0" fillId="0" borderId="9" xfId="1" applyNumberFormat="1" applyFont="1" applyBorder="1" applyAlignment="1">
      <alignment horizontal="right"/>
    </xf>
    <xf numFmtId="164" fontId="0" fillId="2" borderId="9" xfId="1" applyNumberFormat="1" applyFont="1" applyFill="1" applyBorder="1" applyAlignment="1">
      <alignment horizontal="right"/>
    </xf>
    <xf numFmtId="164" fontId="0" fillId="0" borderId="10" xfId="1" applyNumberFormat="1" applyFont="1" applyBorder="1" applyAlignment="1">
      <alignment wrapText="1"/>
    </xf>
    <xf numFmtId="165" fontId="0" fillId="0" borderId="9" xfId="2" applyNumberFormat="1" applyFont="1" applyBorder="1" applyAlignment="1">
      <alignment horizontal="right"/>
    </xf>
    <xf numFmtId="165" fontId="0" fillId="2" borderId="9" xfId="2" applyNumberFormat="1" applyFont="1" applyFill="1" applyBorder="1" applyAlignment="1">
      <alignment horizontal="right"/>
    </xf>
    <xf numFmtId="164" fontId="0" fillId="0" borderId="10" xfId="1" applyNumberFormat="1" applyFont="1" applyBorder="1" applyAlignment="1"/>
    <xf numFmtId="0" fontId="3" fillId="2" borderId="1" xfId="0" applyFont="1" applyFill="1" applyBorder="1" applyAlignment="1">
      <alignment horizontal="right"/>
    </xf>
    <xf numFmtId="9" fontId="0" fillId="0" borderId="1" xfId="0" applyNumberFormat="1" applyBorder="1" applyAlignment="1">
      <alignment wrapText="1"/>
    </xf>
    <xf numFmtId="0" fontId="0" fillId="0" borderId="0" xfId="0" applyBorder="1" applyAlignment="1"/>
    <xf numFmtId="43" fontId="5" fillId="3" borderId="4" xfId="0" applyNumberFormat="1" applyFont="1" applyFill="1" applyBorder="1" applyAlignment="1">
      <alignment horizontal="right" vertical="top"/>
    </xf>
    <xf numFmtId="0" fontId="3" fillId="0" borderId="1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4" fontId="3" fillId="0" borderId="14" xfId="1" applyNumberFormat="1" applyFont="1" applyBorder="1" applyAlignment="1">
      <alignment horizontal="center"/>
    </xf>
    <xf numFmtId="164" fontId="3" fillId="0" borderId="20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">
    <cellStyle name="Comma 16" xfId="1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ch@gmail.com" TargetMode="External"/><Relationship Id="rId13" Type="http://schemas.openxmlformats.org/officeDocument/2006/relationships/hyperlink" Target="mailto:kuch@gmail.com" TargetMode="External"/><Relationship Id="rId3" Type="http://schemas.openxmlformats.org/officeDocument/2006/relationships/hyperlink" Target="mailto:kuch@gmail.com" TargetMode="External"/><Relationship Id="rId7" Type="http://schemas.openxmlformats.org/officeDocument/2006/relationships/hyperlink" Target="mailto:kuch@gmail.com" TargetMode="External"/><Relationship Id="rId12" Type="http://schemas.openxmlformats.org/officeDocument/2006/relationships/hyperlink" Target="mailto:kuch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kuch@gmail.com" TargetMode="External"/><Relationship Id="rId16" Type="http://schemas.openxmlformats.org/officeDocument/2006/relationships/hyperlink" Target="mailto:kuch@gmail.com" TargetMode="External"/><Relationship Id="rId1" Type="http://schemas.openxmlformats.org/officeDocument/2006/relationships/hyperlink" Target="mailto:kuch@gmail.com" TargetMode="External"/><Relationship Id="rId6" Type="http://schemas.openxmlformats.org/officeDocument/2006/relationships/hyperlink" Target="mailto:kuch@gmail.com" TargetMode="External"/><Relationship Id="rId11" Type="http://schemas.openxmlformats.org/officeDocument/2006/relationships/hyperlink" Target="mailto:kuch@gmail.com" TargetMode="External"/><Relationship Id="rId5" Type="http://schemas.openxmlformats.org/officeDocument/2006/relationships/hyperlink" Target="mailto:kuch@gmail.com" TargetMode="External"/><Relationship Id="rId15" Type="http://schemas.openxmlformats.org/officeDocument/2006/relationships/hyperlink" Target="mailto:kuch@gmail.com" TargetMode="External"/><Relationship Id="rId10" Type="http://schemas.openxmlformats.org/officeDocument/2006/relationships/hyperlink" Target="mailto:kuch@gmail.com" TargetMode="External"/><Relationship Id="rId4" Type="http://schemas.openxmlformats.org/officeDocument/2006/relationships/hyperlink" Target="mailto:kuch@gmail.com" TargetMode="External"/><Relationship Id="rId9" Type="http://schemas.openxmlformats.org/officeDocument/2006/relationships/hyperlink" Target="mailto:kuch@gmail.com" TargetMode="External"/><Relationship Id="rId14" Type="http://schemas.openxmlformats.org/officeDocument/2006/relationships/hyperlink" Target="mailto:ku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4"/>
  <sheetViews>
    <sheetView tabSelected="1" zoomScale="90" zoomScaleNormal="90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C5" sqref="C5"/>
    </sheetView>
  </sheetViews>
  <sheetFormatPr defaultRowHeight="15" x14ac:dyDescent="0.25"/>
  <cols>
    <col min="1" max="1" width="6.28515625" customWidth="1"/>
    <col min="2" max="2" width="13.28515625" bestFit="1" customWidth="1"/>
    <col min="3" max="4" width="13.7109375" customWidth="1"/>
    <col min="5" max="5" width="49.5703125" customWidth="1"/>
    <col min="6" max="6" width="18.42578125" bestFit="1" customWidth="1"/>
    <col min="7" max="8" width="13.7109375" customWidth="1"/>
    <col min="9" max="9" width="15.140625" customWidth="1"/>
    <col min="10" max="10" width="13.7109375" customWidth="1"/>
    <col min="11" max="11" width="1.7109375" customWidth="1"/>
    <col min="12" max="12" width="13.7109375" customWidth="1"/>
    <col min="13" max="13" width="42" customWidth="1"/>
    <col min="14" max="14" width="13.7109375" customWidth="1"/>
    <col min="15" max="15" width="16.28515625" bestFit="1" customWidth="1"/>
    <col min="16" max="16" width="13.7109375" customWidth="1"/>
    <col min="17" max="17" width="1.7109375" customWidth="1"/>
    <col min="18" max="18" width="11.42578125" customWidth="1"/>
    <col min="19" max="19" width="42.140625" customWidth="1"/>
    <col min="20" max="20" width="13.140625" bestFit="1" customWidth="1"/>
    <col min="21" max="21" width="16.28515625" bestFit="1" customWidth="1"/>
    <col min="22" max="22" width="1.7109375" customWidth="1"/>
    <col min="23" max="23" width="15" customWidth="1"/>
    <col min="24" max="24" width="13.140625" customWidth="1"/>
    <col min="25" max="25" width="13.42578125" customWidth="1"/>
    <col min="26" max="26" width="14.140625" customWidth="1"/>
    <col min="27" max="27" width="1.7109375" customWidth="1"/>
    <col min="28" max="28" width="13" customWidth="1"/>
    <col min="29" max="29" width="21.85546875" customWidth="1"/>
    <col min="30" max="30" width="19.140625" customWidth="1"/>
    <col min="31" max="31" width="20.7109375" customWidth="1"/>
    <col min="32" max="32" width="1.5703125" customWidth="1"/>
    <col min="33" max="33" width="11.85546875" bestFit="1" customWidth="1"/>
    <col min="34" max="35" width="15.28515625" customWidth="1"/>
    <col min="36" max="36" width="16" customWidth="1"/>
    <col min="37" max="37" width="10.7109375" bestFit="1" customWidth="1"/>
    <col min="38" max="38" width="13.28515625" customWidth="1"/>
    <col min="39" max="39" width="12.140625" customWidth="1"/>
    <col min="40" max="40" width="1.7109375" customWidth="1"/>
    <col min="41" max="41" width="10.7109375" customWidth="1"/>
    <col min="42" max="42" width="18.28515625" customWidth="1"/>
    <col min="43" max="43" width="15.140625" customWidth="1"/>
    <col min="44" max="44" width="1.7109375" customWidth="1"/>
    <col min="45" max="45" width="13" customWidth="1"/>
    <col min="46" max="46" width="1.7109375" customWidth="1"/>
    <col min="47" max="47" width="14.7109375" customWidth="1"/>
    <col min="48" max="48" width="13.42578125" customWidth="1"/>
    <col min="49" max="49" width="13.7109375" customWidth="1"/>
    <col min="50" max="50" width="14.5703125" customWidth="1"/>
    <col min="51" max="51" width="16.85546875" customWidth="1"/>
    <col min="52" max="52" width="15.140625" customWidth="1"/>
    <col min="53" max="53" width="1.5703125" customWidth="1"/>
    <col min="54" max="54" width="16.42578125" customWidth="1"/>
    <col min="55" max="56" width="18.140625" hidden="1" customWidth="1"/>
    <col min="57" max="58" width="17.7109375" hidden="1" customWidth="1"/>
    <col min="59" max="59" width="16.140625" customWidth="1"/>
    <col min="60" max="60" width="11.85546875" customWidth="1"/>
    <col min="61" max="61" width="1.7109375" hidden="1" customWidth="1"/>
    <col min="62" max="62" width="22.140625" hidden="1" customWidth="1"/>
    <col min="63" max="63" width="1.7109375" customWidth="1"/>
    <col min="64" max="64" width="36.28515625" customWidth="1"/>
    <col min="65" max="65" width="13.85546875" customWidth="1"/>
    <col min="69" max="69" width="20.28515625" customWidth="1"/>
    <col min="70" max="70" width="11.42578125" customWidth="1"/>
    <col min="71" max="71" width="11.5703125" bestFit="1" customWidth="1"/>
    <col min="72" max="72" width="21.85546875" bestFit="1" customWidth="1"/>
  </cols>
  <sheetData>
    <row r="1" spans="1:72" x14ac:dyDescent="0.25">
      <c r="A1" t="s">
        <v>76</v>
      </c>
      <c r="H1" s="114" t="s">
        <v>36</v>
      </c>
    </row>
    <row r="2" spans="1:72" x14ac:dyDescent="0.25">
      <c r="H2" s="114"/>
    </row>
    <row r="3" spans="1:72" ht="15.75" thickBot="1" x14ac:dyDescent="0.3">
      <c r="E3" s="107" t="s">
        <v>7</v>
      </c>
      <c r="H3" s="115"/>
    </row>
    <row r="4" spans="1:72" ht="15.75" thickBot="1" x14ac:dyDescent="0.3">
      <c r="A4" s="116" t="s">
        <v>23</v>
      </c>
      <c r="B4" s="117"/>
      <c r="C4" s="117"/>
      <c r="D4" s="117"/>
      <c r="E4" s="117"/>
      <c r="F4" s="117"/>
      <c r="G4" s="117"/>
      <c r="H4" s="117"/>
      <c r="I4" s="117"/>
      <c r="J4" s="118"/>
      <c r="K4" s="28"/>
      <c r="L4" s="116" t="s">
        <v>45</v>
      </c>
      <c r="M4" s="117"/>
      <c r="N4" s="117"/>
      <c r="O4" s="117"/>
      <c r="P4" s="117"/>
      <c r="Q4" s="29"/>
      <c r="R4" s="116" t="s">
        <v>46</v>
      </c>
      <c r="S4" s="117"/>
      <c r="T4" s="117"/>
      <c r="U4" s="117"/>
      <c r="V4" s="28"/>
      <c r="W4" s="119" t="s">
        <v>47</v>
      </c>
      <c r="X4" s="119"/>
      <c r="Y4" s="119"/>
      <c r="Z4" s="119"/>
      <c r="AA4" s="22"/>
      <c r="AB4" s="108" t="s">
        <v>15</v>
      </c>
      <c r="AC4" s="109"/>
      <c r="AD4" s="109"/>
      <c r="AE4" s="110"/>
      <c r="AF4" s="22"/>
      <c r="AG4" s="119" t="s">
        <v>68</v>
      </c>
      <c r="AH4" s="119"/>
      <c r="AI4" s="119"/>
      <c r="AJ4" s="119"/>
      <c r="AK4" s="119"/>
      <c r="AL4" s="119"/>
      <c r="AM4" s="119"/>
      <c r="AN4" s="32"/>
      <c r="AO4" s="120" t="s">
        <v>16</v>
      </c>
      <c r="AP4" s="120"/>
      <c r="AQ4" s="120"/>
      <c r="AR4" s="22"/>
      <c r="AS4" s="33" t="s">
        <v>72</v>
      </c>
      <c r="AT4" s="22"/>
      <c r="AU4" s="113" t="s">
        <v>17</v>
      </c>
      <c r="AV4" s="113"/>
      <c r="AW4" s="113"/>
      <c r="AX4" s="113"/>
      <c r="AY4" s="113"/>
      <c r="AZ4" s="113"/>
      <c r="BA4" s="22"/>
      <c r="BB4" s="111" t="s">
        <v>18</v>
      </c>
      <c r="BC4" s="112"/>
      <c r="BD4" s="112"/>
      <c r="BE4" s="112"/>
      <c r="BF4" s="112"/>
      <c r="BG4" s="112"/>
      <c r="BH4" s="112"/>
      <c r="BI4" s="24"/>
      <c r="BJ4" s="23"/>
      <c r="BK4" s="22"/>
      <c r="BL4" s="23"/>
    </row>
    <row r="5" spans="1:72" s="5" customFormat="1" ht="39" thickBot="1" x14ac:dyDescent="0.3">
      <c r="A5" s="19" t="s">
        <v>0</v>
      </c>
      <c r="B5" s="1" t="s">
        <v>9</v>
      </c>
      <c r="C5" s="1" t="s">
        <v>10</v>
      </c>
      <c r="D5" s="2" t="s">
        <v>4</v>
      </c>
      <c r="E5" s="1" t="s">
        <v>27</v>
      </c>
      <c r="F5" s="20" t="s">
        <v>35</v>
      </c>
      <c r="G5" s="20" t="s">
        <v>67</v>
      </c>
      <c r="H5" s="20" t="s">
        <v>6</v>
      </c>
      <c r="I5" s="20" t="s">
        <v>5</v>
      </c>
      <c r="J5" s="2" t="s">
        <v>28</v>
      </c>
      <c r="K5" s="3"/>
      <c r="L5" s="20" t="s">
        <v>43</v>
      </c>
      <c r="M5" s="20" t="s">
        <v>27</v>
      </c>
      <c r="N5" s="2" t="s">
        <v>39</v>
      </c>
      <c r="O5" s="20" t="s">
        <v>40</v>
      </c>
      <c r="P5" s="20" t="s">
        <v>44</v>
      </c>
      <c r="Q5" s="21"/>
      <c r="R5" s="20" t="s">
        <v>43</v>
      </c>
      <c r="S5" s="20" t="s">
        <v>27</v>
      </c>
      <c r="T5" s="20" t="s">
        <v>39</v>
      </c>
      <c r="U5" s="20" t="s">
        <v>40</v>
      </c>
      <c r="V5" s="3"/>
      <c r="W5" s="2" t="s">
        <v>26</v>
      </c>
      <c r="X5" s="2" t="s">
        <v>29</v>
      </c>
      <c r="Y5" s="2" t="s">
        <v>19</v>
      </c>
      <c r="Z5" s="2" t="s">
        <v>20</v>
      </c>
      <c r="AA5" s="3"/>
      <c r="AB5" s="2" t="s">
        <v>25</v>
      </c>
      <c r="AC5" s="2" t="s">
        <v>21</v>
      </c>
      <c r="AD5" s="2" t="s">
        <v>22</v>
      </c>
      <c r="AE5" s="2" t="s">
        <v>73</v>
      </c>
      <c r="AF5" s="3"/>
      <c r="AG5" s="2" t="s">
        <v>51</v>
      </c>
      <c r="AH5" s="2" t="s">
        <v>97</v>
      </c>
      <c r="AI5" s="2" t="s">
        <v>55</v>
      </c>
      <c r="AJ5" s="2" t="s">
        <v>69</v>
      </c>
      <c r="AK5" s="2" t="s">
        <v>70</v>
      </c>
      <c r="AL5" s="2" t="s">
        <v>71</v>
      </c>
      <c r="AM5" s="2" t="s">
        <v>56</v>
      </c>
      <c r="AN5" s="25"/>
      <c r="AO5" s="31" t="s">
        <v>52</v>
      </c>
      <c r="AP5" s="31" t="s">
        <v>53</v>
      </c>
      <c r="AQ5" s="31" t="s">
        <v>54</v>
      </c>
      <c r="AR5" s="3"/>
      <c r="AS5" s="2" t="s">
        <v>98</v>
      </c>
      <c r="AT5" s="3"/>
      <c r="AU5" s="20" t="s">
        <v>74</v>
      </c>
      <c r="AV5" s="2" t="s">
        <v>57</v>
      </c>
      <c r="AW5" s="2" t="s">
        <v>30</v>
      </c>
      <c r="AX5" s="2" t="s">
        <v>75</v>
      </c>
      <c r="AY5" s="2" t="s">
        <v>58</v>
      </c>
      <c r="AZ5" s="2" t="s">
        <v>59</v>
      </c>
      <c r="BA5" s="3"/>
      <c r="BB5" s="2" t="s">
        <v>60</v>
      </c>
      <c r="BC5" s="2" t="s">
        <v>77</v>
      </c>
      <c r="BD5" s="2" t="s">
        <v>78</v>
      </c>
      <c r="BE5" s="2" t="s">
        <v>61</v>
      </c>
      <c r="BF5" s="2" t="s">
        <v>79</v>
      </c>
      <c r="BG5" s="2" t="s">
        <v>62</v>
      </c>
      <c r="BH5" s="2" t="s">
        <v>24</v>
      </c>
      <c r="BI5" s="25"/>
      <c r="BJ5" s="20" t="s">
        <v>41</v>
      </c>
      <c r="BK5" s="3"/>
      <c r="BL5" s="4" t="s">
        <v>1</v>
      </c>
    </row>
    <row r="6" spans="1:72" s="5" customFormat="1" ht="15.75" thickBot="1" x14ac:dyDescent="0.3">
      <c r="A6" s="67" t="s">
        <v>11</v>
      </c>
      <c r="B6" s="68"/>
      <c r="C6" s="68"/>
      <c r="D6" s="68"/>
      <c r="E6" s="68"/>
      <c r="F6" s="68"/>
      <c r="G6" s="68"/>
      <c r="H6" s="68"/>
      <c r="I6" s="68"/>
      <c r="J6" s="68"/>
      <c r="K6" s="46"/>
      <c r="L6" s="68"/>
      <c r="M6" s="68"/>
      <c r="N6" s="68"/>
      <c r="O6" s="68"/>
      <c r="P6" s="68"/>
      <c r="Q6" s="69"/>
      <c r="R6" s="68"/>
      <c r="S6" s="68"/>
      <c r="T6" s="68"/>
      <c r="U6" s="68"/>
      <c r="V6" s="69"/>
      <c r="W6" s="68"/>
      <c r="X6" s="68"/>
      <c r="Y6" s="68"/>
      <c r="Z6" s="68"/>
      <c r="AA6" s="69"/>
      <c r="AB6" s="68"/>
      <c r="AC6" s="68"/>
      <c r="AD6" s="68"/>
      <c r="AE6" s="68"/>
      <c r="AF6" s="69"/>
      <c r="AG6" s="68"/>
      <c r="AH6" s="68"/>
      <c r="AI6" s="68"/>
      <c r="AJ6" s="68"/>
      <c r="AK6" s="68"/>
      <c r="AL6" s="68"/>
      <c r="AM6" s="68"/>
      <c r="AN6" s="69"/>
      <c r="AO6" s="68"/>
      <c r="AP6" s="68"/>
      <c r="AQ6" s="68"/>
      <c r="AR6" s="69"/>
      <c r="AS6" s="68"/>
      <c r="AT6" s="69"/>
      <c r="AU6" s="68"/>
      <c r="AV6" s="68"/>
      <c r="AW6" s="68"/>
      <c r="AX6" s="68"/>
      <c r="AY6" s="68"/>
      <c r="AZ6" s="68"/>
      <c r="BA6" s="69"/>
      <c r="BB6" s="68"/>
      <c r="BC6" s="68"/>
      <c r="BD6" s="68"/>
      <c r="BE6" s="68"/>
      <c r="BF6" s="68"/>
      <c r="BG6" s="68"/>
      <c r="BH6" s="68"/>
      <c r="BI6" s="69"/>
      <c r="BJ6" s="68"/>
      <c r="BK6" s="69"/>
      <c r="BL6" s="70"/>
      <c r="BQ6" s="5" t="s">
        <v>37</v>
      </c>
      <c r="BR6" s="5" t="s">
        <v>48</v>
      </c>
      <c r="BS6" s="105" t="s">
        <v>2</v>
      </c>
      <c r="BT6" s="5" t="s">
        <v>63</v>
      </c>
    </row>
    <row r="7" spans="1:72" s="5" customFormat="1" ht="30.75" thickBot="1" x14ac:dyDescent="0.3">
      <c r="A7" s="72">
        <v>1</v>
      </c>
      <c r="B7" s="73" t="s">
        <v>31</v>
      </c>
      <c r="C7" s="73" t="s">
        <v>88</v>
      </c>
      <c r="D7" s="104">
        <v>0.5</v>
      </c>
      <c r="E7" s="73" t="s">
        <v>89</v>
      </c>
      <c r="F7" s="71" t="s">
        <v>38</v>
      </c>
      <c r="G7" s="71" t="s">
        <v>64</v>
      </c>
      <c r="H7" s="71" t="s">
        <v>2</v>
      </c>
      <c r="I7" s="71" t="s">
        <v>8</v>
      </c>
      <c r="J7" s="74">
        <v>1</v>
      </c>
      <c r="K7" s="75"/>
      <c r="L7" s="42" t="s">
        <v>82</v>
      </c>
      <c r="M7" s="43" t="s">
        <v>83</v>
      </c>
      <c r="N7" s="42">
        <v>1234567890</v>
      </c>
      <c r="O7" s="44" t="s">
        <v>84</v>
      </c>
      <c r="P7" s="42" t="s">
        <v>85</v>
      </c>
      <c r="Q7" s="45"/>
      <c r="R7" s="42" t="s">
        <v>86</v>
      </c>
      <c r="S7" s="43" t="s">
        <v>83</v>
      </c>
      <c r="T7" s="42">
        <v>1234567890</v>
      </c>
      <c r="U7" s="44" t="s">
        <v>84</v>
      </c>
      <c r="V7" s="46"/>
      <c r="W7" s="47">
        <v>3000</v>
      </c>
      <c r="X7" s="47">
        <v>3000</v>
      </c>
      <c r="Y7" s="47">
        <v>4000</v>
      </c>
      <c r="Z7" s="47">
        <v>6000</v>
      </c>
      <c r="AA7" s="48"/>
      <c r="AB7" s="47">
        <v>1000</v>
      </c>
      <c r="AC7" s="47">
        <v>1545</v>
      </c>
      <c r="AD7" s="47">
        <v>123</v>
      </c>
      <c r="AE7" s="49">
        <v>1230</v>
      </c>
      <c r="AF7" s="50"/>
      <c r="AG7" s="51">
        <f>(W7*AB7)/10^7</f>
        <v>0.3</v>
      </c>
      <c r="AH7" s="52">
        <f>120000/10^7</f>
        <v>1.2E-2</v>
      </c>
      <c r="AI7" s="52">
        <f>120000/10^7</f>
        <v>1.2E-2</v>
      </c>
      <c r="AJ7" s="52">
        <f>120000/10^7</f>
        <v>1.2E-2</v>
      </c>
      <c r="AK7" s="52">
        <f>120000/10^7</f>
        <v>1.2E-2</v>
      </c>
      <c r="AL7" s="52">
        <f>120000/10^7</f>
        <v>1.2E-2</v>
      </c>
      <c r="AM7" s="51">
        <f>SUM(AG7:AL7)</f>
        <v>0.36000000000000004</v>
      </c>
      <c r="AN7" s="53"/>
      <c r="AO7" s="52">
        <f>100000/10^7</f>
        <v>0.01</v>
      </c>
      <c r="AP7" s="52">
        <f>100000/10^7</f>
        <v>0.01</v>
      </c>
      <c r="AQ7" s="52">
        <f>100000/10^7</f>
        <v>0.01</v>
      </c>
      <c r="AR7" s="50"/>
      <c r="AS7" s="54">
        <v>3.0000000000000001E-3</v>
      </c>
      <c r="AT7" s="55"/>
      <c r="AU7" s="56" t="s">
        <v>87</v>
      </c>
      <c r="AV7" s="47">
        <v>2500000</v>
      </c>
      <c r="AW7" s="57">
        <v>0.15</v>
      </c>
      <c r="AX7" s="58">
        <v>2500000</v>
      </c>
      <c r="AY7" s="47">
        <v>2500000</v>
      </c>
      <c r="AZ7" s="49">
        <f>AY7+AV7</f>
        <v>5000000</v>
      </c>
      <c r="BA7" s="50"/>
      <c r="BB7" s="54">
        <f>2000000/10^7</f>
        <v>0.2</v>
      </c>
      <c r="BC7" s="56">
        <f>500000/10^7</f>
        <v>0.05</v>
      </c>
      <c r="BD7" s="56" t="s">
        <v>80</v>
      </c>
      <c r="BE7" s="54">
        <f>500000/10^7</f>
        <v>0.05</v>
      </c>
      <c r="BF7" s="56" t="s">
        <v>80</v>
      </c>
      <c r="BG7" s="59">
        <f>BB7-(IF(BD7="Owner",BC7,0)+IF(BF7="Owner",BE7,0))</f>
        <v>0.1</v>
      </c>
      <c r="BH7" s="60">
        <f>BG7/AG7</f>
        <v>0.33333333333333337</v>
      </c>
      <c r="BI7" s="76"/>
      <c r="BJ7" s="77" t="s">
        <v>42</v>
      </c>
      <c r="BK7" s="78"/>
      <c r="BL7" s="79"/>
      <c r="BQ7" s="5" t="s">
        <v>38</v>
      </c>
      <c r="BR7" s="5" t="s">
        <v>49</v>
      </c>
      <c r="BS7" s="105" t="s">
        <v>3</v>
      </c>
      <c r="BT7" s="5" t="s">
        <v>64</v>
      </c>
    </row>
    <row r="8" spans="1:72" s="5" customFormat="1" ht="30.75" thickBot="1" x14ac:dyDescent="0.3">
      <c r="A8" s="72">
        <v>2</v>
      </c>
      <c r="B8" s="73" t="s">
        <v>32</v>
      </c>
      <c r="C8" s="73" t="s">
        <v>90</v>
      </c>
      <c r="D8" s="104">
        <v>1</v>
      </c>
      <c r="E8" s="73" t="s">
        <v>89</v>
      </c>
      <c r="F8" s="71" t="s">
        <v>37</v>
      </c>
      <c r="G8" s="71" t="s">
        <v>64</v>
      </c>
      <c r="H8" s="71" t="s">
        <v>3</v>
      </c>
      <c r="I8" s="71" t="s">
        <v>49</v>
      </c>
      <c r="J8" s="74">
        <v>3</v>
      </c>
      <c r="K8" s="75"/>
      <c r="L8" s="42" t="s">
        <v>82</v>
      </c>
      <c r="M8" s="43" t="s">
        <v>83</v>
      </c>
      <c r="N8" s="42">
        <v>1234567890</v>
      </c>
      <c r="O8" s="44" t="s">
        <v>84</v>
      </c>
      <c r="P8" s="42" t="s">
        <v>85</v>
      </c>
      <c r="Q8" s="45"/>
      <c r="R8" s="42" t="s">
        <v>86</v>
      </c>
      <c r="S8" s="43" t="s">
        <v>83</v>
      </c>
      <c r="T8" s="42">
        <v>1234567890</v>
      </c>
      <c r="U8" s="44" t="s">
        <v>84</v>
      </c>
      <c r="V8" s="46"/>
      <c r="W8" s="47">
        <v>7050</v>
      </c>
      <c r="X8" s="47">
        <v>3000</v>
      </c>
      <c r="Y8" s="47">
        <v>4000</v>
      </c>
      <c r="Z8" s="47">
        <v>6000</v>
      </c>
      <c r="AA8" s="48"/>
      <c r="AB8" s="47">
        <v>1000</v>
      </c>
      <c r="AC8" s="47">
        <v>1545</v>
      </c>
      <c r="AD8" s="47">
        <v>123</v>
      </c>
      <c r="AE8" s="49">
        <v>1230</v>
      </c>
      <c r="AF8" s="50"/>
      <c r="AG8" s="51">
        <f>(W8*AB8)/10^7</f>
        <v>0.70499999999999996</v>
      </c>
      <c r="AH8" s="52">
        <f>250000/10^7</f>
        <v>2.5000000000000001E-2</v>
      </c>
      <c r="AI8" s="52">
        <f>250000/10^7</f>
        <v>2.5000000000000001E-2</v>
      </c>
      <c r="AJ8" s="52">
        <f>250000/10^7</f>
        <v>2.5000000000000001E-2</v>
      </c>
      <c r="AK8" s="52">
        <f>250000/10^7</f>
        <v>2.5000000000000001E-2</v>
      </c>
      <c r="AL8" s="52">
        <f>250000/10^7</f>
        <v>2.5000000000000001E-2</v>
      </c>
      <c r="AM8" s="51">
        <f>SUM(AG8:AL8)</f>
        <v>0.83000000000000007</v>
      </c>
      <c r="AN8" s="53"/>
      <c r="AO8" s="52">
        <f>250000/10^7</f>
        <v>2.5000000000000001E-2</v>
      </c>
      <c r="AP8" s="52">
        <f>250000/10^7</f>
        <v>2.5000000000000001E-2</v>
      </c>
      <c r="AQ8" s="52">
        <f>250000/10^7</f>
        <v>2.5000000000000001E-2</v>
      </c>
      <c r="AR8" s="50"/>
      <c r="AS8" s="54">
        <v>7.0499999999999998E-3</v>
      </c>
      <c r="AT8" s="55"/>
      <c r="AU8" s="56" t="s">
        <v>87</v>
      </c>
      <c r="AV8" s="47">
        <v>2500000</v>
      </c>
      <c r="AW8" s="57">
        <v>0.15</v>
      </c>
      <c r="AX8" s="58">
        <v>2500000</v>
      </c>
      <c r="AY8" s="47">
        <v>2500000</v>
      </c>
      <c r="AZ8" s="49">
        <f>AY8+AV8</f>
        <v>5000000</v>
      </c>
      <c r="BA8" s="50"/>
      <c r="BB8" s="54">
        <f>2000000/10^7</f>
        <v>0.2</v>
      </c>
      <c r="BC8" s="56">
        <f>500000/10^7</f>
        <v>0.05</v>
      </c>
      <c r="BD8" s="56" t="s">
        <v>81</v>
      </c>
      <c r="BE8" s="54">
        <f>500000/10^7</f>
        <v>0.05</v>
      </c>
      <c r="BF8" s="56" t="s">
        <v>81</v>
      </c>
      <c r="BG8" s="59">
        <f>BB8-(IF(BD8="Owner",BC8,0)+IF(BF8="Owner",BE8,0))</f>
        <v>0.2</v>
      </c>
      <c r="BH8" s="60">
        <f>BG8/AG8</f>
        <v>0.28368794326241137</v>
      </c>
      <c r="BI8" s="76"/>
      <c r="BJ8" s="80"/>
      <c r="BK8" s="78"/>
      <c r="BL8" s="79"/>
      <c r="BR8" s="5" t="s">
        <v>50</v>
      </c>
      <c r="BT8" s="5" t="s">
        <v>65</v>
      </c>
    </row>
    <row r="9" spans="1:72" s="5" customFormat="1" ht="15.75" thickBot="1" x14ac:dyDescent="0.3">
      <c r="A9" s="81"/>
      <c r="B9" s="82" t="s">
        <v>33</v>
      </c>
      <c r="C9" s="83"/>
      <c r="D9" s="61"/>
      <c r="E9" s="82"/>
      <c r="F9" s="84"/>
      <c r="G9" s="84"/>
      <c r="H9" s="84"/>
      <c r="J9" s="61">
        <f>SUM(J7:J8)</f>
        <v>4</v>
      </c>
      <c r="K9" s="75"/>
      <c r="L9" s="61"/>
      <c r="M9" s="61"/>
      <c r="N9" s="61"/>
      <c r="O9" s="61"/>
      <c r="P9" s="61"/>
      <c r="Q9" s="62"/>
      <c r="R9" s="61"/>
      <c r="S9" s="61"/>
      <c r="T9" s="61"/>
      <c r="U9" s="61"/>
      <c r="V9" s="46"/>
      <c r="W9" s="61">
        <f>SUM(W7:W8)</f>
        <v>10050</v>
      </c>
      <c r="X9" s="61">
        <f>SUM(X7:X8)</f>
        <v>6000</v>
      </c>
      <c r="Y9" s="61">
        <f>SUM(Y7:Y8)</f>
        <v>8000</v>
      </c>
      <c r="Z9" s="61">
        <f>SUM(Z7:Z8)</f>
        <v>12000</v>
      </c>
      <c r="AA9" s="48"/>
      <c r="AB9" s="61">
        <f t="shared" ref="AB9:AE9" si="0">SUM(AB7:AB8)</f>
        <v>2000</v>
      </c>
      <c r="AC9" s="61">
        <f t="shared" si="0"/>
        <v>3090</v>
      </c>
      <c r="AD9" s="61">
        <f t="shared" si="0"/>
        <v>246</v>
      </c>
      <c r="AE9" s="61">
        <f t="shared" si="0"/>
        <v>2460</v>
      </c>
      <c r="AF9" s="63"/>
      <c r="AG9" s="64">
        <f t="shared" ref="AG9:AM9" si="1">SUM(AG7:AG8)</f>
        <v>1.0049999999999999</v>
      </c>
      <c r="AH9" s="64">
        <f t="shared" si="1"/>
        <v>3.7000000000000005E-2</v>
      </c>
      <c r="AI9" s="64">
        <f t="shared" si="1"/>
        <v>3.7000000000000005E-2</v>
      </c>
      <c r="AJ9" s="64">
        <f t="shared" si="1"/>
        <v>3.7000000000000005E-2</v>
      </c>
      <c r="AK9" s="64">
        <f t="shared" si="1"/>
        <v>3.7000000000000005E-2</v>
      </c>
      <c r="AL9" s="64">
        <f t="shared" si="1"/>
        <v>3.7000000000000005E-2</v>
      </c>
      <c r="AM9" s="64">
        <f t="shared" si="1"/>
        <v>1.1900000000000002</v>
      </c>
      <c r="AN9" s="53"/>
      <c r="AO9" s="64">
        <f>SUM(AO7:AO8)</f>
        <v>3.5000000000000003E-2</v>
      </c>
      <c r="AP9" s="64">
        <f>SUM(AP7:AP8)</f>
        <v>3.5000000000000003E-2</v>
      </c>
      <c r="AQ9" s="64">
        <f>SUM(AQ7:AQ8)</f>
        <v>3.5000000000000003E-2</v>
      </c>
      <c r="AR9" s="63"/>
      <c r="AS9" s="64">
        <f>SUM(AS7:AS8)</f>
        <v>1.005E-2</v>
      </c>
      <c r="AT9" s="63"/>
      <c r="AU9" s="64"/>
      <c r="AV9" s="61">
        <f t="shared" ref="AV9:AZ9" si="2">SUM(AV7:AV8)</f>
        <v>5000000</v>
      </c>
      <c r="AW9" s="61"/>
      <c r="AX9" s="61">
        <f>SUM(AX7:AX8)</f>
        <v>5000000</v>
      </c>
      <c r="AY9" s="61">
        <f t="shared" si="2"/>
        <v>5000000</v>
      </c>
      <c r="AZ9" s="61">
        <f t="shared" si="2"/>
        <v>10000000</v>
      </c>
      <c r="BA9" s="65"/>
      <c r="BB9" s="64">
        <f t="shared" ref="BB9:BE9" si="3">SUM(BB7:BB8)</f>
        <v>0.4</v>
      </c>
      <c r="BC9" s="64">
        <f t="shared" si="3"/>
        <v>0.1</v>
      </c>
      <c r="BD9" s="64"/>
      <c r="BE9" s="64">
        <f t="shared" si="3"/>
        <v>0.1</v>
      </c>
      <c r="BF9" s="64"/>
      <c r="BG9" s="66">
        <f t="shared" ref="BG9" si="4">SUM(BG7:BG8)</f>
        <v>0.30000000000000004</v>
      </c>
      <c r="BH9" s="64">
        <f>AVERAGE(BH7:BH8)</f>
        <v>0.3085106382978724</v>
      </c>
      <c r="BI9" s="62"/>
      <c r="BJ9" s="61"/>
      <c r="BK9" s="85"/>
      <c r="BL9" s="86"/>
      <c r="BT9" s="5" t="s">
        <v>2</v>
      </c>
    </row>
    <row r="10" spans="1:72" s="93" customFormat="1" ht="15.75" thickBot="1" x14ac:dyDescent="0.3">
      <c r="A10" s="67" t="s">
        <v>12</v>
      </c>
      <c r="B10" s="87"/>
      <c r="C10" s="88"/>
      <c r="D10" s="87"/>
      <c r="E10" s="87"/>
      <c r="F10" s="87"/>
      <c r="G10" s="87"/>
      <c r="H10" s="87"/>
      <c r="I10" s="87"/>
      <c r="J10" s="87"/>
      <c r="K10" s="75"/>
      <c r="L10" s="87"/>
      <c r="M10" s="87"/>
      <c r="N10" s="87"/>
      <c r="O10" s="87"/>
      <c r="P10" s="87"/>
      <c r="Q10" s="89"/>
      <c r="R10" s="87"/>
      <c r="S10" s="87"/>
      <c r="T10" s="87"/>
      <c r="U10" s="87"/>
      <c r="V10" s="89"/>
      <c r="W10" s="87"/>
      <c r="X10" s="87"/>
      <c r="Y10" s="87"/>
      <c r="Z10" s="87"/>
      <c r="AA10" s="89"/>
      <c r="AB10" s="87"/>
      <c r="AC10" s="87"/>
      <c r="AD10" s="87"/>
      <c r="AE10" s="87"/>
      <c r="AF10" s="89"/>
      <c r="AG10" s="87"/>
      <c r="AH10" s="87"/>
      <c r="AI10" s="87"/>
      <c r="AJ10" s="87"/>
      <c r="AK10" s="87"/>
      <c r="AL10" s="87"/>
      <c r="AM10" s="87"/>
      <c r="AN10" s="89"/>
      <c r="AO10" s="87"/>
      <c r="AP10" s="87"/>
      <c r="AQ10" s="87"/>
      <c r="AR10" s="89"/>
      <c r="AS10" s="87"/>
      <c r="AT10" s="89"/>
      <c r="AU10" s="87"/>
      <c r="AV10" s="87"/>
      <c r="AW10" s="87"/>
      <c r="AX10" s="87"/>
      <c r="AY10" s="87"/>
      <c r="AZ10" s="87"/>
      <c r="BA10" s="89"/>
      <c r="BB10" s="87"/>
      <c r="BC10" s="87"/>
      <c r="BD10" s="90"/>
      <c r="BE10" s="90"/>
      <c r="BF10" s="90"/>
      <c r="BG10" s="90"/>
      <c r="BH10" s="90"/>
      <c r="BI10" s="91"/>
      <c r="BJ10" s="90"/>
      <c r="BK10" s="89"/>
      <c r="BL10" s="92"/>
      <c r="BT10" s="5" t="s">
        <v>91</v>
      </c>
    </row>
    <row r="11" spans="1:72" s="93" customFormat="1" ht="30.75" thickBot="1" x14ac:dyDescent="0.3">
      <c r="A11" s="72">
        <f>A8+1</f>
        <v>3</v>
      </c>
      <c r="B11" s="73" t="s">
        <v>93</v>
      </c>
      <c r="C11" s="71"/>
      <c r="D11" s="104">
        <v>1</v>
      </c>
      <c r="E11" s="73" t="s">
        <v>95</v>
      </c>
      <c r="F11" s="71" t="s">
        <v>38</v>
      </c>
      <c r="G11" s="71" t="s">
        <v>64</v>
      </c>
      <c r="H11" s="71" t="s">
        <v>2</v>
      </c>
      <c r="I11" s="71" t="s">
        <v>8</v>
      </c>
      <c r="J11" s="74">
        <v>1</v>
      </c>
      <c r="K11" s="75"/>
      <c r="L11" s="42" t="s">
        <v>82</v>
      </c>
      <c r="M11" s="43" t="s">
        <v>83</v>
      </c>
      <c r="N11" s="42">
        <v>1234567890</v>
      </c>
      <c r="O11" s="44" t="s">
        <v>84</v>
      </c>
      <c r="P11" s="42" t="s">
        <v>85</v>
      </c>
      <c r="Q11" s="45"/>
      <c r="R11" s="42" t="s">
        <v>86</v>
      </c>
      <c r="S11" s="43" t="s">
        <v>83</v>
      </c>
      <c r="T11" s="42">
        <v>1234567890</v>
      </c>
      <c r="U11" s="44" t="s">
        <v>84</v>
      </c>
      <c r="V11" s="96"/>
      <c r="W11" s="47">
        <v>3000</v>
      </c>
      <c r="X11" s="47">
        <v>3000</v>
      </c>
      <c r="Y11" s="47">
        <v>4000</v>
      </c>
      <c r="Z11" s="47">
        <v>6000</v>
      </c>
      <c r="AA11" s="96"/>
      <c r="AB11" s="47">
        <v>1000</v>
      </c>
      <c r="AC11" s="47">
        <v>1545</v>
      </c>
      <c r="AD11" s="47">
        <v>123</v>
      </c>
      <c r="AE11" s="49">
        <v>1230</v>
      </c>
      <c r="AF11" s="50"/>
      <c r="AG11" s="51">
        <f>(W11*AB11)/10^7</f>
        <v>0.3</v>
      </c>
      <c r="AH11" s="52">
        <f>120000/10^7</f>
        <v>1.2E-2</v>
      </c>
      <c r="AI11" s="52">
        <f>120000/10^7</f>
        <v>1.2E-2</v>
      </c>
      <c r="AJ11" s="52">
        <f>120000/10^7</f>
        <v>1.2E-2</v>
      </c>
      <c r="AK11" s="52">
        <f>120000/10^7</f>
        <v>1.2E-2</v>
      </c>
      <c r="AL11" s="52">
        <f>120000/10^7</f>
        <v>1.2E-2</v>
      </c>
      <c r="AM11" s="51">
        <f>SUM(AG11:AL11)</f>
        <v>0.36000000000000004</v>
      </c>
      <c r="AN11" s="53"/>
      <c r="AO11" s="52">
        <f>100000/10^7</f>
        <v>0.01</v>
      </c>
      <c r="AP11" s="52">
        <f>100000/10^7</f>
        <v>0.01</v>
      </c>
      <c r="AQ11" s="52">
        <f>100000/10^7</f>
        <v>0.01</v>
      </c>
      <c r="AR11" s="50"/>
      <c r="AS11" s="54">
        <v>3.0000000000000001E-3</v>
      </c>
      <c r="AT11" s="55"/>
      <c r="AU11" s="56" t="s">
        <v>87</v>
      </c>
      <c r="AV11" s="47">
        <v>2500000</v>
      </c>
      <c r="AW11" s="57">
        <v>0.15</v>
      </c>
      <c r="AX11" s="58">
        <v>2500000</v>
      </c>
      <c r="AY11" s="47">
        <v>2500000</v>
      </c>
      <c r="AZ11" s="49">
        <f>AY11+AV11</f>
        <v>5000000</v>
      </c>
      <c r="BA11" s="50"/>
      <c r="BB11" s="54">
        <f>2000000/10^7</f>
        <v>0.2</v>
      </c>
      <c r="BC11" s="56">
        <f>500000/10^7</f>
        <v>0.05</v>
      </c>
      <c r="BD11" s="56" t="s">
        <v>80</v>
      </c>
      <c r="BE11" s="54">
        <f>500000/10^7</f>
        <v>0.05</v>
      </c>
      <c r="BF11" s="56" t="s">
        <v>80</v>
      </c>
      <c r="BG11" s="59">
        <f>BB11-(IF(BD11="Owner",BC11,0)+IF(BF11="Owner",BE11,0))</f>
        <v>0.1</v>
      </c>
      <c r="BH11" s="60">
        <f>BG11/AG11</f>
        <v>0.33333333333333337</v>
      </c>
      <c r="BI11" s="98"/>
      <c r="BJ11" s="97"/>
      <c r="BK11" s="96"/>
      <c r="BL11" s="99"/>
      <c r="BT11" s="5" t="s">
        <v>66</v>
      </c>
    </row>
    <row r="12" spans="1:72" s="93" customFormat="1" ht="30.75" thickBot="1" x14ac:dyDescent="0.3">
      <c r="A12" s="72">
        <f>A11+1</f>
        <v>4</v>
      </c>
      <c r="B12" s="73" t="s">
        <v>94</v>
      </c>
      <c r="C12" s="71"/>
      <c r="D12" s="104">
        <v>1</v>
      </c>
      <c r="E12" s="73" t="s">
        <v>96</v>
      </c>
      <c r="F12" s="71" t="s">
        <v>37</v>
      </c>
      <c r="G12" s="71" t="s">
        <v>64</v>
      </c>
      <c r="H12" s="71" t="s">
        <v>3</v>
      </c>
      <c r="I12" s="71" t="s">
        <v>49</v>
      </c>
      <c r="J12" s="74">
        <v>3</v>
      </c>
      <c r="K12" s="75"/>
      <c r="L12" s="42" t="s">
        <v>82</v>
      </c>
      <c r="M12" s="43" t="s">
        <v>83</v>
      </c>
      <c r="N12" s="42">
        <v>1234567890</v>
      </c>
      <c r="O12" s="44" t="s">
        <v>84</v>
      </c>
      <c r="P12" s="42" t="s">
        <v>85</v>
      </c>
      <c r="Q12" s="45"/>
      <c r="R12" s="42" t="s">
        <v>86</v>
      </c>
      <c r="S12" s="43" t="s">
        <v>83</v>
      </c>
      <c r="T12" s="42">
        <v>1234567890</v>
      </c>
      <c r="U12" s="44" t="s">
        <v>84</v>
      </c>
      <c r="V12" s="96"/>
      <c r="W12" s="47">
        <v>7050</v>
      </c>
      <c r="X12" s="47">
        <v>3000</v>
      </c>
      <c r="Y12" s="47">
        <v>4000</v>
      </c>
      <c r="Z12" s="47">
        <v>6000</v>
      </c>
      <c r="AA12" s="96"/>
      <c r="AB12" s="47">
        <v>1000</v>
      </c>
      <c r="AC12" s="47">
        <v>1545</v>
      </c>
      <c r="AD12" s="47">
        <v>123</v>
      </c>
      <c r="AE12" s="49">
        <v>1230</v>
      </c>
      <c r="AF12" s="50"/>
      <c r="AG12" s="51">
        <f>(W12*AB12)/10^7</f>
        <v>0.70499999999999996</v>
      </c>
      <c r="AH12" s="52">
        <f>250000/10^7</f>
        <v>2.5000000000000001E-2</v>
      </c>
      <c r="AI12" s="52">
        <f>250000/10^7</f>
        <v>2.5000000000000001E-2</v>
      </c>
      <c r="AJ12" s="52">
        <f>250000/10^7</f>
        <v>2.5000000000000001E-2</v>
      </c>
      <c r="AK12" s="52">
        <f>250000/10^7</f>
        <v>2.5000000000000001E-2</v>
      </c>
      <c r="AL12" s="52">
        <f>250000/10^7</f>
        <v>2.5000000000000001E-2</v>
      </c>
      <c r="AM12" s="51">
        <f>SUM(AG12:AL12)</f>
        <v>0.83000000000000007</v>
      </c>
      <c r="AN12" s="53"/>
      <c r="AO12" s="52">
        <f>250000/10^7</f>
        <v>2.5000000000000001E-2</v>
      </c>
      <c r="AP12" s="52">
        <f>250000/10^7</f>
        <v>2.5000000000000001E-2</v>
      </c>
      <c r="AQ12" s="52">
        <f>250000/10^7</f>
        <v>2.5000000000000001E-2</v>
      </c>
      <c r="AR12" s="50"/>
      <c r="AS12" s="54">
        <v>7.0499999999999998E-3</v>
      </c>
      <c r="AT12" s="55"/>
      <c r="AU12" s="56" t="s">
        <v>87</v>
      </c>
      <c r="AV12" s="47">
        <v>2500000</v>
      </c>
      <c r="AW12" s="57">
        <v>0.15</v>
      </c>
      <c r="AX12" s="58">
        <v>2500000</v>
      </c>
      <c r="AY12" s="47">
        <v>2500000</v>
      </c>
      <c r="AZ12" s="49">
        <f>AY12+AV12</f>
        <v>5000000</v>
      </c>
      <c r="BA12" s="50"/>
      <c r="BB12" s="54">
        <f>2000000/10^7</f>
        <v>0.2</v>
      </c>
      <c r="BC12" s="56">
        <f>500000/10^7</f>
        <v>0.05</v>
      </c>
      <c r="BD12" s="56" t="s">
        <v>81</v>
      </c>
      <c r="BE12" s="54">
        <f>500000/10^7</f>
        <v>0.05</v>
      </c>
      <c r="BF12" s="56" t="s">
        <v>81</v>
      </c>
      <c r="BG12" s="59">
        <f>BB12-(IF(BD12="Owner",BC12,0)+IF(BF12="Owner",BE12,0))</f>
        <v>0.2</v>
      </c>
      <c r="BH12" s="60">
        <f>BG12/AG12</f>
        <v>0.28368794326241137</v>
      </c>
      <c r="BI12" s="98"/>
      <c r="BJ12" s="97"/>
      <c r="BK12" s="96"/>
      <c r="BL12" s="99"/>
      <c r="BT12" s="5" t="s">
        <v>92</v>
      </c>
    </row>
    <row r="13" spans="1:72" s="93" customFormat="1" ht="15.75" thickBot="1" x14ac:dyDescent="0.3">
      <c r="A13" s="94"/>
      <c r="B13" s="82" t="s">
        <v>33</v>
      </c>
      <c r="C13" s="95"/>
      <c r="D13" s="61"/>
      <c r="E13" s="82"/>
      <c r="F13" s="84"/>
      <c r="G13" s="84"/>
      <c r="H13" s="84"/>
      <c r="I13" s="5"/>
      <c r="J13" s="61">
        <f>SUM(J11:J12)</f>
        <v>4</v>
      </c>
      <c r="K13" s="75"/>
      <c r="L13" s="61"/>
      <c r="M13" s="61"/>
      <c r="N13" s="61"/>
      <c r="O13" s="61"/>
      <c r="P13" s="61"/>
      <c r="Q13" s="62"/>
      <c r="R13" s="61"/>
      <c r="S13" s="61"/>
      <c r="T13" s="61"/>
      <c r="U13" s="61"/>
      <c r="V13" s="62"/>
      <c r="W13" s="61">
        <f>SUM(W11:W12)</f>
        <v>10050</v>
      </c>
      <c r="X13" s="61">
        <f>SUM(X11:X12)</f>
        <v>6000</v>
      </c>
      <c r="Y13" s="61">
        <f>SUM(Y11:Y12)</f>
        <v>8000</v>
      </c>
      <c r="Z13" s="61">
        <f>SUM(Z11:Z12)</f>
        <v>12000</v>
      </c>
      <c r="AA13" s="62"/>
      <c r="AB13" s="61">
        <f t="shared" ref="AB13:AE13" si="5">SUM(AB11:AB12)</f>
        <v>2000</v>
      </c>
      <c r="AC13" s="61">
        <f t="shared" si="5"/>
        <v>3090</v>
      </c>
      <c r="AD13" s="61">
        <f t="shared" si="5"/>
        <v>246</v>
      </c>
      <c r="AE13" s="61">
        <f t="shared" si="5"/>
        <v>2460</v>
      </c>
      <c r="AF13" s="63"/>
      <c r="AG13" s="64">
        <f t="shared" ref="AG13:AM13" si="6">SUM(AG11:AG12)</f>
        <v>1.0049999999999999</v>
      </c>
      <c r="AH13" s="64">
        <f t="shared" si="6"/>
        <v>3.7000000000000005E-2</v>
      </c>
      <c r="AI13" s="64">
        <f t="shared" si="6"/>
        <v>3.7000000000000005E-2</v>
      </c>
      <c r="AJ13" s="64">
        <f t="shared" si="6"/>
        <v>3.7000000000000005E-2</v>
      </c>
      <c r="AK13" s="64">
        <f t="shared" si="6"/>
        <v>3.7000000000000005E-2</v>
      </c>
      <c r="AL13" s="64">
        <f t="shared" si="6"/>
        <v>3.7000000000000005E-2</v>
      </c>
      <c r="AM13" s="64">
        <f t="shared" si="6"/>
        <v>1.1900000000000002</v>
      </c>
      <c r="AN13" s="53"/>
      <c r="AO13" s="64">
        <f>SUM(AO11:AO12)</f>
        <v>3.5000000000000003E-2</v>
      </c>
      <c r="AP13" s="64">
        <f>SUM(AP11:AP12)</f>
        <v>3.5000000000000003E-2</v>
      </c>
      <c r="AQ13" s="64">
        <f>SUM(AQ11:AQ12)</f>
        <v>3.5000000000000003E-2</v>
      </c>
      <c r="AR13" s="63"/>
      <c r="AS13" s="64">
        <f>SUM(AS11:AS12)</f>
        <v>1.005E-2</v>
      </c>
      <c r="AT13" s="63"/>
      <c r="AU13" s="64"/>
      <c r="AV13" s="61">
        <f t="shared" ref="AV13" si="7">SUM(AV11:AV12)</f>
        <v>5000000</v>
      </c>
      <c r="AW13" s="61"/>
      <c r="AX13" s="61">
        <f>SUM(AX11:AX12)</f>
        <v>5000000</v>
      </c>
      <c r="AY13" s="61">
        <f t="shared" ref="AY13:AZ13" si="8">SUM(AY11:AY12)</f>
        <v>5000000</v>
      </c>
      <c r="AZ13" s="61">
        <f t="shared" si="8"/>
        <v>10000000</v>
      </c>
      <c r="BA13" s="65"/>
      <c r="BB13" s="64">
        <f t="shared" ref="BB13:BC13" si="9">SUM(BB11:BB12)</f>
        <v>0.4</v>
      </c>
      <c r="BC13" s="64">
        <f t="shared" si="9"/>
        <v>0.1</v>
      </c>
      <c r="BD13" s="64"/>
      <c r="BE13" s="64">
        <f t="shared" ref="BE13" si="10">SUM(BE11:BE12)</f>
        <v>0.1</v>
      </c>
      <c r="BF13" s="64"/>
      <c r="BG13" s="66">
        <f t="shared" ref="BG13" si="11">SUM(BG11:BG12)</f>
        <v>0.30000000000000004</v>
      </c>
      <c r="BH13" s="64">
        <f>AVERAGE(BH11:BH12)</f>
        <v>0.3085106382978724</v>
      </c>
      <c r="BI13" s="62"/>
      <c r="BJ13" s="61"/>
      <c r="BK13" s="85"/>
      <c r="BL13" s="99"/>
      <c r="BT13" s="5"/>
    </row>
    <row r="14" spans="1:72" s="93" customFormat="1" ht="15.75" thickBot="1" x14ac:dyDescent="0.3">
      <c r="A14" s="67" t="s">
        <v>13</v>
      </c>
      <c r="B14" s="87"/>
      <c r="C14" s="88"/>
      <c r="D14" s="87"/>
      <c r="E14" s="87"/>
      <c r="F14" s="87"/>
      <c r="G14" s="87"/>
      <c r="H14" s="87"/>
      <c r="I14" s="87"/>
      <c r="J14" s="87"/>
      <c r="K14" s="75"/>
      <c r="L14" s="87"/>
      <c r="M14" s="87"/>
      <c r="N14" s="87"/>
      <c r="O14" s="87"/>
      <c r="P14" s="87"/>
      <c r="Q14" s="89"/>
      <c r="R14" s="87"/>
      <c r="S14" s="87"/>
      <c r="T14" s="87"/>
      <c r="U14" s="87"/>
      <c r="V14" s="89"/>
      <c r="W14" s="87"/>
      <c r="X14" s="87"/>
      <c r="Y14" s="87"/>
      <c r="Z14" s="87"/>
      <c r="AA14" s="89"/>
      <c r="AB14" s="87"/>
      <c r="AC14" s="87"/>
      <c r="AD14" s="87"/>
      <c r="AE14" s="87"/>
      <c r="AF14" s="89"/>
      <c r="AG14" s="87"/>
      <c r="AH14" s="87"/>
      <c r="AI14" s="87"/>
      <c r="AJ14" s="87"/>
      <c r="AK14" s="87"/>
      <c r="AL14" s="87"/>
      <c r="AM14" s="87"/>
      <c r="AN14" s="89"/>
      <c r="AO14" s="87"/>
      <c r="AP14" s="87"/>
      <c r="AQ14" s="87"/>
      <c r="AR14" s="89"/>
      <c r="AS14" s="87"/>
      <c r="AT14" s="89"/>
      <c r="AU14" s="87"/>
      <c r="AV14" s="87"/>
      <c r="AW14" s="87"/>
      <c r="AX14" s="87"/>
      <c r="AY14" s="87"/>
      <c r="AZ14" s="87"/>
      <c r="BA14" s="89"/>
      <c r="BB14" s="87"/>
      <c r="BC14" s="87"/>
      <c r="BD14" s="90"/>
      <c r="BE14" s="90"/>
      <c r="BF14" s="90"/>
      <c r="BG14" s="90"/>
      <c r="BH14" s="90"/>
      <c r="BI14" s="91"/>
      <c r="BJ14" s="90"/>
      <c r="BK14" s="89"/>
      <c r="BL14" s="92"/>
    </row>
    <row r="15" spans="1:72" s="93" customFormat="1" ht="30.75" thickBot="1" x14ac:dyDescent="0.3">
      <c r="A15" s="72">
        <f>A12+1</f>
        <v>5</v>
      </c>
      <c r="B15" s="73" t="s">
        <v>31</v>
      </c>
      <c r="C15" s="73" t="s">
        <v>88</v>
      </c>
      <c r="D15" s="104">
        <v>0.5</v>
      </c>
      <c r="E15" s="73" t="s">
        <v>89</v>
      </c>
      <c r="F15" s="71" t="s">
        <v>38</v>
      </c>
      <c r="G15" s="71" t="s">
        <v>64</v>
      </c>
      <c r="H15" s="71" t="s">
        <v>2</v>
      </c>
      <c r="I15" s="71" t="s">
        <v>8</v>
      </c>
      <c r="J15" s="74">
        <v>1</v>
      </c>
      <c r="K15" s="75"/>
      <c r="L15" s="42" t="s">
        <v>82</v>
      </c>
      <c r="M15" s="43" t="s">
        <v>83</v>
      </c>
      <c r="N15" s="42">
        <v>1234567890</v>
      </c>
      <c r="O15" s="44" t="s">
        <v>84</v>
      </c>
      <c r="P15" s="42" t="s">
        <v>85</v>
      </c>
      <c r="Q15" s="45"/>
      <c r="R15" s="42" t="s">
        <v>86</v>
      </c>
      <c r="S15" s="43" t="s">
        <v>83</v>
      </c>
      <c r="T15" s="42">
        <v>1234567890</v>
      </c>
      <c r="U15" s="44" t="s">
        <v>84</v>
      </c>
      <c r="V15" s="96"/>
      <c r="W15" s="47">
        <v>3000</v>
      </c>
      <c r="X15" s="47">
        <v>3000</v>
      </c>
      <c r="Y15" s="47">
        <v>4000</v>
      </c>
      <c r="Z15" s="47">
        <v>6000</v>
      </c>
      <c r="AA15" s="96"/>
      <c r="AB15" s="47">
        <v>1000</v>
      </c>
      <c r="AC15" s="47">
        <v>1545</v>
      </c>
      <c r="AD15" s="47">
        <v>123</v>
      </c>
      <c r="AE15" s="49">
        <v>1230</v>
      </c>
      <c r="AF15" s="50"/>
      <c r="AG15" s="51">
        <f>(W15*AB15)/10^7</f>
        <v>0.3</v>
      </c>
      <c r="AH15" s="52">
        <f>120000/10^7</f>
        <v>1.2E-2</v>
      </c>
      <c r="AI15" s="52">
        <f>120000/10^7</f>
        <v>1.2E-2</v>
      </c>
      <c r="AJ15" s="52">
        <f>120000/10^7</f>
        <v>1.2E-2</v>
      </c>
      <c r="AK15" s="52">
        <f>120000/10^7</f>
        <v>1.2E-2</v>
      </c>
      <c r="AL15" s="52">
        <f>120000/10^7</f>
        <v>1.2E-2</v>
      </c>
      <c r="AM15" s="51">
        <f>SUM(AG15:AL15)</f>
        <v>0.36000000000000004</v>
      </c>
      <c r="AN15" s="53"/>
      <c r="AO15" s="52">
        <f>100000/10^7</f>
        <v>0.01</v>
      </c>
      <c r="AP15" s="52">
        <f>100000/10^7</f>
        <v>0.01</v>
      </c>
      <c r="AQ15" s="52">
        <f>100000/10^7</f>
        <v>0.01</v>
      </c>
      <c r="AR15" s="50"/>
      <c r="AS15" s="54">
        <v>3.0000000000000001E-3</v>
      </c>
      <c r="AT15" s="55"/>
      <c r="AU15" s="56" t="s">
        <v>87</v>
      </c>
      <c r="AV15" s="47">
        <v>2500000</v>
      </c>
      <c r="AW15" s="57">
        <v>0.15</v>
      </c>
      <c r="AX15" s="58">
        <v>2500000</v>
      </c>
      <c r="AY15" s="47">
        <v>2500000</v>
      </c>
      <c r="AZ15" s="49">
        <f>AY15+AV15</f>
        <v>5000000</v>
      </c>
      <c r="BA15" s="50"/>
      <c r="BB15" s="54">
        <f>2000000/10^7</f>
        <v>0.2</v>
      </c>
      <c r="BC15" s="56">
        <f>500000/10^7</f>
        <v>0.05</v>
      </c>
      <c r="BD15" s="56" t="s">
        <v>80</v>
      </c>
      <c r="BE15" s="54">
        <f>500000/10^7</f>
        <v>0.05</v>
      </c>
      <c r="BF15" s="56" t="s">
        <v>80</v>
      </c>
      <c r="BG15" s="59">
        <f>BB15-(IF(BD15="Owner",BC15,0)+IF(BF15="Owner",BE15,0))</f>
        <v>0.1</v>
      </c>
      <c r="BH15" s="60">
        <f>BG15/AG15</f>
        <v>0.33333333333333337</v>
      </c>
      <c r="BI15" s="101"/>
      <c r="BJ15" s="100"/>
      <c r="BK15" s="96"/>
      <c r="BL15" s="99"/>
    </row>
    <row r="16" spans="1:72" s="93" customFormat="1" ht="30.75" thickBot="1" x14ac:dyDescent="0.3">
      <c r="A16" s="72">
        <f>A15+1</f>
        <v>6</v>
      </c>
      <c r="B16" s="73" t="s">
        <v>32</v>
      </c>
      <c r="C16" s="73" t="s">
        <v>90</v>
      </c>
      <c r="D16" s="104">
        <v>1</v>
      </c>
      <c r="E16" s="73" t="s">
        <v>89</v>
      </c>
      <c r="F16" s="71" t="s">
        <v>37</v>
      </c>
      <c r="G16" s="71" t="s">
        <v>64</v>
      </c>
      <c r="H16" s="71" t="s">
        <v>3</v>
      </c>
      <c r="I16" s="71" t="s">
        <v>49</v>
      </c>
      <c r="J16" s="74">
        <v>3</v>
      </c>
      <c r="K16" s="75"/>
      <c r="L16" s="42" t="s">
        <v>82</v>
      </c>
      <c r="M16" s="43" t="s">
        <v>83</v>
      </c>
      <c r="N16" s="42">
        <v>1234567890</v>
      </c>
      <c r="O16" s="44" t="s">
        <v>84</v>
      </c>
      <c r="P16" s="42" t="s">
        <v>85</v>
      </c>
      <c r="Q16" s="45"/>
      <c r="R16" s="42" t="s">
        <v>86</v>
      </c>
      <c r="S16" s="43" t="s">
        <v>83</v>
      </c>
      <c r="T16" s="42">
        <v>1234567890</v>
      </c>
      <c r="U16" s="44" t="s">
        <v>84</v>
      </c>
      <c r="V16" s="96"/>
      <c r="W16" s="47">
        <v>7050</v>
      </c>
      <c r="X16" s="47">
        <v>3000</v>
      </c>
      <c r="Y16" s="47">
        <v>4000</v>
      </c>
      <c r="Z16" s="47">
        <v>6000</v>
      </c>
      <c r="AA16" s="96"/>
      <c r="AB16" s="47">
        <v>1000</v>
      </c>
      <c r="AC16" s="47">
        <v>1545</v>
      </c>
      <c r="AD16" s="47">
        <v>123</v>
      </c>
      <c r="AE16" s="49">
        <v>1230</v>
      </c>
      <c r="AF16" s="50"/>
      <c r="AG16" s="51">
        <f>(W16*AB16)/10^7</f>
        <v>0.70499999999999996</v>
      </c>
      <c r="AH16" s="52">
        <f>250000/10^7</f>
        <v>2.5000000000000001E-2</v>
      </c>
      <c r="AI16" s="52">
        <f>250000/10^7</f>
        <v>2.5000000000000001E-2</v>
      </c>
      <c r="AJ16" s="52">
        <f>250000/10^7</f>
        <v>2.5000000000000001E-2</v>
      </c>
      <c r="AK16" s="52">
        <f>250000/10^7</f>
        <v>2.5000000000000001E-2</v>
      </c>
      <c r="AL16" s="52">
        <f>250000/10^7</f>
        <v>2.5000000000000001E-2</v>
      </c>
      <c r="AM16" s="51">
        <f>SUM(AG16:AL16)</f>
        <v>0.83000000000000007</v>
      </c>
      <c r="AN16" s="53"/>
      <c r="AO16" s="52">
        <f>250000/10^7</f>
        <v>2.5000000000000001E-2</v>
      </c>
      <c r="AP16" s="52">
        <f>250000/10^7</f>
        <v>2.5000000000000001E-2</v>
      </c>
      <c r="AQ16" s="52">
        <f>250000/10^7</f>
        <v>2.5000000000000001E-2</v>
      </c>
      <c r="AR16" s="50"/>
      <c r="AS16" s="54">
        <v>7.0499999999999998E-3</v>
      </c>
      <c r="AT16" s="55"/>
      <c r="AU16" s="56" t="s">
        <v>87</v>
      </c>
      <c r="AV16" s="47">
        <v>2500000</v>
      </c>
      <c r="AW16" s="57">
        <v>0.15</v>
      </c>
      <c r="AX16" s="58">
        <v>2500000</v>
      </c>
      <c r="AY16" s="47">
        <v>2500000</v>
      </c>
      <c r="AZ16" s="49">
        <f>AY16+AV16</f>
        <v>5000000</v>
      </c>
      <c r="BA16" s="50"/>
      <c r="BB16" s="54">
        <f>2000000/10^7</f>
        <v>0.2</v>
      </c>
      <c r="BC16" s="56">
        <f>500000/10^7</f>
        <v>0.05</v>
      </c>
      <c r="BD16" s="56" t="s">
        <v>81</v>
      </c>
      <c r="BE16" s="54">
        <f>500000/10^7</f>
        <v>0.05</v>
      </c>
      <c r="BF16" s="56" t="s">
        <v>81</v>
      </c>
      <c r="BG16" s="59">
        <f>BB16-(IF(BD16="Owner",BC16,0)+IF(BF16="Owner",BE16,0))</f>
        <v>0.2</v>
      </c>
      <c r="BH16" s="60">
        <f>BG16/AG16</f>
        <v>0.28368794326241137</v>
      </c>
      <c r="BI16" s="101"/>
      <c r="BJ16" s="100"/>
      <c r="BK16" s="96"/>
      <c r="BL16" s="99"/>
    </row>
    <row r="17" spans="1:64" s="93" customFormat="1" ht="15.75" thickBot="1" x14ac:dyDescent="0.3">
      <c r="A17" s="81"/>
      <c r="B17" s="82" t="s">
        <v>33</v>
      </c>
      <c r="C17" s="83"/>
      <c r="D17" s="61"/>
      <c r="E17" s="82"/>
      <c r="F17" s="84"/>
      <c r="G17" s="84"/>
      <c r="H17" s="84"/>
      <c r="I17" s="5"/>
      <c r="J17" s="61">
        <f>SUM(J15:J16)</f>
        <v>4</v>
      </c>
      <c r="K17" s="75"/>
      <c r="L17" s="61"/>
      <c r="M17" s="61"/>
      <c r="N17" s="61"/>
      <c r="O17" s="61"/>
      <c r="P17" s="61"/>
      <c r="Q17" s="62"/>
      <c r="R17" s="61"/>
      <c r="S17" s="61"/>
      <c r="T17" s="61"/>
      <c r="U17" s="61"/>
      <c r="V17" s="62"/>
      <c r="W17" s="61">
        <f>SUM(W15:W16)</f>
        <v>10050</v>
      </c>
      <c r="X17" s="61">
        <f>SUM(X15:X16)</f>
        <v>6000</v>
      </c>
      <c r="Y17" s="61">
        <f>SUM(Y15:Y16)</f>
        <v>8000</v>
      </c>
      <c r="Z17" s="61">
        <f>SUM(Z15:Z16)</f>
        <v>12000</v>
      </c>
      <c r="AA17" s="62"/>
      <c r="AB17" s="61">
        <f t="shared" ref="AB17:AE17" si="12">SUM(AB15:AB16)</f>
        <v>2000</v>
      </c>
      <c r="AC17" s="61">
        <f t="shared" si="12"/>
        <v>3090</v>
      </c>
      <c r="AD17" s="61">
        <f t="shared" si="12"/>
        <v>246</v>
      </c>
      <c r="AE17" s="61">
        <f t="shared" si="12"/>
        <v>2460</v>
      </c>
      <c r="AF17" s="63"/>
      <c r="AG17" s="64">
        <f t="shared" ref="AG17:AM17" si="13">SUM(AG15:AG16)</f>
        <v>1.0049999999999999</v>
      </c>
      <c r="AH17" s="64">
        <f t="shared" si="13"/>
        <v>3.7000000000000005E-2</v>
      </c>
      <c r="AI17" s="64">
        <f t="shared" si="13"/>
        <v>3.7000000000000005E-2</v>
      </c>
      <c r="AJ17" s="64">
        <f t="shared" si="13"/>
        <v>3.7000000000000005E-2</v>
      </c>
      <c r="AK17" s="64">
        <f t="shared" si="13"/>
        <v>3.7000000000000005E-2</v>
      </c>
      <c r="AL17" s="64">
        <f t="shared" si="13"/>
        <v>3.7000000000000005E-2</v>
      </c>
      <c r="AM17" s="64">
        <f t="shared" si="13"/>
        <v>1.1900000000000002</v>
      </c>
      <c r="AN17" s="53"/>
      <c r="AO17" s="64">
        <f>SUM(AO15:AO16)</f>
        <v>3.5000000000000003E-2</v>
      </c>
      <c r="AP17" s="64">
        <f>SUM(AP15:AP16)</f>
        <v>3.5000000000000003E-2</v>
      </c>
      <c r="AQ17" s="64">
        <f>SUM(AQ15:AQ16)</f>
        <v>3.5000000000000003E-2</v>
      </c>
      <c r="AR17" s="63"/>
      <c r="AS17" s="64">
        <f>SUM(AS15:AS16)</f>
        <v>1.005E-2</v>
      </c>
      <c r="AT17" s="63"/>
      <c r="AU17" s="64"/>
      <c r="AV17" s="61">
        <f t="shared" ref="AV17" si="14">SUM(AV15:AV16)</f>
        <v>5000000</v>
      </c>
      <c r="AW17" s="61"/>
      <c r="AX17" s="61">
        <f>SUM(AX15:AX16)</f>
        <v>5000000</v>
      </c>
      <c r="AY17" s="61">
        <f t="shared" ref="AY17:AZ17" si="15">SUM(AY15:AY16)</f>
        <v>5000000</v>
      </c>
      <c r="AZ17" s="61">
        <f t="shared" si="15"/>
        <v>10000000</v>
      </c>
      <c r="BA17" s="65"/>
      <c r="BB17" s="64">
        <f t="shared" ref="BB17:BC17" si="16">SUM(BB15:BB16)</f>
        <v>0.4</v>
      </c>
      <c r="BC17" s="64">
        <f t="shared" si="16"/>
        <v>0.1</v>
      </c>
      <c r="BD17" s="64"/>
      <c r="BE17" s="64">
        <f t="shared" ref="BE17" si="17">SUM(BE15:BE16)</f>
        <v>0.1</v>
      </c>
      <c r="BF17" s="64"/>
      <c r="BG17" s="66">
        <f t="shared" ref="BG17" si="18">SUM(BG15:BG16)</f>
        <v>0.30000000000000004</v>
      </c>
      <c r="BH17" s="64">
        <f>AVERAGE(BH15:BH16)</f>
        <v>0.3085106382978724</v>
      </c>
      <c r="BI17" s="62"/>
      <c r="BJ17" s="61"/>
      <c r="BK17" s="85"/>
      <c r="BL17" s="86"/>
    </row>
    <row r="18" spans="1:64" s="93" customFormat="1" ht="15.75" thickBot="1" x14ac:dyDescent="0.3">
      <c r="A18" s="67" t="s">
        <v>14</v>
      </c>
      <c r="B18" s="87"/>
      <c r="C18" s="88"/>
      <c r="D18" s="87"/>
      <c r="E18" s="87"/>
      <c r="F18" s="87"/>
      <c r="G18" s="87"/>
      <c r="H18" s="87"/>
      <c r="I18" s="87"/>
      <c r="J18" s="87"/>
      <c r="K18" s="75"/>
      <c r="L18" s="87"/>
      <c r="M18" s="87"/>
      <c r="N18" s="87"/>
      <c r="O18" s="87"/>
      <c r="P18" s="87"/>
      <c r="Q18" s="89"/>
      <c r="R18" s="87"/>
      <c r="S18" s="87"/>
      <c r="T18" s="87"/>
      <c r="U18" s="87"/>
      <c r="V18" s="89"/>
      <c r="W18" s="87"/>
      <c r="X18" s="87"/>
      <c r="Y18" s="87"/>
      <c r="Z18" s="87"/>
      <c r="AA18" s="89"/>
      <c r="AB18" s="87"/>
      <c r="AC18" s="87"/>
      <c r="AD18" s="87"/>
      <c r="AE18" s="87"/>
      <c r="AF18" s="89"/>
      <c r="AG18" s="87"/>
      <c r="AH18" s="87"/>
      <c r="AI18" s="87"/>
      <c r="AJ18" s="87"/>
      <c r="AK18" s="87"/>
      <c r="AL18" s="87"/>
      <c r="AM18" s="87"/>
      <c r="AN18" s="89"/>
      <c r="AO18" s="87"/>
      <c r="AP18" s="87"/>
      <c r="AQ18" s="87"/>
      <c r="AR18" s="89"/>
      <c r="AS18" s="87"/>
      <c r="AT18" s="89"/>
      <c r="AU18" s="87"/>
      <c r="AV18" s="87"/>
      <c r="AW18" s="87"/>
      <c r="AX18" s="87"/>
      <c r="AY18" s="87"/>
      <c r="AZ18" s="87"/>
      <c r="BA18" s="89"/>
      <c r="BB18" s="87"/>
      <c r="BC18" s="87"/>
      <c r="BD18" s="90"/>
      <c r="BE18" s="90"/>
      <c r="BF18" s="90"/>
      <c r="BG18" s="90"/>
      <c r="BH18" s="90"/>
      <c r="BI18" s="91"/>
      <c r="BJ18" s="90"/>
      <c r="BK18" s="89"/>
      <c r="BL18" s="92"/>
    </row>
    <row r="19" spans="1:64" s="93" customFormat="1" ht="30.75" thickBot="1" x14ac:dyDescent="0.3">
      <c r="A19" s="72">
        <f>A16+1</f>
        <v>7</v>
      </c>
      <c r="B19" s="73" t="s">
        <v>93</v>
      </c>
      <c r="C19" s="71"/>
      <c r="D19" s="104">
        <v>1</v>
      </c>
      <c r="E19" s="73" t="s">
        <v>95</v>
      </c>
      <c r="F19" s="71" t="s">
        <v>38</v>
      </c>
      <c r="G19" s="71" t="s">
        <v>64</v>
      </c>
      <c r="H19" s="71" t="s">
        <v>2</v>
      </c>
      <c r="I19" s="71" t="s">
        <v>8</v>
      </c>
      <c r="J19" s="74">
        <v>1</v>
      </c>
      <c r="K19" s="75"/>
      <c r="L19" s="42" t="s">
        <v>82</v>
      </c>
      <c r="M19" s="43" t="s">
        <v>83</v>
      </c>
      <c r="N19" s="42">
        <v>1234567890</v>
      </c>
      <c r="O19" s="44" t="s">
        <v>84</v>
      </c>
      <c r="P19" s="42" t="s">
        <v>85</v>
      </c>
      <c r="Q19" s="45"/>
      <c r="R19" s="42" t="s">
        <v>86</v>
      </c>
      <c r="S19" s="43" t="s">
        <v>83</v>
      </c>
      <c r="T19" s="42">
        <v>1234567890</v>
      </c>
      <c r="U19" s="44" t="s">
        <v>84</v>
      </c>
      <c r="V19" s="96"/>
      <c r="W19" s="47">
        <v>3000</v>
      </c>
      <c r="X19" s="47">
        <v>3000</v>
      </c>
      <c r="Y19" s="47">
        <v>4000</v>
      </c>
      <c r="Z19" s="47">
        <v>6000</v>
      </c>
      <c r="AA19" s="96"/>
      <c r="AB19" s="47">
        <v>1000</v>
      </c>
      <c r="AC19" s="47">
        <v>1545</v>
      </c>
      <c r="AD19" s="47">
        <v>123</v>
      </c>
      <c r="AE19" s="49">
        <v>1230</v>
      </c>
      <c r="AF19" s="50"/>
      <c r="AG19" s="51">
        <f>(W19*AB19)/10^7</f>
        <v>0.3</v>
      </c>
      <c r="AH19" s="52">
        <f>120000/10^7</f>
        <v>1.2E-2</v>
      </c>
      <c r="AI19" s="52">
        <f>120000/10^7</f>
        <v>1.2E-2</v>
      </c>
      <c r="AJ19" s="52">
        <f>120000/10^7</f>
        <v>1.2E-2</v>
      </c>
      <c r="AK19" s="52">
        <f>120000/10^7</f>
        <v>1.2E-2</v>
      </c>
      <c r="AL19" s="52">
        <f>120000/10^7</f>
        <v>1.2E-2</v>
      </c>
      <c r="AM19" s="51">
        <f>SUM(AG19:AL19)</f>
        <v>0.36000000000000004</v>
      </c>
      <c r="AN19" s="53"/>
      <c r="AO19" s="52">
        <f>100000/10^7</f>
        <v>0.01</v>
      </c>
      <c r="AP19" s="52">
        <f>100000/10^7</f>
        <v>0.01</v>
      </c>
      <c r="AQ19" s="52">
        <f>100000/10^7</f>
        <v>0.01</v>
      </c>
      <c r="AR19" s="50"/>
      <c r="AS19" s="54">
        <v>3.0000000000000001E-3</v>
      </c>
      <c r="AT19" s="55"/>
      <c r="AU19" s="56" t="s">
        <v>87</v>
      </c>
      <c r="AV19" s="47">
        <v>2500000</v>
      </c>
      <c r="AW19" s="57">
        <v>0.15</v>
      </c>
      <c r="AX19" s="58">
        <v>2500000</v>
      </c>
      <c r="AY19" s="47">
        <v>2500000</v>
      </c>
      <c r="AZ19" s="49">
        <f>AY19+AV19</f>
        <v>5000000</v>
      </c>
      <c r="BA19" s="50"/>
      <c r="BB19" s="54">
        <f>2000000/10^7</f>
        <v>0.2</v>
      </c>
      <c r="BC19" s="56">
        <f>500000/10^7</f>
        <v>0.05</v>
      </c>
      <c r="BD19" s="56" t="s">
        <v>80</v>
      </c>
      <c r="BE19" s="54">
        <f>500000/10^7</f>
        <v>0.05</v>
      </c>
      <c r="BF19" s="56" t="s">
        <v>80</v>
      </c>
      <c r="BG19" s="59">
        <f>BB19-(IF(BD19="Owner",BC19,0)+IF(BF19="Owner",BE19,0))</f>
        <v>0.1</v>
      </c>
      <c r="BH19" s="60">
        <f>BG19/AG19</f>
        <v>0.33333333333333337</v>
      </c>
      <c r="BI19" s="98"/>
      <c r="BJ19" s="97"/>
      <c r="BK19" s="96"/>
      <c r="BL19" s="102"/>
    </row>
    <row r="20" spans="1:64" s="93" customFormat="1" ht="30.75" thickBot="1" x14ac:dyDescent="0.3">
      <c r="A20" s="72">
        <f>A19+1</f>
        <v>8</v>
      </c>
      <c r="B20" s="73" t="s">
        <v>94</v>
      </c>
      <c r="C20" s="71"/>
      <c r="D20" s="104">
        <v>1</v>
      </c>
      <c r="E20" s="73" t="s">
        <v>96</v>
      </c>
      <c r="F20" s="71" t="s">
        <v>37</v>
      </c>
      <c r="G20" s="71" t="s">
        <v>64</v>
      </c>
      <c r="H20" s="71" t="s">
        <v>3</v>
      </c>
      <c r="I20" s="71" t="s">
        <v>49</v>
      </c>
      <c r="J20" s="74">
        <v>3</v>
      </c>
      <c r="K20" s="75"/>
      <c r="L20" s="42" t="s">
        <v>82</v>
      </c>
      <c r="M20" s="43" t="s">
        <v>83</v>
      </c>
      <c r="N20" s="42">
        <v>1234567890</v>
      </c>
      <c r="O20" s="44" t="s">
        <v>84</v>
      </c>
      <c r="P20" s="42" t="s">
        <v>85</v>
      </c>
      <c r="Q20" s="45"/>
      <c r="R20" s="42" t="s">
        <v>86</v>
      </c>
      <c r="S20" s="43" t="s">
        <v>83</v>
      </c>
      <c r="T20" s="42">
        <v>1234567890</v>
      </c>
      <c r="U20" s="44" t="s">
        <v>84</v>
      </c>
      <c r="V20" s="96"/>
      <c r="W20" s="47">
        <v>7050</v>
      </c>
      <c r="X20" s="47">
        <v>3000</v>
      </c>
      <c r="Y20" s="47">
        <v>4000</v>
      </c>
      <c r="Z20" s="47">
        <v>6000</v>
      </c>
      <c r="AA20" s="96"/>
      <c r="AB20" s="47">
        <v>1000</v>
      </c>
      <c r="AC20" s="47">
        <v>1545</v>
      </c>
      <c r="AD20" s="47">
        <v>123</v>
      </c>
      <c r="AE20" s="49">
        <v>1230</v>
      </c>
      <c r="AF20" s="50"/>
      <c r="AG20" s="51">
        <f>(W20*AB20)/10^7</f>
        <v>0.70499999999999996</v>
      </c>
      <c r="AH20" s="52">
        <f>250000/10^7</f>
        <v>2.5000000000000001E-2</v>
      </c>
      <c r="AI20" s="52">
        <f>250000/10^7</f>
        <v>2.5000000000000001E-2</v>
      </c>
      <c r="AJ20" s="52">
        <f>250000/10^7</f>
        <v>2.5000000000000001E-2</v>
      </c>
      <c r="AK20" s="52">
        <f>250000/10^7</f>
        <v>2.5000000000000001E-2</v>
      </c>
      <c r="AL20" s="52">
        <f>250000/10^7</f>
        <v>2.5000000000000001E-2</v>
      </c>
      <c r="AM20" s="51">
        <f>SUM(AG20:AL20)</f>
        <v>0.83000000000000007</v>
      </c>
      <c r="AN20" s="53"/>
      <c r="AO20" s="52">
        <f>250000/10^7</f>
        <v>2.5000000000000001E-2</v>
      </c>
      <c r="AP20" s="52">
        <f>250000/10^7</f>
        <v>2.5000000000000001E-2</v>
      </c>
      <c r="AQ20" s="52">
        <f>250000/10^7</f>
        <v>2.5000000000000001E-2</v>
      </c>
      <c r="AR20" s="50"/>
      <c r="AS20" s="54">
        <v>7.0499999999999998E-3</v>
      </c>
      <c r="AT20" s="55"/>
      <c r="AU20" s="56" t="s">
        <v>87</v>
      </c>
      <c r="AV20" s="47">
        <v>2500000</v>
      </c>
      <c r="AW20" s="57">
        <v>0.15</v>
      </c>
      <c r="AX20" s="58">
        <v>2500000</v>
      </c>
      <c r="AY20" s="47">
        <v>2500000</v>
      </c>
      <c r="AZ20" s="49">
        <f>AY20+AV20</f>
        <v>5000000</v>
      </c>
      <c r="BA20" s="50"/>
      <c r="BB20" s="54">
        <f>2000000/10^7</f>
        <v>0.2</v>
      </c>
      <c r="BC20" s="56">
        <f>500000/10^7</f>
        <v>0.05</v>
      </c>
      <c r="BD20" s="56" t="s">
        <v>81</v>
      </c>
      <c r="BE20" s="54">
        <f>500000/10^7</f>
        <v>0.05</v>
      </c>
      <c r="BF20" s="56" t="s">
        <v>81</v>
      </c>
      <c r="BG20" s="59">
        <f>BB20-(IF(BD20="Owner",BC20,0)+IF(BF20="Owner",BE20,0))</f>
        <v>0.2</v>
      </c>
      <c r="BH20" s="60">
        <f>BG20/AG20</f>
        <v>0.28368794326241137</v>
      </c>
      <c r="BI20" s="98"/>
      <c r="BJ20" s="97"/>
      <c r="BK20" s="96"/>
      <c r="BL20" s="102"/>
    </row>
    <row r="21" spans="1:64" ht="15.75" thickBot="1" x14ac:dyDescent="0.3">
      <c r="A21" s="94"/>
      <c r="B21" s="82" t="s">
        <v>33</v>
      </c>
      <c r="C21" s="95"/>
      <c r="D21" s="61"/>
      <c r="E21" s="82"/>
      <c r="F21" s="84"/>
      <c r="G21" s="84"/>
      <c r="H21" s="84"/>
      <c r="I21" s="5"/>
      <c r="J21" s="61">
        <f>SUM(J19:J20)</f>
        <v>4</v>
      </c>
      <c r="K21" s="75"/>
      <c r="L21" s="61"/>
      <c r="M21" s="61"/>
      <c r="N21" s="61"/>
      <c r="O21" s="61"/>
      <c r="P21" s="61"/>
      <c r="Q21" s="62"/>
      <c r="R21" s="61"/>
      <c r="S21" s="61"/>
      <c r="T21" s="61"/>
      <c r="U21" s="61"/>
      <c r="V21" s="62"/>
      <c r="W21" s="61">
        <f>SUM(W19:W20)</f>
        <v>10050</v>
      </c>
      <c r="X21" s="61">
        <f>SUM(X19:X20)</f>
        <v>6000</v>
      </c>
      <c r="Y21" s="61">
        <f>SUM(Y19:Y20)</f>
        <v>8000</v>
      </c>
      <c r="Z21" s="61">
        <f>SUM(Z19:Z20)</f>
        <v>12000</v>
      </c>
      <c r="AA21" s="62"/>
      <c r="AB21" s="61">
        <f t="shared" ref="AB21:AE21" si="19">SUM(AB19:AB20)</f>
        <v>2000</v>
      </c>
      <c r="AC21" s="61">
        <f t="shared" si="19"/>
        <v>3090</v>
      </c>
      <c r="AD21" s="61">
        <f t="shared" si="19"/>
        <v>246</v>
      </c>
      <c r="AE21" s="61">
        <f t="shared" si="19"/>
        <v>2460</v>
      </c>
      <c r="AF21" s="63"/>
      <c r="AG21" s="64">
        <f t="shared" ref="AG21:AM21" si="20">SUM(AG19:AG20)</f>
        <v>1.0049999999999999</v>
      </c>
      <c r="AH21" s="64">
        <f t="shared" si="20"/>
        <v>3.7000000000000005E-2</v>
      </c>
      <c r="AI21" s="64">
        <f t="shared" si="20"/>
        <v>3.7000000000000005E-2</v>
      </c>
      <c r="AJ21" s="64">
        <f t="shared" si="20"/>
        <v>3.7000000000000005E-2</v>
      </c>
      <c r="AK21" s="64">
        <f t="shared" si="20"/>
        <v>3.7000000000000005E-2</v>
      </c>
      <c r="AL21" s="64">
        <f t="shared" si="20"/>
        <v>3.7000000000000005E-2</v>
      </c>
      <c r="AM21" s="64">
        <f t="shared" si="20"/>
        <v>1.1900000000000002</v>
      </c>
      <c r="AN21" s="53"/>
      <c r="AO21" s="64">
        <f>SUM(AO19:AO20)</f>
        <v>3.5000000000000003E-2</v>
      </c>
      <c r="AP21" s="64">
        <f>SUM(AP19:AP20)</f>
        <v>3.5000000000000003E-2</v>
      </c>
      <c r="AQ21" s="64">
        <f>SUM(AQ19:AQ20)</f>
        <v>3.5000000000000003E-2</v>
      </c>
      <c r="AR21" s="63"/>
      <c r="AS21" s="64">
        <f>SUM(AS19:AS20)</f>
        <v>1.005E-2</v>
      </c>
      <c r="AT21" s="63"/>
      <c r="AU21" s="64"/>
      <c r="AV21" s="61">
        <f t="shared" ref="AV21" si="21">SUM(AV19:AV20)</f>
        <v>5000000</v>
      </c>
      <c r="AW21" s="61"/>
      <c r="AX21" s="61">
        <f>SUM(AX19:AX20)</f>
        <v>5000000</v>
      </c>
      <c r="AY21" s="61">
        <f t="shared" ref="AY21:AZ21" si="22">SUM(AY19:AY20)</f>
        <v>5000000</v>
      </c>
      <c r="AZ21" s="61">
        <f t="shared" si="22"/>
        <v>10000000</v>
      </c>
      <c r="BA21" s="65"/>
      <c r="BB21" s="64">
        <f t="shared" ref="BB21:BC21" si="23">SUM(BB19:BB20)</f>
        <v>0.4</v>
      </c>
      <c r="BC21" s="64">
        <f t="shared" si="23"/>
        <v>0.1</v>
      </c>
      <c r="BD21" s="64"/>
      <c r="BE21" s="64">
        <f t="shared" ref="BE21" si="24">SUM(BE19:BE20)</f>
        <v>0.1</v>
      </c>
      <c r="BF21" s="64"/>
      <c r="BG21" s="66">
        <f t="shared" ref="BG21" si="25">SUM(BG19:BG20)</f>
        <v>0.30000000000000004</v>
      </c>
      <c r="BH21" s="64">
        <f>AVERAGE(BH19:BH20)</f>
        <v>0.3085106382978724</v>
      </c>
      <c r="BI21" s="62"/>
      <c r="BJ21" s="61"/>
      <c r="BK21" s="103"/>
      <c r="BL21" s="102"/>
    </row>
    <row r="22" spans="1:64" ht="15.75" thickBot="1" x14ac:dyDescent="0.3">
      <c r="A22" s="6"/>
      <c r="B22" s="8"/>
      <c r="C22" s="7"/>
      <c r="D22" s="9"/>
      <c r="E22" s="8"/>
      <c r="F22" s="9"/>
      <c r="G22" s="9"/>
      <c r="H22" s="9"/>
      <c r="I22" s="9"/>
      <c r="J22" s="9"/>
      <c r="K22" s="27"/>
      <c r="L22" s="9"/>
      <c r="M22" s="9"/>
      <c r="N22" s="9"/>
      <c r="O22" s="9"/>
      <c r="P22" s="9"/>
      <c r="Q22" s="10"/>
      <c r="R22" s="9"/>
      <c r="S22" s="9"/>
      <c r="T22" s="9"/>
      <c r="U22" s="9"/>
      <c r="V22" s="10"/>
      <c r="W22" s="9"/>
      <c r="X22" s="9"/>
      <c r="Y22" s="9"/>
      <c r="Z22" s="11"/>
      <c r="AA22" s="10"/>
      <c r="AB22" s="11"/>
      <c r="AC22" s="11"/>
      <c r="AD22" s="11"/>
      <c r="AE22" s="11"/>
      <c r="AF22" s="10"/>
      <c r="AG22" s="11"/>
      <c r="AH22" s="9"/>
      <c r="AI22" s="9"/>
      <c r="AJ22" s="9"/>
      <c r="AK22" s="9"/>
      <c r="AL22" s="9"/>
      <c r="AM22" s="9"/>
      <c r="AN22" s="10"/>
      <c r="AO22" s="9"/>
      <c r="AP22" s="9"/>
      <c r="AQ22" s="9"/>
      <c r="AR22" s="10"/>
      <c r="AS22" s="9"/>
      <c r="AT22" s="10"/>
      <c r="AU22" s="11"/>
      <c r="AV22" s="11"/>
      <c r="AW22" s="11"/>
      <c r="AX22" s="11"/>
      <c r="AY22" s="11"/>
      <c r="AZ22" s="11"/>
      <c r="BA22" s="10"/>
      <c r="BB22" s="11"/>
      <c r="BC22" s="11"/>
      <c r="BD22" s="12"/>
      <c r="BE22" s="12"/>
      <c r="BF22" s="12"/>
      <c r="BG22" s="12"/>
      <c r="BH22" s="12"/>
      <c r="BI22" s="26"/>
      <c r="BJ22" s="12"/>
      <c r="BK22" s="10"/>
      <c r="BL22" s="13"/>
    </row>
    <row r="23" spans="1:64" ht="15.75" thickBot="1" x14ac:dyDescent="0.3">
      <c r="A23" s="34"/>
      <c r="B23" s="37" t="s">
        <v>34</v>
      </c>
      <c r="C23" s="35"/>
      <c r="D23" s="36"/>
      <c r="E23" s="37"/>
      <c r="F23" s="36"/>
      <c r="G23" s="36"/>
      <c r="H23" s="36"/>
      <c r="I23" s="36"/>
      <c r="J23" s="36">
        <f>J9+J13+J17+J21</f>
        <v>16</v>
      </c>
      <c r="K23" s="30"/>
      <c r="L23" s="36"/>
      <c r="M23" s="36"/>
      <c r="N23" s="36"/>
      <c r="O23" s="36"/>
      <c r="P23" s="36"/>
      <c r="Q23" s="38"/>
      <c r="R23" s="36"/>
      <c r="S23" s="36"/>
      <c r="T23" s="36"/>
      <c r="U23" s="36"/>
      <c r="V23" s="38"/>
      <c r="W23" s="36">
        <f>W9+W13+W17+W21</f>
        <v>40200</v>
      </c>
      <c r="X23" s="36">
        <f>X9+X13+X17+X21</f>
        <v>24000</v>
      </c>
      <c r="Y23" s="36">
        <f>Y9+Y13+Y17+Y21</f>
        <v>32000</v>
      </c>
      <c r="Z23" s="36">
        <f>Z9+Z13+Z17+Z21</f>
        <v>48000</v>
      </c>
      <c r="AA23" s="38"/>
      <c r="AB23" s="36">
        <f>AB9+AB13+AB17+AB21</f>
        <v>8000</v>
      </c>
      <c r="AC23" s="36">
        <f>AC9+AC13+AC17+AC21</f>
        <v>12360</v>
      </c>
      <c r="AD23" s="36">
        <f>AD9+AD13+AD17+AD21</f>
        <v>984</v>
      </c>
      <c r="AE23" s="36">
        <f>AE9+AE13+AE17+AE21</f>
        <v>9840</v>
      </c>
      <c r="AF23" s="38"/>
      <c r="AG23" s="106">
        <f t="shared" ref="AG23:AM23" si="26">AG9+AG13+AG17+AG21</f>
        <v>4.0199999999999996</v>
      </c>
      <c r="AH23" s="106">
        <f t="shared" si="26"/>
        <v>0.14800000000000002</v>
      </c>
      <c r="AI23" s="106">
        <f t="shared" si="26"/>
        <v>0.14800000000000002</v>
      </c>
      <c r="AJ23" s="106">
        <f t="shared" si="26"/>
        <v>0.14800000000000002</v>
      </c>
      <c r="AK23" s="106">
        <f t="shared" si="26"/>
        <v>0.14800000000000002</v>
      </c>
      <c r="AL23" s="106">
        <f t="shared" si="26"/>
        <v>0.14800000000000002</v>
      </c>
      <c r="AM23" s="106">
        <f t="shared" si="26"/>
        <v>4.7600000000000007</v>
      </c>
      <c r="AN23" s="38"/>
      <c r="AO23" s="106">
        <f>AO9+AO13+AO17+AO21</f>
        <v>0.14000000000000001</v>
      </c>
      <c r="AP23" s="106">
        <f>AP9+AP13+AP17+AP21</f>
        <v>0.14000000000000001</v>
      </c>
      <c r="AQ23" s="106">
        <f>AQ9+AQ13+AQ17+AQ21</f>
        <v>0.14000000000000001</v>
      </c>
      <c r="AR23" s="38"/>
      <c r="AS23" s="106">
        <f>AS9+AS13+AS17+AS21</f>
        <v>4.02E-2</v>
      </c>
      <c r="AT23" s="38"/>
      <c r="AU23" s="36"/>
      <c r="AV23" s="36">
        <f>AV9+AV13+AV17+AV21</f>
        <v>20000000</v>
      </c>
      <c r="AW23" s="36"/>
      <c r="AX23" s="36">
        <f>AX9+AX13+AX17+AX21</f>
        <v>20000000</v>
      </c>
      <c r="AY23" s="36">
        <f>AY9+AY13+AY17+AY21</f>
        <v>20000000</v>
      </c>
      <c r="AZ23" s="36">
        <f>AZ9+AZ13+AZ17+AZ21</f>
        <v>40000000</v>
      </c>
      <c r="BA23" s="38"/>
      <c r="BB23" s="106">
        <f>BB9+BB13+BB17+BB21</f>
        <v>1.6</v>
      </c>
      <c r="BC23" s="106">
        <f>BC9+BC13+BC17+BC21</f>
        <v>0.4</v>
      </c>
      <c r="BD23" s="106"/>
      <c r="BE23" s="106">
        <f>BE9+BE13+BE17+BE21</f>
        <v>0.4</v>
      </c>
      <c r="BF23" s="106"/>
      <c r="BG23" s="106">
        <f>BG9+BG13+BG17+BG21</f>
        <v>1.2000000000000002</v>
      </c>
      <c r="BH23" s="39">
        <f>AVERAGE(BH9,BH13,BH17,BH21)</f>
        <v>0.3085106382978724</v>
      </c>
      <c r="BI23" s="40"/>
      <c r="BJ23" s="36"/>
      <c r="BK23" s="38"/>
      <c r="BL23" s="41"/>
    </row>
    <row r="24" spans="1:64" x14ac:dyDescent="0.25">
      <c r="A24" s="14"/>
      <c r="B24" s="14"/>
      <c r="C24" s="14"/>
      <c r="D24" s="16"/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7"/>
      <c r="AA24" s="16"/>
      <c r="AB24" s="17"/>
      <c r="AC24" s="17"/>
      <c r="AD24" s="17"/>
      <c r="AE24" s="17"/>
      <c r="AF24" s="16"/>
      <c r="AG24" s="17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7"/>
      <c r="AV24" s="17"/>
      <c r="AW24" s="17"/>
      <c r="AX24" s="17"/>
      <c r="AY24" s="17"/>
      <c r="AZ24" s="17"/>
      <c r="BA24" s="16"/>
      <c r="BB24" s="17"/>
      <c r="BC24" s="17"/>
      <c r="BD24" s="17"/>
      <c r="BE24" s="17"/>
      <c r="BF24" s="17"/>
      <c r="BG24" s="17"/>
      <c r="BH24" s="17"/>
      <c r="BI24" s="17"/>
      <c r="BJ24" s="17"/>
      <c r="BK24" s="16"/>
      <c r="BL24" s="18"/>
    </row>
  </sheetData>
  <mergeCells count="10">
    <mergeCell ref="AB4:AE4"/>
    <mergeCell ref="BB4:BH4"/>
    <mergeCell ref="AU4:AZ4"/>
    <mergeCell ref="H1:H3"/>
    <mergeCell ref="R4:U4"/>
    <mergeCell ref="A4:J4"/>
    <mergeCell ref="L4:P4"/>
    <mergeCell ref="W4:Z4"/>
    <mergeCell ref="AG4:AM4"/>
    <mergeCell ref="AO4:AQ4"/>
  </mergeCells>
  <dataValidations count="5">
    <dataValidation type="list" allowBlank="1" showInputMessage="1" showErrorMessage="1" sqref="F9:H9 F13:H13 F17:H17 F21:H21">
      <formula1>#REF!</formula1>
    </dataValidation>
    <dataValidation type="list" allowBlank="1" showInputMessage="1" showErrorMessage="1" sqref="F7:F8 F11:F12 F15:F16 F19:F20">
      <formula1>$BQ$6:$BQ$8</formula1>
    </dataValidation>
    <dataValidation type="list" allowBlank="1" showInputMessage="1" showErrorMessage="1" sqref="H7:H8 H11:H12 H15:H16 H19:H20">
      <formula1>$BS$6:$BS$8</formula1>
    </dataValidation>
    <dataValidation type="list" allowBlank="1" showInputMessage="1" showErrorMessage="1" sqref="G7:G8 G11:G12 G15:G16 G19:G20">
      <formula1>$BT$6:$BT$14</formula1>
    </dataValidation>
    <dataValidation type="list" allowBlank="1" showInputMessage="1" showErrorMessage="1" sqref="I7:I8 I11:I12 I15:I16 I19:I20">
      <formula1>$BR$6:$BR$8</formula1>
    </dataValidation>
  </dataValidations>
  <hyperlinks>
    <hyperlink ref="O7" r:id="rId1"/>
    <hyperlink ref="O8" r:id="rId2"/>
    <hyperlink ref="U7" r:id="rId3"/>
    <hyperlink ref="U8" r:id="rId4"/>
    <hyperlink ref="O11" r:id="rId5"/>
    <hyperlink ref="O12" r:id="rId6"/>
    <hyperlink ref="U11" r:id="rId7"/>
    <hyperlink ref="U12" r:id="rId8"/>
    <hyperlink ref="O15" r:id="rId9"/>
    <hyperlink ref="O16" r:id="rId10"/>
    <hyperlink ref="U15" r:id="rId11"/>
    <hyperlink ref="U16" r:id="rId12"/>
    <hyperlink ref="O19" r:id="rId13"/>
    <hyperlink ref="O20" r:id="rId14"/>
    <hyperlink ref="U19" r:id="rId15"/>
    <hyperlink ref="U20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Ncomp</dc:creator>
  <cp:lastModifiedBy>rishit</cp:lastModifiedBy>
  <dcterms:created xsi:type="dcterms:W3CDTF">2016-06-16T08:48:53Z</dcterms:created>
  <dcterms:modified xsi:type="dcterms:W3CDTF">2018-11-21T11:37:50Z</dcterms:modified>
</cp:coreProperties>
</file>