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1536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5" i="1" l="1"/>
  <c r="K29" i="1"/>
  <c r="K25" i="1"/>
  <c r="K14" i="1"/>
  <c r="AZ35" i="1" l="1"/>
  <c r="AY35" i="1"/>
  <c r="AW35" i="1"/>
  <c r="AT35" i="1"/>
  <c r="BF34" i="1"/>
  <c r="BD34" i="1"/>
  <c r="BC34" i="1"/>
  <c r="BH34" i="1" s="1"/>
  <c r="BF33" i="1"/>
  <c r="BD33" i="1"/>
  <c r="BC33" i="1"/>
  <c r="BF32" i="1"/>
  <c r="BD32" i="1"/>
  <c r="BC32" i="1"/>
  <c r="BH32" i="1" s="1"/>
  <c r="BF31" i="1"/>
  <c r="BD31" i="1"/>
  <c r="BC31" i="1"/>
  <c r="BF28" i="1"/>
  <c r="BD28" i="1"/>
  <c r="BC28" i="1"/>
  <c r="BH28" i="1" s="1"/>
  <c r="BF27" i="1"/>
  <c r="BD27" i="1"/>
  <c r="BD29" i="1" s="1"/>
  <c r="BC27" i="1"/>
  <c r="BF24" i="1"/>
  <c r="BD24" i="1"/>
  <c r="BC24" i="1"/>
  <c r="BH24" i="1" s="1"/>
  <c r="BF23" i="1"/>
  <c r="BD23" i="1"/>
  <c r="BC23" i="1"/>
  <c r="BH19" i="1"/>
  <c r="BF19" i="1"/>
  <c r="BD19" i="1"/>
  <c r="BC19" i="1"/>
  <c r="BF18" i="1"/>
  <c r="BD18" i="1"/>
  <c r="BC18" i="1"/>
  <c r="BF17" i="1"/>
  <c r="BD17" i="1"/>
  <c r="BC17" i="1"/>
  <c r="BH17" i="1" s="1"/>
  <c r="BF16" i="1"/>
  <c r="BD16" i="1"/>
  <c r="BC16" i="1"/>
  <c r="BC20" i="1" s="1"/>
  <c r="BF13" i="1"/>
  <c r="BF9" i="1"/>
  <c r="BC9" i="1"/>
  <c r="BD9" i="1"/>
  <c r="BC13" i="1"/>
  <c r="BD13" i="1"/>
  <c r="AZ20" i="1"/>
  <c r="AY20" i="1"/>
  <c r="AW20" i="1"/>
  <c r="AT20" i="1"/>
  <c r="BA34" i="1"/>
  <c r="AR34" i="1"/>
  <c r="AQ34" i="1"/>
  <c r="AP34" i="1"/>
  <c r="BA32" i="1"/>
  <c r="AR32" i="1"/>
  <c r="AQ32" i="1"/>
  <c r="AP32" i="1"/>
  <c r="BA31" i="1"/>
  <c r="AR31" i="1"/>
  <c r="AQ31" i="1"/>
  <c r="AP31" i="1"/>
  <c r="BA28" i="1"/>
  <c r="AR28" i="1"/>
  <c r="AQ28" i="1"/>
  <c r="AP28" i="1"/>
  <c r="BA24" i="1"/>
  <c r="AR24" i="1"/>
  <c r="AQ24" i="1"/>
  <c r="AP24" i="1"/>
  <c r="BA19" i="1"/>
  <c r="AR19" i="1"/>
  <c r="AQ19" i="1"/>
  <c r="AP19" i="1"/>
  <c r="BA17" i="1"/>
  <c r="AR17" i="1"/>
  <c r="AQ17" i="1"/>
  <c r="AP17" i="1"/>
  <c r="BA16" i="1"/>
  <c r="AR16" i="1"/>
  <c r="AQ16" i="1"/>
  <c r="AP16" i="1"/>
  <c r="BA13" i="1"/>
  <c r="AQ35" i="1"/>
  <c r="BA33" i="1"/>
  <c r="AR33" i="1"/>
  <c r="AQ33" i="1"/>
  <c r="AP33" i="1"/>
  <c r="AZ29" i="1"/>
  <c r="AY29" i="1"/>
  <c r="AW29" i="1"/>
  <c r="AT29" i="1"/>
  <c r="BA27" i="1"/>
  <c r="BA29" i="1" s="1"/>
  <c r="AR27" i="1"/>
  <c r="AQ27" i="1"/>
  <c r="AQ29" i="1" s="1"/>
  <c r="AP27" i="1"/>
  <c r="AZ25" i="1"/>
  <c r="AY25" i="1"/>
  <c r="AW25" i="1"/>
  <c r="AT25" i="1"/>
  <c r="BA23" i="1"/>
  <c r="BA25" i="1" s="1"/>
  <c r="AR23" i="1"/>
  <c r="AR25" i="1" s="1"/>
  <c r="AQ23" i="1"/>
  <c r="AQ25" i="1" s="1"/>
  <c r="AP23" i="1"/>
  <c r="BA18" i="1"/>
  <c r="AR18" i="1"/>
  <c r="AQ18" i="1"/>
  <c r="AP18" i="1"/>
  <c r="AZ14" i="1"/>
  <c r="AY14" i="1"/>
  <c r="AW14" i="1"/>
  <c r="AT14" i="1"/>
  <c r="BH13" i="1"/>
  <c r="AR13" i="1"/>
  <c r="AQ13" i="1"/>
  <c r="AP13" i="1"/>
  <c r="BF12" i="1"/>
  <c r="BF14" i="1" s="1"/>
  <c r="BD12" i="1"/>
  <c r="BD14" i="1" s="1"/>
  <c r="BC12" i="1"/>
  <c r="BC14" i="1" s="1"/>
  <c r="BA12" i="1"/>
  <c r="BA14" i="1" s="1"/>
  <c r="AR12" i="1"/>
  <c r="AQ12" i="1"/>
  <c r="AQ14" i="1" s="1"/>
  <c r="AP12" i="1"/>
  <c r="AM34" i="1"/>
  <c r="AL34" i="1"/>
  <c r="AK34" i="1"/>
  <c r="AJ34" i="1"/>
  <c r="AI34" i="1"/>
  <c r="AH34" i="1"/>
  <c r="AM33" i="1"/>
  <c r="AL33" i="1"/>
  <c r="AK33" i="1"/>
  <c r="AJ33" i="1"/>
  <c r="AI33" i="1"/>
  <c r="AH33" i="1"/>
  <c r="AM32" i="1"/>
  <c r="AL32" i="1"/>
  <c r="AK32" i="1"/>
  <c r="AJ32" i="1"/>
  <c r="AI32" i="1"/>
  <c r="AH32" i="1"/>
  <c r="AM31" i="1"/>
  <c r="AL31" i="1"/>
  <c r="AL35" i="1" s="1"/>
  <c r="AK31" i="1"/>
  <c r="AJ31" i="1"/>
  <c r="AI31" i="1"/>
  <c r="AH31" i="1"/>
  <c r="AM16" i="1"/>
  <c r="AL16" i="1"/>
  <c r="AK16" i="1"/>
  <c r="AJ16" i="1"/>
  <c r="AI16" i="1"/>
  <c r="AH16" i="1"/>
  <c r="AM17" i="1"/>
  <c r="AL17" i="1"/>
  <c r="AK17" i="1"/>
  <c r="AJ17" i="1"/>
  <c r="AI17" i="1"/>
  <c r="AH17" i="1"/>
  <c r="AM19" i="1"/>
  <c r="AL19" i="1"/>
  <c r="AK19" i="1"/>
  <c r="AJ19" i="1"/>
  <c r="AI19" i="1"/>
  <c r="AH19" i="1"/>
  <c r="AM18" i="1"/>
  <c r="AL18" i="1"/>
  <c r="AK18" i="1"/>
  <c r="AJ18" i="1"/>
  <c r="AI18" i="1"/>
  <c r="AH18" i="1"/>
  <c r="AM28" i="1"/>
  <c r="AL28" i="1"/>
  <c r="AK28" i="1"/>
  <c r="AJ28" i="1"/>
  <c r="AI28" i="1"/>
  <c r="AH28" i="1"/>
  <c r="AM27" i="1"/>
  <c r="AL27" i="1"/>
  <c r="AL29" i="1" s="1"/>
  <c r="AK27" i="1"/>
  <c r="AJ27" i="1"/>
  <c r="AI27" i="1"/>
  <c r="AH27" i="1"/>
  <c r="AH29" i="1" s="1"/>
  <c r="AM24" i="1"/>
  <c r="AL24" i="1"/>
  <c r="AK24" i="1"/>
  <c r="AJ24" i="1"/>
  <c r="AI24" i="1"/>
  <c r="AH24" i="1"/>
  <c r="AM23" i="1"/>
  <c r="AL23" i="1"/>
  <c r="AK23" i="1"/>
  <c r="AJ23" i="1"/>
  <c r="AJ25" i="1" s="1"/>
  <c r="AI23" i="1"/>
  <c r="AI25" i="1" s="1"/>
  <c r="AH23" i="1"/>
  <c r="AM13" i="1"/>
  <c r="AL13" i="1"/>
  <c r="AK13" i="1"/>
  <c r="AJ13" i="1"/>
  <c r="AI13" i="1"/>
  <c r="AH13" i="1"/>
  <c r="AM12" i="1"/>
  <c r="AL12" i="1"/>
  <c r="AL14" i="1" s="1"/>
  <c r="AK12" i="1"/>
  <c r="AJ12" i="1"/>
  <c r="AI12" i="1"/>
  <c r="AI14" i="1" s="1"/>
  <c r="AH12" i="1"/>
  <c r="AH14" i="1" s="1"/>
  <c r="AF35" i="1"/>
  <c r="AE35" i="1"/>
  <c r="AD35" i="1"/>
  <c r="AC35" i="1"/>
  <c r="AF29" i="1"/>
  <c r="AE29" i="1"/>
  <c r="AD29" i="1"/>
  <c r="AC29" i="1"/>
  <c r="AF25" i="1"/>
  <c r="AE25" i="1"/>
  <c r="AD25" i="1"/>
  <c r="AC25" i="1"/>
  <c r="AF20" i="1"/>
  <c r="AE20" i="1"/>
  <c r="AD20" i="1"/>
  <c r="AC20" i="1"/>
  <c r="AF14" i="1"/>
  <c r="AE14" i="1"/>
  <c r="AD14" i="1"/>
  <c r="AC14" i="1"/>
  <c r="AA14" i="1"/>
  <c r="Z14" i="1"/>
  <c r="Y14" i="1"/>
  <c r="X14" i="1"/>
  <c r="AA29" i="1"/>
  <c r="Z29" i="1"/>
  <c r="Y29" i="1"/>
  <c r="X29" i="1"/>
  <c r="AA35" i="1"/>
  <c r="Z35" i="1"/>
  <c r="Y35" i="1"/>
  <c r="X35" i="1"/>
  <c r="A12" i="1"/>
  <c r="A13" i="1" s="1"/>
  <c r="A16" i="1" s="1"/>
  <c r="A17" i="1" s="1"/>
  <c r="A18" i="1" s="1"/>
  <c r="A19" i="1" s="1"/>
  <c r="A23" i="1" s="1"/>
  <c r="A24" i="1" s="1"/>
  <c r="A27" i="1" s="1"/>
  <c r="A28" i="1" s="1"/>
  <c r="A31" i="1" s="1"/>
  <c r="A32" i="1" s="1"/>
  <c r="A33" i="1" s="1"/>
  <c r="A34" i="1" s="1"/>
  <c r="AJ14" i="1" l="1"/>
  <c r="AJ20" i="1"/>
  <c r="AH20" i="1"/>
  <c r="AL20" i="1"/>
  <c r="AR29" i="1"/>
  <c r="BA20" i="1"/>
  <c r="BA35" i="1"/>
  <c r="BD20" i="1"/>
  <c r="BC35" i="1"/>
  <c r="AR20" i="1"/>
  <c r="AK20" i="1"/>
  <c r="AI20" i="1"/>
  <c r="AM20" i="1"/>
  <c r="AK35" i="1"/>
  <c r="BC25" i="1"/>
  <c r="AR35" i="1"/>
  <c r="AP20" i="1"/>
  <c r="BH16" i="1"/>
  <c r="BH20" i="1" s="1"/>
  <c r="BH18" i="1"/>
  <c r="BI18" i="1" s="1"/>
  <c r="BI28" i="1"/>
  <c r="BD35" i="1"/>
  <c r="BI34" i="1"/>
  <c r="AM14" i="1"/>
  <c r="AK29" i="1"/>
  <c r="AQ20" i="1"/>
  <c r="BF35" i="1"/>
  <c r="AN13" i="1"/>
  <c r="AM25" i="1"/>
  <c r="AM29" i="1"/>
  <c r="AN19" i="1"/>
  <c r="AN17" i="1"/>
  <c r="AI35" i="1"/>
  <c r="AM35" i="1"/>
  <c r="AN33" i="1"/>
  <c r="BC29" i="1"/>
  <c r="BI19" i="1"/>
  <c r="BI24" i="1"/>
  <c r="BI32" i="1"/>
  <c r="BF20" i="1"/>
  <c r="BI16" i="1"/>
  <c r="AK25" i="1"/>
  <c r="AI29" i="1"/>
  <c r="AK14" i="1"/>
  <c r="AH25" i="1"/>
  <c r="AL25" i="1"/>
  <c r="AJ29" i="1"/>
  <c r="AJ35" i="1"/>
  <c r="AN32" i="1"/>
  <c r="AP14" i="1"/>
  <c r="BD25" i="1"/>
  <c r="BH27" i="1"/>
  <c r="BI27" i="1" s="1"/>
  <c r="BH33" i="1"/>
  <c r="BI33" i="1" s="1"/>
  <c r="AN24" i="1"/>
  <c r="AN28" i="1"/>
  <c r="AN16" i="1"/>
  <c r="AN31" i="1"/>
  <c r="AN34" i="1"/>
  <c r="AR14" i="1"/>
  <c r="BI13" i="1"/>
  <c r="BI17" i="1"/>
  <c r="BH23" i="1"/>
  <c r="BI23" i="1" s="1"/>
  <c r="BH31" i="1"/>
  <c r="BF29" i="1"/>
  <c r="BF25" i="1"/>
  <c r="AP35" i="1"/>
  <c r="AP29" i="1"/>
  <c r="AP25" i="1"/>
  <c r="BH12" i="1"/>
  <c r="AH35" i="1"/>
  <c r="AN18" i="1"/>
  <c r="AN27" i="1"/>
  <c r="AN29" i="1" s="1"/>
  <c r="AN23" i="1"/>
  <c r="AN12" i="1"/>
  <c r="AN14" i="1" s="1"/>
  <c r="AN25" i="1" l="1"/>
  <c r="AN35" i="1"/>
  <c r="AN20" i="1"/>
  <c r="BI20" i="1"/>
  <c r="BI31" i="1"/>
  <c r="BI35" i="1" s="1"/>
  <c r="BH35" i="1"/>
  <c r="BH29" i="1"/>
  <c r="BI29" i="1"/>
  <c r="BI25" i="1"/>
  <c r="BH25" i="1"/>
  <c r="BH14" i="1"/>
  <c r="BI12" i="1"/>
  <c r="BI14" i="1" s="1"/>
  <c r="BH9" i="1" l="1"/>
  <c r="AR9" i="1" l="1"/>
  <c r="AQ9" i="1"/>
  <c r="AP9" i="1"/>
  <c r="AR8" i="1"/>
  <c r="AQ8" i="1"/>
  <c r="AP8" i="1"/>
  <c r="AJ9" i="1" l="1"/>
  <c r="AJ8" i="1"/>
  <c r="AI9" i="1"/>
  <c r="AK9" i="1"/>
  <c r="AM9" i="1"/>
  <c r="AI8" i="1"/>
  <c r="AK8" i="1"/>
  <c r="AM8" i="1"/>
  <c r="AL9" i="1"/>
  <c r="AL8" i="1"/>
  <c r="AM10" i="1" l="1"/>
  <c r="AM37" i="1" s="1"/>
  <c r="AL10" i="1"/>
  <c r="AL37" i="1" s="1"/>
  <c r="BF8" i="1"/>
  <c r="BF10" i="1" s="1"/>
  <c r="BD8" i="1"/>
  <c r="BD10" i="1" s="1"/>
  <c r="BC8" i="1"/>
  <c r="AH8" i="1"/>
  <c r="AN8" i="1" s="1"/>
  <c r="AH9" i="1"/>
  <c r="AN9" i="1" s="1"/>
  <c r="BC10" i="1" l="1"/>
  <c r="BH8" i="1"/>
  <c r="BH10" i="1" s="1"/>
  <c r="BI9" i="1"/>
  <c r="AI10" i="1"/>
  <c r="AI37" i="1" s="1"/>
  <c r="AK10" i="1" l="1"/>
  <c r="AK37" i="1" s="1"/>
  <c r="BI8" i="1"/>
  <c r="BI10" i="1" s="1"/>
  <c r="AQ10" i="1" l="1"/>
  <c r="AF10" i="1"/>
  <c r="AF37" i="1" s="1"/>
  <c r="AE10" i="1"/>
  <c r="AD10" i="1"/>
  <c r="AD37" i="1" s="1"/>
  <c r="AC10" i="1"/>
  <c r="AA25" i="1"/>
  <c r="Z25" i="1"/>
  <c r="Y25" i="1"/>
  <c r="X25" i="1"/>
  <c r="AA20" i="1"/>
  <c r="Z20" i="1"/>
  <c r="Y20" i="1"/>
  <c r="X20" i="1"/>
  <c r="AA10" i="1"/>
  <c r="Z10" i="1"/>
  <c r="Y10" i="1"/>
  <c r="X10" i="1"/>
  <c r="X37" i="1" s="1"/>
  <c r="Y37" i="1" l="1"/>
  <c r="AA37" i="1"/>
  <c r="AE37" i="1"/>
  <c r="AJ10" i="1"/>
  <c r="AJ37" i="1" s="1"/>
  <c r="AR10" i="1"/>
  <c r="Z37" i="1"/>
  <c r="AP10" i="1"/>
  <c r="AH10" i="1"/>
  <c r="AC37" i="1"/>
  <c r="AN10" i="1" l="1"/>
  <c r="AN37" i="1" s="1"/>
  <c r="AT10" i="1"/>
  <c r="AT37" i="1" s="1"/>
  <c r="BA9" i="1"/>
  <c r="BA8" i="1"/>
  <c r="BI37" i="1" l="1"/>
  <c r="AY10" i="1"/>
  <c r="BA10" i="1"/>
  <c r="AZ10" i="1"/>
  <c r="AW10" i="1"/>
  <c r="K10" i="1"/>
  <c r="K20" i="1"/>
  <c r="BF37" i="1" l="1"/>
  <c r="AZ37" i="1"/>
  <c r="AW37" i="1"/>
  <c r="K37" i="1"/>
  <c r="BH37" i="1"/>
  <c r="AY37" i="1"/>
  <c r="BD37" i="1"/>
  <c r="BC37" i="1" l="1"/>
  <c r="BA37" i="1" l="1"/>
  <c r="AH37" i="1"/>
</calcChain>
</file>

<file path=xl/sharedStrings.xml><?xml version="1.0" encoding="utf-8"?>
<sst xmlns="http://schemas.openxmlformats.org/spreadsheetml/2006/main" count="342" uniqueCount="98">
  <si>
    <t>Sr. No</t>
  </si>
  <si>
    <t>Remarks</t>
  </si>
  <si>
    <t>Vishwa</t>
  </si>
  <si>
    <t>Searock</t>
  </si>
  <si>
    <t>Total</t>
  </si>
  <si>
    <t>Grand Total</t>
  </si>
  <si>
    <t>Property</t>
  </si>
  <si>
    <t>Sub-Property</t>
  </si>
  <si>
    <t>Property Details</t>
  </si>
  <si>
    <t>Car Park
(Nos)</t>
  </si>
  <si>
    <t>Market Rate 
(Rs. psf)</t>
  </si>
  <si>
    <t>Saleable Area
(Sq ft.)</t>
  </si>
  <si>
    <t>Built-up Area 
(Sq ft.)</t>
  </si>
  <si>
    <t>RR rate 
(Rs. psf)</t>
  </si>
  <si>
    <t>Indexed Rate 
(Rs. psf)</t>
  </si>
  <si>
    <t>Property Value</t>
  </si>
  <si>
    <t>Loan Details</t>
  </si>
  <si>
    <t>Property Rate</t>
  </si>
  <si>
    <t>Rent Details</t>
  </si>
  <si>
    <t>Self Use</t>
  </si>
  <si>
    <t>RESIDENTIAL</t>
  </si>
  <si>
    <t>Investment</t>
  </si>
  <si>
    <t>Trading</t>
  </si>
  <si>
    <t>COMMERCIAL</t>
  </si>
  <si>
    <t>Address</t>
  </si>
  <si>
    <t>Agreement Area 
(Sq ft.)</t>
  </si>
  <si>
    <t>Carpet Area 
(Sq ft.)</t>
  </si>
  <si>
    <t>Agreement Rate 
(Rs. psf)</t>
  </si>
  <si>
    <t>Interest Rate 
(%)</t>
  </si>
  <si>
    <t>Net Rent Yield 
(%)</t>
  </si>
  <si>
    <t>Owner 1</t>
  </si>
  <si>
    <t>Owner 2</t>
  </si>
  <si>
    <t>% Holding</t>
  </si>
  <si>
    <t>Seller Detail</t>
  </si>
  <si>
    <t>Name</t>
  </si>
  <si>
    <t>Phone Number</t>
  </si>
  <si>
    <t>Email ID</t>
  </si>
  <si>
    <t>PAN</t>
  </si>
  <si>
    <t>Broker Detail</t>
  </si>
  <si>
    <t>Area Detail</t>
  </si>
  <si>
    <t>Pending Activities</t>
  </si>
  <si>
    <t>1. OC to be received
2. IOD to be received</t>
  </si>
  <si>
    <t>Institution</t>
  </si>
  <si>
    <t>Direct Tax  
(Rs. Cr.)</t>
  </si>
  <si>
    <t>Agreement Value 
(Rs. Cr.)</t>
  </si>
  <si>
    <t>Market value 
(Rs. Cr.)</t>
  </si>
  <si>
    <t>RR Value 
(Rs. Cr.)</t>
  </si>
  <si>
    <t>Indexed Value 
(Rs. Cr.)</t>
  </si>
  <si>
    <t>Stamp Duty &amp; Registration 
(Rs. Cr.)</t>
  </si>
  <si>
    <t>Gross Investment 
(Rs. Cr.)</t>
  </si>
  <si>
    <t>O/s Loan 
(Rs. Cr.)</t>
  </si>
  <si>
    <t>O/s Agreement Amount
(Rs. Cr.)</t>
  </si>
  <si>
    <t>Total O/s
(Rs. Cr.)</t>
  </si>
  <si>
    <t>Gross Annual Rent 
(Rs. Cr.)</t>
  </si>
  <si>
    <t>Annual Property Tax 
(Rs. Cr.)</t>
  </si>
  <si>
    <t>Annual Net Rent 
(Rs. Cr.)</t>
  </si>
  <si>
    <t>Agreement Details</t>
  </si>
  <si>
    <t>TDS</t>
  </si>
  <si>
    <t>Brokerage
(Rs. Cr.)</t>
  </si>
  <si>
    <t>Other Charges 
(Rs. Cr.)</t>
  </si>
  <si>
    <t>Service Tax
(Rs. Cr.)</t>
  </si>
  <si>
    <t>VAT
(Rs. Cr.)</t>
  </si>
  <si>
    <t>Property Status</t>
  </si>
  <si>
    <t>Completed</t>
  </si>
  <si>
    <t>Under Construction</t>
  </si>
  <si>
    <t>Building</t>
  </si>
  <si>
    <t>Apartment</t>
  </si>
  <si>
    <t>Bunglow</t>
  </si>
  <si>
    <t>Commercial</t>
  </si>
  <si>
    <t>Industrial</t>
  </si>
  <si>
    <t>Land - Agricultural</t>
  </si>
  <si>
    <t>Property Type</t>
  </si>
  <si>
    <t>EMI 
(Rs. Cr.)</t>
  </si>
  <si>
    <t>"Group Name" Asset Allocation - Usage Wise Report</t>
  </si>
  <si>
    <t>Annual Property Tax Bourne by</t>
  </si>
  <si>
    <t>Owner</t>
  </si>
  <si>
    <t>Tenant</t>
  </si>
  <si>
    <t>Annual CAM/Maintenance 
(Rs. Cr.)</t>
  </si>
  <si>
    <t>Annual CAM/Maintenance Bourne by</t>
  </si>
  <si>
    <t>Suriya</t>
  </si>
  <si>
    <t>Sanjay Kapoor</t>
  </si>
  <si>
    <t>Castle</t>
  </si>
  <si>
    <t>Sameer Ghanekar</t>
  </si>
  <si>
    <t>Ajay Devgn</t>
  </si>
  <si>
    <t>Vishwa Society, Bhairav Nagar, Opp, Khau Gully, Parel, Mumbai - 400077, Maharashtra, India</t>
  </si>
  <si>
    <t>Jay Sinha</t>
  </si>
  <si>
    <t>Abc Soc, F-1102, 11th Floor, Vasai gao, Vasai, Mumbai - 400100, Maharashtra, India</t>
  </si>
  <si>
    <t>kuch@gmail.com</t>
  </si>
  <si>
    <t>BKPPG1234N</t>
  </si>
  <si>
    <t>AJay Sinha</t>
  </si>
  <si>
    <t>Poly</t>
  </si>
  <si>
    <t>Harshit Doshi</t>
  </si>
  <si>
    <t>Poly Clinic, Bhairav Nagar, Opp, Khau Gully, Matunga West, Mumbai - 400099, Maharashtra, India</t>
  </si>
  <si>
    <t>Tri Poly</t>
  </si>
  <si>
    <t>Sujoy Ghosh</t>
  </si>
  <si>
    <t>Tri Poly Clinic, Bhairav Nagar, Opp, Khau Gully, Matunga West, Mumbai - 400099, Maharashtra, India</t>
  </si>
  <si>
    <t>Land - Non Agricultural</t>
  </si>
  <si>
    <t>HDFC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</si>
</sst>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164" fontId="0" fillId="0" borderId="0" xfId="3" applyNumberFormat="1" applyFont="1"/>
    <xf numFmtId="0" fontId="0" fillId="0" borderId="0" xfId="0" applyAlignment="1">
      <alignment horizontal="right"/>
    </xf>
    <xf numFmtId="164" fontId="0" fillId="0" borderId="0" xfId="3" applyNumberFormat="1" applyFont="1" applyAlignment="1">
      <alignment horizontal="right"/>
    </xf>
    <xf numFmtId="0" fontId="0" fillId="2" borderId="14" xfId="0" applyFont="1" applyFill="1" applyBorder="1" applyAlignment="1">
      <alignment horizontal="right" vertical="top" wrapText="1"/>
    </xf>
    <xf numFmtId="0" fontId="5" fillId="4" borderId="13" xfId="0" applyFont="1" applyFill="1" applyBorder="1" applyAlignment="1">
      <alignment vertical="top" wrapText="1"/>
    </xf>
    <xf numFmtId="0" fontId="5" fillId="4" borderId="14" xfId="0" applyFont="1" applyFill="1" applyBorder="1" applyAlignment="1">
      <alignment vertical="top" wrapText="1"/>
    </xf>
    <xf numFmtId="0" fontId="5" fillId="4" borderId="14" xfId="0" applyFont="1" applyFill="1" applyBorder="1" applyAlignment="1">
      <alignment horizontal="right" vertical="top" wrapText="1"/>
    </xf>
    <xf numFmtId="0" fontId="5" fillId="4" borderId="15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right" vertical="top" wrapText="1"/>
    </xf>
    <xf numFmtId="0" fontId="5" fillId="4" borderId="14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19" xfId="3" applyNumberFormat="1" applyFont="1" applyFill="1" applyBorder="1" applyAlignment="1">
      <alignment horizontal="center"/>
    </xf>
    <xf numFmtId="164" fontId="2" fillId="0" borderId="10" xfId="3" applyNumberFormat="1" applyFont="1" applyBorder="1" applyAlignment="1"/>
    <xf numFmtId="0" fontId="5" fillId="4" borderId="20" xfId="0" applyFont="1" applyFill="1" applyBorder="1" applyAlignment="1">
      <alignment horizontal="right" vertical="top" wrapText="1"/>
    </xf>
    <xf numFmtId="0" fontId="0" fillId="2" borderId="18" xfId="0" applyFont="1" applyFill="1" applyBorder="1" applyAlignment="1">
      <alignment horizontal="right" vertical="top" wrapText="1"/>
    </xf>
    <xf numFmtId="0" fontId="5" fillId="2" borderId="14" xfId="0" applyFont="1" applyFill="1" applyBorder="1" applyAlignment="1">
      <alignment horizontal="left" vertical="top" wrapText="1"/>
    </xf>
    <xf numFmtId="164" fontId="2" fillId="0" borderId="9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Font="1" applyBorder="1" applyAlignment="1">
      <alignment wrapText="1"/>
    </xf>
    <xf numFmtId="9" fontId="0" fillId="0" borderId="2" xfId="0" applyNumberFormat="1" applyBorder="1" applyAlignment="1">
      <alignment wrapText="1"/>
    </xf>
    <xf numFmtId="0" fontId="0" fillId="0" borderId="2" xfId="0" applyBorder="1" applyAlignment="1"/>
    <xf numFmtId="0" fontId="0" fillId="2" borderId="2" xfId="0" applyFont="1" applyFill="1" applyBorder="1" applyAlignment="1">
      <alignment horizontal="right" wrapText="1"/>
    </xf>
    <xf numFmtId="164" fontId="1" fillId="2" borderId="2" xfId="3" applyNumberFormat="1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 wrapText="1"/>
    </xf>
    <xf numFmtId="0" fontId="0" fillId="2" borderId="18" xfId="0" applyFont="1" applyFill="1" applyBorder="1" applyAlignment="1">
      <alignment horizontal="right" wrapText="1"/>
    </xf>
    <xf numFmtId="164" fontId="1" fillId="2" borderId="4" xfId="3" applyNumberFormat="1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164" fontId="1" fillId="0" borderId="3" xfId="3" applyNumberFormat="1" applyFont="1" applyBorder="1" applyAlignment="1">
      <alignment wrapText="1"/>
    </xf>
    <xf numFmtId="164" fontId="1" fillId="0" borderId="4" xfId="3" applyNumberFormat="1" applyFont="1" applyBorder="1" applyAlignment="1">
      <alignment horizontal="right" wrapText="1"/>
    </xf>
    <xf numFmtId="0" fontId="2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5" xfId="0" applyFont="1" applyBorder="1" applyAlignment="1"/>
    <xf numFmtId="164" fontId="7" fillId="0" borderId="2" xfId="3" applyNumberFormat="1" applyFont="1" applyBorder="1" applyAlignment="1">
      <alignment horizontal="right"/>
    </xf>
    <xf numFmtId="164" fontId="2" fillId="2" borderId="2" xfId="3" applyNumberFormat="1" applyFont="1" applyFill="1" applyBorder="1" applyAlignment="1">
      <alignment horizontal="right"/>
    </xf>
    <xf numFmtId="164" fontId="7" fillId="2" borderId="2" xfId="3" applyNumberFormat="1" applyFont="1" applyFill="1" applyBorder="1" applyAlignment="1">
      <alignment horizontal="right"/>
    </xf>
    <xf numFmtId="164" fontId="2" fillId="0" borderId="3" xfId="3" applyNumberFormat="1" applyFont="1" applyBorder="1" applyAlignment="1"/>
    <xf numFmtId="0" fontId="2" fillId="5" borderId="1" xfId="0" applyFont="1" applyFill="1" applyBorder="1" applyAlignment="1"/>
    <xf numFmtId="0" fontId="2" fillId="5" borderId="2" xfId="0" applyFont="1" applyFill="1" applyBorder="1" applyAlignment="1"/>
    <xf numFmtId="0" fontId="2" fillId="5" borderId="5" xfId="0" applyFont="1" applyFill="1" applyBorder="1" applyAlignment="1"/>
    <xf numFmtId="0" fontId="2" fillId="2" borderId="2" xfId="0" applyFont="1" applyFill="1" applyBorder="1" applyAlignment="1"/>
    <xf numFmtId="0" fontId="2" fillId="5" borderId="4" xfId="0" applyFont="1" applyFill="1" applyBorder="1" applyAlignment="1"/>
    <xf numFmtId="0" fontId="2" fillId="2" borderId="4" xfId="0" applyFont="1" applyFill="1" applyBorder="1" applyAlignment="1"/>
    <xf numFmtId="0" fontId="2" fillId="5" borderId="3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5" xfId="0" applyBorder="1" applyAlignment="1"/>
    <xf numFmtId="0" fontId="0" fillId="2" borderId="2" xfId="0" applyFill="1" applyBorder="1" applyAlignment="1">
      <alignment horizontal="right"/>
    </xf>
    <xf numFmtId="164" fontId="0" fillId="0" borderId="4" xfId="3" applyNumberFormat="1" applyFont="1" applyBorder="1" applyAlignment="1">
      <alignment horizontal="right"/>
    </xf>
    <xf numFmtId="164" fontId="0" fillId="2" borderId="4" xfId="3" applyNumberFormat="1" applyFont="1" applyFill="1" applyBorder="1" applyAlignment="1">
      <alignment horizontal="right"/>
    </xf>
    <xf numFmtId="164" fontId="0" fillId="0" borderId="3" xfId="3" applyNumberFormat="1" applyFont="1" applyBorder="1" applyAlignment="1">
      <alignment wrapText="1"/>
    </xf>
    <xf numFmtId="165" fontId="0" fillId="0" borderId="4" xfId="2" applyNumberFormat="1" applyFont="1" applyBorder="1" applyAlignment="1">
      <alignment horizontal="right"/>
    </xf>
    <xf numFmtId="165" fontId="0" fillId="2" borderId="4" xfId="2" applyNumberFormat="1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2" xfId="0" applyFont="1" applyFill="1" applyBorder="1" applyAlignment="1">
      <alignment wrapText="1"/>
    </xf>
    <xf numFmtId="164" fontId="2" fillId="3" borderId="2" xfId="3" applyNumberFormat="1" applyFont="1" applyFill="1" applyBorder="1" applyAlignment="1">
      <alignment horizontal="right"/>
    </xf>
    <xf numFmtId="10" fontId="2" fillId="3" borderId="4" xfId="2" applyNumberFormat="1" applyFont="1" applyFill="1" applyBorder="1" applyAlignment="1">
      <alignment horizontal="right"/>
    </xf>
    <xf numFmtId="10" fontId="2" fillId="2" borderId="4" xfId="2" applyNumberFormat="1" applyFont="1" applyFill="1" applyBorder="1" applyAlignment="1">
      <alignment horizontal="right"/>
    </xf>
    <xf numFmtId="164" fontId="2" fillId="3" borderId="3" xfId="3" applyNumberFormat="1" applyFont="1" applyFill="1" applyBorder="1" applyAlignment="1"/>
    <xf numFmtId="164" fontId="0" fillId="0" borderId="3" xfId="3" applyNumberFormat="1" applyFont="1" applyBorder="1" applyAlignment="1"/>
    <xf numFmtId="164" fontId="7" fillId="0" borderId="2" xfId="1" applyNumberFormat="1" applyFont="1" applyBorder="1" applyAlignment="1">
      <alignment horizontal="right"/>
    </xf>
    <xf numFmtId="164" fontId="7" fillId="2" borderId="2" xfId="1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4" fontId="2" fillId="5" borderId="2" xfId="1" applyNumberFormat="1" applyFont="1" applyFill="1" applyBorder="1" applyAlignment="1"/>
    <xf numFmtId="164" fontId="2" fillId="2" borderId="2" xfId="1" applyNumberFormat="1" applyFont="1" applyFill="1" applyBorder="1" applyAlignment="1"/>
    <xf numFmtId="164" fontId="2" fillId="5" borderId="4" xfId="1" applyNumberFormat="1" applyFont="1" applyFill="1" applyBorder="1" applyAlignment="1"/>
    <xf numFmtId="164" fontId="2" fillId="2" borderId="4" xfId="1" applyNumberFormat="1" applyFont="1" applyFill="1" applyBorder="1" applyAlignment="1"/>
    <xf numFmtId="164" fontId="0" fillId="0" borderId="2" xfId="1" applyNumberFormat="1" applyFont="1" applyBorder="1" applyAlignment="1">
      <alignment horizontal="right"/>
    </xf>
    <xf numFmtId="164" fontId="0" fillId="2" borderId="2" xfId="1" applyNumberFormat="1" applyFont="1" applyFill="1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4" xfId="1" applyNumberFormat="1" applyFont="1" applyBorder="1" applyAlignment="1">
      <alignment horizontal="right"/>
    </xf>
    <xf numFmtId="164" fontId="0" fillId="2" borderId="4" xfId="1" applyNumberFormat="1" applyFont="1" applyFill="1" applyBorder="1" applyAlignment="1">
      <alignment horizontal="right"/>
    </xf>
    <xf numFmtId="0" fontId="2" fillId="5" borderId="6" xfId="0" applyFont="1" applyFill="1" applyBorder="1" applyAlignment="1"/>
    <xf numFmtId="164" fontId="2" fillId="5" borderId="6" xfId="1" applyNumberFormat="1" applyFont="1" applyFill="1" applyBorder="1" applyAlignment="1"/>
    <xf numFmtId="164" fontId="2" fillId="2" borderId="6" xfId="1" applyNumberFormat="1" applyFont="1" applyFill="1" applyBorder="1" applyAlignment="1"/>
    <xf numFmtId="0" fontId="2" fillId="2" borderId="6" xfId="0" applyFont="1" applyFill="1" applyBorder="1" applyAlignment="1"/>
    <xf numFmtId="0" fontId="2" fillId="5" borderId="7" xfId="0" applyFont="1" applyFill="1" applyBorder="1" applyAlignment="1"/>
    <xf numFmtId="164" fontId="2" fillId="2" borderId="2" xfId="1" applyNumberFormat="1" applyFont="1" applyFill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164" fontId="2" fillId="2" borderId="4" xfId="1" applyNumberFormat="1" applyFont="1" applyFill="1" applyBorder="1" applyAlignment="1">
      <alignment horizontal="right"/>
    </xf>
    <xf numFmtId="164" fontId="6" fillId="2" borderId="2" xfId="1" applyNumberFormat="1" applyFont="1" applyFill="1" applyBorder="1" applyAlignment="1">
      <alignment horizontal="right"/>
    </xf>
    <xf numFmtId="0" fontId="0" fillId="0" borderId="8" xfId="0" applyBorder="1" applyAlignment="1"/>
    <xf numFmtId="0" fontId="2" fillId="0" borderId="10" xfId="0" applyFont="1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/>
    </xf>
    <xf numFmtId="0" fontId="0" fillId="2" borderId="10" xfId="0" applyFill="1" applyBorder="1" applyAlignment="1">
      <alignment horizontal="right"/>
    </xf>
    <xf numFmtId="164" fontId="0" fillId="0" borderId="10" xfId="3" applyNumberFormat="1" applyFont="1" applyBorder="1" applyAlignment="1">
      <alignment horizontal="right"/>
    </xf>
    <xf numFmtId="164" fontId="0" fillId="2" borderId="10" xfId="3" applyNumberFormat="1" applyFont="1" applyFill="1" applyBorder="1" applyAlignment="1">
      <alignment horizontal="right"/>
    </xf>
    <xf numFmtId="164" fontId="0" fillId="0" borderId="11" xfId="3" applyNumberFormat="1" applyFont="1" applyBorder="1" applyAlignment="1">
      <alignment horizontal="right"/>
    </xf>
    <xf numFmtId="164" fontId="0" fillId="2" borderId="11" xfId="3" applyNumberFormat="1" applyFont="1" applyFill="1" applyBorder="1" applyAlignment="1">
      <alignment horizontal="right"/>
    </xf>
    <xf numFmtId="164" fontId="0" fillId="0" borderId="12" xfId="3" applyNumberFormat="1" applyFont="1" applyBorder="1" applyAlignment="1"/>
    <xf numFmtId="0" fontId="0" fillId="5" borderId="13" xfId="0" applyFill="1" applyBorder="1" applyAlignment="1"/>
    <xf numFmtId="0" fontId="2" fillId="5" borderId="14" xfId="0" applyFont="1" applyFill="1" applyBorder="1" applyAlignment="1">
      <alignment wrapText="1"/>
    </xf>
    <xf numFmtId="164" fontId="7" fillId="5" borderId="14" xfId="0" applyNumberFormat="1" applyFont="1" applyFill="1" applyBorder="1" applyAlignment="1">
      <alignment horizontal="right"/>
    </xf>
    <xf numFmtId="164" fontId="7" fillId="2" borderId="14" xfId="0" applyNumberFormat="1" applyFont="1" applyFill="1" applyBorder="1" applyAlignment="1">
      <alignment horizontal="right"/>
    </xf>
    <xf numFmtId="0" fontId="0" fillId="2" borderId="14" xfId="0" applyFont="1" applyFill="1" applyBorder="1" applyAlignment="1">
      <alignment horizontal="right" wrapText="1"/>
    </xf>
    <xf numFmtId="164" fontId="2" fillId="2" borderId="14" xfId="0" applyNumberFormat="1" applyFont="1" applyFill="1" applyBorder="1" applyAlignment="1">
      <alignment horizontal="right"/>
    </xf>
    <xf numFmtId="164" fontId="2" fillId="5" borderId="15" xfId="0" applyNumberFormat="1" applyFont="1" applyFill="1" applyBorder="1" applyAlignment="1"/>
    <xf numFmtId="0" fontId="2" fillId="3" borderId="16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3" borderId="17" xfId="0" applyFont="1" applyFill="1" applyBorder="1" applyAlignment="1"/>
    <xf numFmtId="0" fontId="2" fillId="5" borderId="16" xfId="0" applyFont="1" applyFill="1" applyBorder="1" applyAlignment="1"/>
    <xf numFmtId="0" fontId="2" fillId="5" borderId="0" xfId="0" applyFont="1" applyFill="1" applyBorder="1" applyAlignment="1"/>
    <xf numFmtId="0" fontId="2" fillId="5" borderId="17" xfId="0" applyFont="1" applyFill="1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10" fillId="0" borderId="2" xfId="5" applyBorder="1" applyAlignment="1">
      <alignment horizontal="left"/>
    </xf>
    <xf numFmtId="0" fontId="2" fillId="0" borderId="2" xfId="0" applyFont="1" applyBorder="1" applyAlignment="1"/>
    <xf numFmtId="0" fontId="2" fillId="3" borderId="2" xfId="0" applyFont="1" applyFill="1" applyBorder="1" applyAlignment="1"/>
    <xf numFmtId="0" fontId="11" fillId="0" borderId="2" xfId="0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0" fontId="0" fillId="0" borderId="22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0" xfId="0" applyBorder="1" applyAlignment="1">
      <alignment vertical="top" wrapText="1"/>
    </xf>
    <xf numFmtId="0" fontId="0" fillId="0" borderId="20" xfId="0" applyBorder="1" applyAlignment="1">
      <alignment horizontal="right" vertical="top"/>
    </xf>
    <xf numFmtId="164" fontId="7" fillId="2" borderId="24" xfId="0" applyNumberFormat="1" applyFont="1" applyFill="1" applyBorder="1" applyAlignment="1">
      <alignment horizontal="right"/>
    </xf>
    <xf numFmtId="164" fontId="0" fillId="0" borderId="20" xfId="3" applyNumberFormat="1" applyFont="1" applyBorder="1" applyAlignment="1">
      <alignment horizontal="right" vertical="top"/>
    </xf>
    <xf numFmtId="0" fontId="0" fillId="2" borderId="24" xfId="0" applyFont="1" applyFill="1" applyBorder="1" applyAlignment="1">
      <alignment horizontal="right" wrapText="1"/>
    </xf>
    <xf numFmtId="164" fontId="2" fillId="2" borderId="24" xfId="0" applyNumberFormat="1" applyFont="1" applyFill="1" applyBorder="1" applyAlignment="1">
      <alignment horizontal="right"/>
    </xf>
    <xf numFmtId="164" fontId="0" fillId="0" borderId="23" xfId="3" applyNumberFormat="1" applyFont="1" applyBorder="1" applyAlignment="1">
      <alignment vertical="top"/>
    </xf>
    <xf numFmtId="0" fontId="0" fillId="5" borderId="14" xfId="0" applyFill="1" applyBorder="1" applyAlignment="1"/>
    <xf numFmtId="164" fontId="1" fillId="0" borderId="2" xfId="1" applyNumberFormat="1" applyFont="1" applyBorder="1" applyAlignment="1">
      <alignment horizontal="right" wrapText="1"/>
    </xf>
    <xf numFmtId="164" fontId="0" fillId="2" borderId="0" xfId="1" applyNumberFormat="1" applyFont="1" applyFill="1" applyBorder="1" applyAlignment="1">
      <alignment horizontal="right" wrapText="1"/>
    </xf>
    <xf numFmtId="164" fontId="6" fillId="0" borderId="2" xfId="1" applyNumberFormat="1" applyFont="1" applyBorder="1" applyAlignment="1">
      <alignment horizontal="right" wrapText="1"/>
    </xf>
    <xf numFmtId="164" fontId="2" fillId="3" borderId="2" xfId="1" applyNumberFormat="1" applyFont="1" applyFill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164" fontId="7" fillId="5" borderId="14" xfId="1" applyNumberFormat="1" applyFont="1" applyFill="1" applyBorder="1" applyAlignment="1">
      <alignment horizontal="right"/>
    </xf>
    <xf numFmtId="164" fontId="0" fillId="2" borderId="14" xfId="1" applyNumberFormat="1" applyFont="1" applyFill="1" applyBorder="1" applyAlignment="1">
      <alignment horizontal="right" wrapText="1"/>
    </xf>
    <xf numFmtId="43" fontId="1" fillId="0" borderId="2" xfId="1" applyNumberFormat="1" applyFont="1" applyBorder="1" applyAlignment="1">
      <alignment horizontal="right" wrapText="1"/>
    </xf>
    <xf numFmtId="43" fontId="6" fillId="0" borderId="2" xfId="1" applyNumberFormat="1" applyFont="1" applyBorder="1" applyAlignment="1">
      <alignment horizontal="right" wrapText="1"/>
    </xf>
    <xf numFmtId="43" fontId="0" fillId="2" borderId="2" xfId="1" applyNumberFormat="1" applyFont="1" applyFill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0" fillId="2" borderId="18" xfId="1" applyNumberFormat="1" applyFont="1" applyFill="1" applyBorder="1" applyAlignment="1">
      <alignment horizontal="right" wrapText="1"/>
    </xf>
    <xf numFmtId="43" fontId="1" fillId="2" borderId="2" xfId="1" applyNumberFormat="1" applyFont="1" applyFill="1" applyBorder="1" applyAlignment="1">
      <alignment horizontal="right" wrapText="1"/>
    </xf>
    <xf numFmtId="43" fontId="0" fillId="0" borderId="2" xfId="1" applyNumberFormat="1" applyFont="1" applyBorder="1" applyAlignment="1">
      <alignment horizontal="right" wrapText="1"/>
    </xf>
    <xf numFmtId="43" fontId="6" fillId="0" borderId="4" xfId="1" applyNumberFormat="1" applyFont="1" applyFill="1" applyBorder="1" applyAlignment="1">
      <alignment horizontal="right" wrapText="1"/>
    </xf>
    <xf numFmtId="43" fontId="6" fillId="0" borderId="4" xfId="1" applyNumberFormat="1" applyFont="1" applyBorder="1" applyAlignment="1">
      <alignment horizontal="right" wrapText="1"/>
    </xf>
    <xf numFmtId="43" fontId="7" fillId="0" borderId="2" xfId="1" applyNumberFormat="1" applyFont="1" applyBorder="1" applyAlignment="1">
      <alignment horizontal="right"/>
    </xf>
    <xf numFmtId="43" fontId="7" fillId="2" borderId="2" xfId="1" applyNumberFormat="1" applyFont="1" applyFill="1" applyBorder="1" applyAlignment="1">
      <alignment horizontal="right"/>
    </xf>
    <xf numFmtId="43" fontId="2" fillId="2" borderId="2" xfId="1" applyNumberFormat="1" applyFont="1" applyFill="1" applyBorder="1" applyAlignment="1">
      <alignment horizontal="right"/>
    </xf>
    <xf numFmtId="43" fontId="7" fillId="0" borderId="2" xfId="1" applyNumberFormat="1" applyFont="1" applyFill="1" applyBorder="1" applyAlignment="1">
      <alignment horizontal="right"/>
    </xf>
    <xf numFmtId="43" fontId="2" fillId="5" borderId="2" xfId="1" applyNumberFormat="1" applyFont="1" applyFill="1" applyBorder="1" applyAlignment="1"/>
    <xf numFmtId="43" fontId="2" fillId="2" borderId="2" xfId="1" applyNumberFormat="1" applyFont="1" applyFill="1" applyBorder="1" applyAlignment="1"/>
    <xf numFmtId="43" fontId="2" fillId="5" borderId="4" xfId="1" applyNumberFormat="1" applyFont="1" applyFill="1" applyBorder="1" applyAlignment="1"/>
    <xf numFmtId="43" fontId="0" fillId="2" borderId="2" xfId="1" applyNumberFormat="1" applyFont="1" applyFill="1" applyBorder="1" applyAlignment="1">
      <alignment horizontal="right"/>
    </xf>
    <xf numFmtId="43" fontId="2" fillId="3" borderId="2" xfId="1" applyNumberFormat="1" applyFont="1" applyFill="1" applyBorder="1" applyAlignment="1">
      <alignment horizontal="right"/>
    </xf>
    <xf numFmtId="43" fontId="0" fillId="3" borderId="2" xfId="1" applyNumberFormat="1" applyFont="1" applyFill="1" applyBorder="1" applyAlignment="1">
      <alignment horizontal="right"/>
    </xf>
    <xf numFmtId="43" fontId="0" fillId="3" borderId="4" xfId="1" applyNumberFormat="1" applyFont="1" applyFill="1" applyBorder="1" applyAlignment="1">
      <alignment horizontal="right"/>
    </xf>
    <xf numFmtId="43" fontId="2" fillId="3" borderId="4" xfId="1" applyNumberFormat="1" applyFont="1" applyFill="1" applyBorder="1" applyAlignment="1">
      <alignment horizontal="right"/>
    </xf>
    <xf numFmtId="43" fontId="2" fillId="5" borderId="6" xfId="1" applyNumberFormat="1" applyFont="1" applyFill="1" applyBorder="1" applyAlignment="1"/>
    <xf numFmtId="43" fontId="2" fillId="2" borderId="6" xfId="1" applyNumberFormat="1" applyFont="1" applyFill="1" applyBorder="1" applyAlignment="1"/>
    <xf numFmtId="43" fontId="6" fillId="2" borderId="2" xfId="1" applyNumberFormat="1" applyFont="1" applyFill="1" applyBorder="1" applyAlignment="1">
      <alignment horizontal="right"/>
    </xf>
    <xf numFmtId="43" fontId="0" fillId="0" borderId="10" xfId="1" applyNumberFormat="1" applyFont="1" applyBorder="1" applyAlignment="1">
      <alignment horizontal="right"/>
    </xf>
    <xf numFmtId="43" fontId="0" fillId="2" borderId="10" xfId="1" applyNumberFormat="1" applyFont="1" applyFill="1" applyBorder="1" applyAlignment="1">
      <alignment horizontal="right"/>
    </xf>
    <xf numFmtId="43" fontId="0" fillId="0" borderId="11" xfId="1" applyNumberFormat="1" applyFont="1" applyBorder="1" applyAlignment="1">
      <alignment horizontal="right"/>
    </xf>
    <xf numFmtId="43" fontId="7" fillId="5" borderId="14" xfId="1" applyNumberFormat="1" applyFont="1" applyFill="1" applyBorder="1" applyAlignment="1">
      <alignment horizontal="right"/>
    </xf>
    <xf numFmtId="43" fontId="0" fillId="2" borderId="14" xfId="1" applyNumberFormat="1" applyFont="1" applyFill="1" applyBorder="1" applyAlignment="1">
      <alignment horizontal="right" wrapText="1"/>
    </xf>
    <xf numFmtId="43" fontId="7" fillId="2" borderId="14" xfId="1" applyNumberFormat="1" applyFont="1" applyFill="1" applyBorder="1" applyAlignment="1">
      <alignment horizontal="right"/>
    </xf>
    <xf numFmtId="164" fontId="0" fillId="2" borderId="24" xfId="0" applyNumberFormat="1" applyFont="1" applyFill="1" applyBorder="1" applyAlignment="1">
      <alignment horizontal="right" wrapText="1"/>
    </xf>
    <xf numFmtId="9" fontId="1" fillId="0" borderId="2" xfId="2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164" fontId="2" fillId="0" borderId="10" xfId="3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6">
    <cellStyle name="Comma" xfId="1" builtinId="3"/>
    <cellStyle name="Comma 16" xfId="3"/>
    <cellStyle name="Hyperlink" xfId="5" builtinId="8"/>
    <cellStyle name="Normal" xfId="0" builtinId="0"/>
    <cellStyle name="Normal 2" xfId="4"/>
    <cellStyle name="Percent" xfId="2" builtinId="5"/>
  </cellStyles>
  <dxfs count="0"/>
  <tableStyles count="0" defaultTableStyle="TableStyleMedium9" defaultPivotStyle="PivotStyleLight16"/>
  <colors>
    <mruColors>
      <color rgb="FF1A44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uch@gmail.com" TargetMode="External"/><Relationship Id="rId18" Type="http://schemas.openxmlformats.org/officeDocument/2006/relationships/hyperlink" Target="mailto:kuch@gmail.com" TargetMode="External"/><Relationship Id="rId26" Type="http://schemas.openxmlformats.org/officeDocument/2006/relationships/hyperlink" Target="mailto:kuch@gmail.com" TargetMode="External"/><Relationship Id="rId3" Type="http://schemas.openxmlformats.org/officeDocument/2006/relationships/hyperlink" Target="mailto:kuch@gmail.com" TargetMode="External"/><Relationship Id="rId21" Type="http://schemas.openxmlformats.org/officeDocument/2006/relationships/hyperlink" Target="mailto:kuch@gmail.com" TargetMode="External"/><Relationship Id="rId7" Type="http://schemas.openxmlformats.org/officeDocument/2006/relationships/hyperlink" Target="mailto:kuch@gmail.com" TargetMode="External"/><Relationship Id="rId12" Type="http://schemas.openxmlformats.org/officeDocument/2006/relationships/hyperlink" Target="mailto:kuch@gmail.com" TargetMode="External"/><Relationship Id="rId17" Type="http://schemas.openxmlformats.org/officeDocument/2006/relationships/hyperlink" Target="mailto:kuch@gmail.com" TargetMode="External"/><Relationship Id="rId25" Type="http://schemas.openxmlformats.org/officeDocument/2006/relationships/hyperlink" Target="mailto:kuch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kuch@gmail.com" TargetMode="External"/><Relationship Id="rId16" Type="http://schemas.openxmlformats.org/officeDocument/2006/relationships/hyperlink" Target="mailto:kuch@gmail.com" TargetMode="External"/><Relationship Id="rId20" Type="http://schemas.openxmlformats.org/officeDocument/2006/relationships/hyperlink" Target="mailto:kuch@gmail.com" TargetMode="External"/><Relationship Id="rId29" Type="http://schemas.openxmlformats.org/officeDocument/2006/relationships/hyperlink" Target="mailto:kuch@gmail.com" TargetMode="External"/><Relationship Id="rId1" Type="http://schemas.openxmlformats.org/officeDocument/2006/relationships/hyperlink" Target="mailto:kuch@gmail.com" TargetMode="External"/><Relationship Id="rId6" Type="http://schemas.openxmlformats.org/officeDocument/2006/relationships/hyperlink" Target="mailto:kuch@gmail.com" TargetMode="External"/><Relationship Id="rId11" Type="http://schemas.openxmlformats.org/officeDocument/2006/relationships/hyperlink" Target="mailto:kuch@gmail.com" TargetMode="External"/><Relationship Id="rId24" Type="http://schemas.openxmlformats.org/officeDocument/2006/relationships/hyperlink" Target="mailto:kuch@gmail.com" TargetMode="External"/><Relationship Id="rId32" Type="http://schemas.openxmlformats.org/officeDocument/2006/relationships/hyperlink" Target="mailto:kuch@gmail.com" TargetMode="External"/><Relationship Id="rId5" Type="http://schemas.openxmlformats.org/officeDocument/2006/relationships/hyperlink" Target="mailto:kuch@gmail.com" TargetMode="External"/><Relationship Id="rId15" Type="http://schemas.openxmlformats.org/officeDocument/2006/relationships/hyperlink" Target="mailto:kuch@gmail.com" TargetMode="External"/><Relationship Id="rId23" Type="http://schemas.openxmlformats.org/officeDocument/2006/relationships/hyperlink" Target="mailto:kuch@gmail.com" TargetMode="External"/><Relationship Id="rId28" Type="http://schemas.openxmlformats.org/officeDocument/2006/relationships/hyperlink" Target="mailto:kuch@gmail.com" TargetMode="External"/><Relationship Id="rId10" Type="http://schemas.openxmlformats.org/officeDocument/2006/relationships/hyperlink" Target="mailto:kuch@gmail.com" TargetMode="External"/><Relationship Id="rId19" Type="http://schemas.openxmlformats.org/officeDocument/2006/relationships/hyperlink" Target="mailto:kuch@gmail.com" TargetMode="External"/><Relationship Id="rId31" Type="http://schemas.openxmlformats.org/officeDocument/2006/relationships/hyperlink" Target="mailto:kuch@gmail.com" TargetMode="External"/><Relationship Id="rId4" Type="http://schemas.openxmlformats.org/officeDocument/2006/relationships/hyperlink" Target="mailto:kuch@gmail.com" TargetMode="External"/><Relationship Id="rId9" Type="http://schemas.openxmlformats.org/officeDocument/2006/relationships/hyperlink" Target="mailto:kuch@gmail.com" TargetMode="External"/><Relationship Id="rId14" Type="http://schemas.openxmlformats.org/officeDocument/2006/relationships/hyperlink" Target="mailto:kuch@gmail.com" TargetMode="External"/><Relationship Id="rId22" Type="http://schemas.openxmlformats.org/officeDocument/2006/relationships/hyperlink" Target="mailto:kuch@gmail.com" TargetMode="External"/><Relationship Id="rId27" Type="http://schemas.openxmlformats.org/officeDocument/2006/relationships/hyperlink" Target="mailto:kuch@gmail.com" TargetMode="External"/><Relationship Id="rId30" Type="http://schemas.openxmlformats.org/officeDocument/2006/relationships/hyperlink" Target="mailto:kuch@gmail.com" TargetMode="External"/><Relationship Id="rId8" Type="http://schemas.openxmlformats.org/officeDocument/2006/relationships/hyperlink" Target="mailto:ku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I1" sqref="I1:I1048576"/>
    </sheetView>
  </sheetViews>
  <sheetFormatPr defaultRowHeight="15" x14ac:dyDescent="0.25"/>
  <cols>
    <col min="1" max="1" width="6.28515625" customWidth="1"/>
    <col min="2" max="3" width="18.42578125" customWidth="1"/>
    <col min="4" max="4" width="17.140625" style="2" customWidth="1"/>
    <col min="5" max="5" width="17.85546875" style="2" customWidth="1"/>
    <col min="6" max="6" width="18.28515625" style="2" customWidth="1"/>
    <col min="7" max="7" width="11.140625" style="2" customWidth="1"/>
    <col min="8" max="8" width="54.7109375" style="2" customWidth="1"/>
    <col min="9" max="9" width="20.140625" style="2" customWidth="1"/>
    <col min="10" max="10" width="18.140625" style="2" customWidth="1"/>
    <col min="11" max="11" width="17.28515625" style="4" customWidth="1"/>
    <col min="12" max="12" width="1.7109375" style="4" customWidth="1"/>
    <col min="13" max="13" width="14.85546875" style="5" customWidth="1"/>
    <col min="14" max="14" width="44.140625" style="5" customWidth="1"/>
    <col min="15" max="15" width="14.85546875" style="5" customWidth="1"/>
    <col min="16" max="16" width="17.85546875" style="5" bestFit="1" customWidth="1"/>
    <col min="17" max="17" width="14.85546875" style="5" customWidth="1"/>
    <col min="18" max="18" width="1.7109375" style="5" customWidth="1"/>
    <col min="19" max="19" width="14.85546875" style="5" customWidth="1"/>
    <col min="20" max="20" width="45.28515625" style="5" customWidth="1"/>
    <col min="21" max="21" width="14.85546875" style="5" customWidth="1"/>
    <col min="22" max="22" width="17.85546875" style="5" bestFit="1" customWidth="1"/>
    <col min="23" max="23" width="1.7109375" style="5" customWidth="1"/>
    <col min="24" max="27" width="14.85546875" style="5" customWidth="1"/>
    <col min="28" max="28" width="1.7109375" style="5" customWidth="1"/>
    <col min="29" max="29" width="14.85546875" style="5" customWidth="1"/>
    <col min="30" max="30" width="22" style="5" customWidth="1"/>
    <col min="31" max="32" width="19.42578125" style="5" customWidth="1"/>
    <col min="33" max="33" width="1.7109375" style="4" customWidth="1"/>
    <col min="34" max="39" width="15.7109375" style="5" customWidth="1"/>
    <col min="40" max="40" width="16" style="4" customWidth="1"/>
    <col min="41" max="41" width="1.7109375" style="4" customWidth="1"/>
    <col min="42" max="44" width="16" style="4" customWidth="1"/>
    <col min="45" max="45" width="1.7109375" style="4" customWidth="1"/>
    <col min="46" max="46" width="18.28515625" style="5" customWidth="1"/>
    <col min="47" max="47" width="1.7109375" style="5" customWidth="1"/>
    <col min="48" max="48" width="18.28515625" style="5" customWidth="1"/>
    <col min="49" max="49" width="18.28515625" style="5" bestFit="1" customWidth="1"/>
    <col min="50" max="50" width="12.85546875" style="5" customWidth="1"/>
    <col min="51" max="51" width="16.28515625" style="5" customWidth="1"/>
    <col min="52" max="52" width="18.7109375" style="5" bestFit="1" customWidth="1"/>
    <col min="53" max="53" width="19.42578125" style="5" bestFit="1" customWidth="1"/>
    <col min="54" max="54" width="1.85546875" style="4" customWidth="1"/>
    <col min="55" max="55" width="17.28515625" style="5" bestFit="1" customWidth="1"/>
    <col min="56" max="56" width="18.28515625" style="5" customWidth="1"/>
    <col min="57" max="57" width="17.42578125" style="5" customWidth="1"/>
    <col min="58" max="59" width="14.85546875" style="5" customWidth="1"/>
    <col min="60" max="61" width="15.140625" style="5" customWidth="1"/>
    <col min="62" max="62" width="1.7109375" style="5" customWidth="1"/>
    <col min="63" max="63" width="22.140625" style="5" customWidth="1"/>
    <col min="64" max="64" width="1.7109375" style="4" customWidth="1"/>
    <col min="65" max="65" width="38.28515625" style="3" customWidth="1"/>
    <col min="70" max="70" width="20.140625" customWidth="1"/>
    <col min="71" max="71" width="55.7109375" customWidth="1"/>
  </cols>
  <sheetData>
    <row r="1" spans="1:71" x14ac:dyDescent="0.25">
      <c r="A1" t="s">
        <v>73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</row>
    <row r="3" spans="1:71" ht="15.75" thickBot="1" x14ac:dyDescent="0.3">
      <c r="A3" s="1"/>
    </row>
    <row r="4" spans="1:71" ht="15.75" thickBot="1" x14ac:dyDescent="0.3">
      <c r="A4" s="168" t="s">
        <v>8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8"/>
      <c r="M4" s="169" t="s">
        <v>33</v>
      </c>
      <c r="N4" s="170"/>
      <c r="O4" s="170"/>
      <c r="P4" s="170"/>
      <c r="Q4" s="170"/>
      <c r="R4" s="13"/>
      <c r="S4" s="169" t="s">
        <v>38</v>
      </c>
      <c r="T4" s="170"/>
      <c r="U4" s="170"/>
      <c r="V4" s="170"/>
      <c r="W4" s="18"/>
      <c r="X4" s="168" t="s">
        <v>39</v>
      </c>
      <c r="Y4" s="168"/>
      <c r="Z4" s="168"/>
      <c r="AA4" s="168"/>
      <c r="AB4" s="14"/>
      <c r="AC4" s="168" t="s">
        <v>17</v>
      </c>
      <c r="AD4" s="168"/>
      <c r="AE4" s="168"/>
      <c r="AF4" s="168"/>
      <c r="AG4" s="14"/>
      <c r="AH4" s="168" t="s">
        <v>56</v>
      </c>
      <c r="AI4" s="168"/>
      <c r="AJ4" s="168"/>
      <c r="AK4" s="168"/>
      <c r="AL4" s="168"/>
      <c r="AM4" s="168"/>
      <c r="AN4" s="168"/>
      <c r="AO4" s="18"/>
      <c r="AP4" s="166" t="s">
        <v>15</v>
      </c>
      <c r="AQ4" s="166"/>
      <c r="AR4" s="166"/>
      <c r="AS4" s="18"/>
      <c r="AT4" s="20" t="s">
        <v>57</v>
      </c>
      <c r="AU4" s="15"/>
      <c r="AV4" s="167" t="s">
        <v>16</v>
      </c>
      <c r="AW4" s="167"/>
      <c r="AX4" s="167"/>
      <c r="AY4" s="167"/>
      <c r="AZ4" s="167"/>
      <c r="BA4" s="167"/>
      <c r="BB4" s="18"/>
      <c r="BC4" s="167" t="s">
        <v>18</v>
      </c>
      <c r="BD4" s="167"/>
      <c r="BE4" s="167"/>
      <c r="BF4" s="167"/>
      <c r="BG4" s="167"/>
      <c r="BH4" s="167"/>
      <c r="BI4" s="167"/>
      <c r="BJ4" s="15"/>
      <c r="BK4" s="16"/>
      <c r="BL4" s="18"/>
      <c r="BM4" s="16"/>
    </row>
    <row r="5" spans="1:71" s="2" customFormat="1" ht="39" thickBot="1" x14ac:dyDescent="0.3">
      <c r="A5" s="7" t="s">
        <v>0</v>
      </c>
      <c r="B5" s="8" t="s">
        <v>6</v>
      </c>
      <c r="C5" s="8" t="s">
        <v>7</v>
      </c>
      <c r="D5" s="8" t="s">
        <v>30</v>
      </c>
      <c r="E5" s="8" t="s">
        <v>32</v>
      </c>
      <c r="F5" s="8" t="s">
        <v>31</v>
      </c>
      <c r="G5" s="8" t="s">
        <v>32</v>
      </c>
      <c r="H5" s="8" t="s">
        <v>24</v>
      </c>
      <c r="I5" s="12" t="s">
        <v>62</v>
      </c>
      <c r="J5" s="12" t="s">
        <v>71</v>
      </c>
      <c r="K5" s="9" t="s">
        <v>9</v>
      </c>
      <c r="L5" s="6"/>
      <c r="M5" s="12" t="s">
        <v>34</v>
      </c>
      <c r="N5" s="12" t="s">
        <v>24</v>
      </c>
      <c r="O5" s="9" t="s">
        <v>35</v>
      </c>
      <c r="P5" s="12" t="s">
        <v>36</v>
      </c>
      <c r="Q5" s="12" t="s">
        <v>37</v>
      </c>
      <c r="R5" s="11"/>
      <c r="S5" s="12" t="s">
        <v>34</v>
      </c>
      <c r="T5" s="12" t="s">
        <v>24</v>
      </c>
      <c r="U5" s="12" t="s">
        <v>35</v>
      </c>
      <c r="V5" s="12" t="s">
        <v>36</v>
      </c>
      <c r="W5" s="6"/>
      <c r="X5" s="9" t="s">
        <v>25</v>
      </c>
      <c r="Y5" s="9" t="s">
        <v>26</v>
      </c>
      <c r="Z5" s="9" t="s">
        <v>12</v>
      </c>
      <c r="AA5" s="9" t="s">
        <v>11</v>
      </c>
      <c r="AB5" s="6"/>
      <c r="AC5" s="9" t="s">
        <v>27</v>
      </c>
      <c r="AD5" s="9" t="s">
        <v>10</v>
      </c>
      <c r="AE5" s="9" t="s">
        <v>13</v>
      </c>
      <c r="AF5" s="9" t="s">
        <v>14</v>
      </c>
      <c r="AG5" s="6"/>
      <c r="AH5" s="9" t="s">
        <v>44</v>
      </c>
      <c r="AI5" s="9" t="s">
        <v>61</v>
      </c>
      <c r="AJ5" s="9" t="s">
        <v>48</v>
      </c>
      <c r="AK5" s="9" t="s">
        <v>60</v>
      </c>
      <c r="AL5" s="9" t="s">
        <v>58</v>
      </c>
      <c r="AM5" s="9" t="s">
        <v>59</v>
      </c>
      <c r="AN5" s="9" t="s">
        <v>49</v>
      </c>
      <c r="AO5" s="18"/>
      <c r="AP5" s="17" t="s">
        <v>45</v>
      </c>
      <c r="AQ5" s="17" t="s">
        <v>46</v>
      </c>
      <c r="AR5" s="17" t="s">
        <v>47</v>
      </c>
      <c r="AS5" s="6"/>
      <c r="AT5" s="9" t="s">
        <v>43</v>
      </c>
      <c r="AU5" s="19"/>
      <c r="AV5" s="12" t="s">
        <v>42</v>
      </c>
      <c r="AW5" s="9" t="s">
        <v>50</v>
      </c>
      <c r="AX5" s="9" t="s">
        <v>28</v>
      </c>
      <c r="AY5" s="9" t="s">
        <v>72</v>
      </c>
      <c r="AZ5" s="9" t="s">
        <v>51</v>
      </c>
      <c r="BA5" s="9" t="s">
        <v>52</v>
      </c>
      <c r="BB5" s="6"/>
      <c r="BC5" s="9" t="s">
        <v>53</v>
      </c>
      <c r="BD5" s="9" t="s">
        <v>77</v>
      </c>
      <c r="BE5" s="9" t="s">
        <v>78</v>
      </c>
      <c r="BF5" s="9" t="s">
        <v>54</v>
      </c>
      <c r="BG5" s="9" t="s">
        <v>74</v>
      </c>
      <c r="BH5" s="9" t="s">
        <v>55</v>
      </c>
      <c r="BI5" s="9" t="s">
        <v>29</v>
      </c>
      <c r="BJ5" s="11"/>
      <c r="BK5" s="12" t="s">
        <v>40</v>
      </c>
      <c r="BL5" s="6"/>
      <c r="BM5" s="10" t="s">
        <v>1</v>
      </c>
    </row>
    <row r="6" spans="1:71" s="2" customFormat="1" ht="15.75" thickBot="1" x14ac:dyDescent="0.3">
      <c r="A6" s="102" t="s">
        <v>20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  <c r="M6" s="103"/>
      <c r="N6" s="103"/>
      <c r="O6" s="103"/>
      <c r="P6" s="103"/>
      <c r="Q6" s="103"/>
      <c r="R6" s="104"/>
      <c r="S6" s="103"/>
      <c r="T6" s="103"/>
      <c r="U6" s="103"/>
      <c r="V6" s="103"/>
      <c r="W6" s="27"/>
      <c r="X6" s="103"/>
      <c r="Y6" s="103"/>
      <c r="Z6" s="103"/>
      <c r="AA6" s="103"/>
      <c r="AB6" s="27"/>
      <c r="AC6" s="103"/>
      <c r="AD6" s="103"/>
      <c r="AE6" s="103"/>
      <c r="AF6" s="103"/>
      <c r="AG6" s="104"/>
      <c r="AH6" s="103"/>
      <c r="AI6" s="103"/>
      <c r="AJ6" s="103"/>
      <c r="AK6" s="103"/>
      <c r="AL6" s="103"/>
      <c r="AM6" s="103"/>
      <c r="AN6" s="103"/>
      <c r="AO6" s="28"/>
      <c r="AP6" s="103"/>
      <c r="AQ6" s="103"/>
      <c r="AR6" s="103"/>
      <c r="AS6" s="104"/>
      <c r="AT6" s="103"/>
      <c r="AU6" s="104"/>
      <c r="AV6" s="103"/>
      <c r="AW6" s="103"/>
      <c r="AX6" s="103"/>
      <c r="AY6" s="103"/>
      <c r="AZ6" s="103"/>
      <c r="BA6" s="103"/>
      <c r="BB6" s="104"/>
      <c r="BC6" s="103"/>
      <c r="BD6" s="103"/>
      <c r="BE6" s="103"/>
      <c r="BF6" s="103"/>
      <c r="BG6" s="103"/>
      <c r="BH6" s="103"/>
      <c r="BI6" s="103"/>
      <c r="BJ6" s="104"/>
      <c r="BK6" s="103"/>
      <c r="BL6" s="104"/>
      <c r="BM6" s="105"/>
    </row>
    <row r="7" spans="1:71" s="2" customFormat="1" ht="15.75" thickBot="1" x14ac:dyDescent="0.3">
      <c r="A7" s="106" t="s">
        <v>19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4"/>
      <c r="M7" s="107"/>
      <c r="N7" s="107"/>
      <c r="O7" s="107"/>
      <c r="P7" s="107"/>
      <c r="Q7" s="107"/>
      <c r="R7" s="104"/>
      <c r="S7" s="107"/>
      <c r="T7" s="107"/>
      <c r="U7" s="107"/>
      <c r="V7" s="107"/>
      <c r="W7" s="27"/>
      <c r="X7" s="107"/>
      <c r="Y7" s="107"/>
      <c r="Z7" s="107"/>
      <c r="AA7" s="107"/>
      <c r="AB7" s="27"/>
      <c r="AC7" s="107"/>
      <c r="AD7" s="107"/>
      <c r="AE7" s="107"/>
      <c r="AF7" s="107"/>
      <c r="AG7" s="104"/>
      <c r="AH7" s="107"/>
      <c r="AI7" s="107"/>
      <c r="AJ7" s="107"/>
      <c r="AK7" s="107"/>
      <c r="AL7" s="107"/>
      <c r="AM7" s="107"/>
      <c r="AN7" s="107"/>
      <c r="AO7" s="28"/>
      <c r="AP7" s="107"/>
      <c r="AQ7" s="107"/>
      <c r="AR7" s="107"/>
      <c r="AS7" s="104"/>
      <c r="AT7" s="107"/>
      <c r="AU7" s="104"/>
      <c r="AV7" s="107"/>
      <c r="AW7" s="107"/>
      <c r="AX7" s="107"/>
      <c r="AY7" s="107"/>
      <c r="AZ7" s="107"/>
      <c r="BA7" s="107"/>
      <c r="BB7" s="104"/>
      <c r="BC7" s="107"/>
      <c r="BD7" s="107"/>
      <c r="BE7" s="107"/>
      <c r="BF7" s="107"/>
      <c r="BG7" s="107"/>
      <c r="BH7" s="107"/>
      <c r="BI7" s="107"/>
      <c r="BJ7" s="104"/>
      <c r="BK7" s="107"/>
      <c r="BL7" s="104"/>
      <c r="BM7" s="108"/>
    </row>
    <row r="8" spans="1:71" s="2" customFormat="1" ht="30.75" thickBot="1" x14ac:dyDescent="0.3">
      <c r="A8" s="22">
        <v>1</v>
      </c>
      <c r="B8" s="21" t="s">
        <v>2</v>
      </c>
      <c r="C8" s="21" t="s">
        <v>79</v>
      </c>
      <c r="D8" s="21" t="s">
        <v>80</v>
      </c>
      <c r="E8" s="23">
        <v>0.5</v>
      </c>
      <c r="F8" s="21" t="s">
        <v>83</v>
      </c>
      <c r="G8" s="23">
        <v>0.5</v>
      </c>
      <c r="H8" s="21" t="s">
        <v>84</v>
      </c>
      <c r="I8" s="24" t="s">
        <v>63</v>
      </c>
      <c r="J8" s="21" t="s">
        <v>65</v>
      </c>
      <c r="K8" s="72">
        <v>2</v>
      </c>
      <c r="L8" s="25"/>
      <c r="M8" s="109" t="s">
        <v>85</v>
      </c>
      <c r="N8" s="110" t="s">
        <v>86</v>
      </c>
      <c r="O8" s="109">
        <v>1234567890</v>
      </c>
      <c r="P8" s="111" t="s">
        <v>87</v>
      </c>
      <c r="Q8" s="109" t="s">
        <v>88</v>
      </c>
      <c r="R8" s="26"/>
      <c r="S8" s="109" t="s">
        <v>89</v>
      </c>
      <c r="T8" s="110" t="s">
        <v>86</v>
      </c>
      <c r="U8" s="109">
        <v>1234567890</v>
      </c>
      <c r="V8" s="111" t="s">
        <v>87</v>
      </c>
      <c r="W8" s="27"/>
      <c r="X8" s="127">
        <v>3000</v>
      </c>
      <c r="Y8" s="127">
        <v>3000</v>
      </c>
      <c r="Z8" s="127">
        <v>4000</v>
      </c>
      <c r="AA8" s="127">
        <v>6000</v>
      </c>
      <c r="AB8" s="128"/>
      <c r="AC8" s="127">
        <v>1000</v>
      </c>
      <c r="AD8" s="127">
        <v>1545</v>
      </c>
      <c r="AE8" s="127">
        <v>123</v>
      </c>
      <c r="AF8" s="129">
        <v>1230</v>
      </c>
      <c r="AG8" s="136"/>
      <c r="AH8" s="135">
        <f>(X8*AC8)/10^7</f>
        <v>0.3</v>
      </c>
      <c r="AI8" s="137">
        <f>120000/10^7</f>
        <v>1.2E-2</v>
      </c>
      <c r="AJ8" s="137">
        <f>120000/10^7</f>
        <v>1.2E-2</v>
      </c>
      <c r="AK8" s="137">
        <f>120000/10^7</f>
        <v>1.2E-2</v>
      </c>
      <c r="AL8" s="137">
        <f>120000/10^7</f>
        <v>1.2E-2</v>
      </c>
      <c r="AM8" s="137">
        <f>120000/10^7</f>
        <v>1.2E-2</v>
      </c>
      <c r="AN8" s="135">
        <f>SUM(AH8:AM8)</f>
        <v>0.36000000000000004</v>
      </c>
      <c r="AO8" s="138"/>
      <c r="AP8" s="137">
        <f>100000/10^7</f>
        <v>0.01</v>
      </c>
      <c r="AQ8" s="137">
        <f>100000/10^7</f>
        <v>0.01</v>
      </c>
      <c r="AR8" s="137">
        <f>100000/10^7</f>
        <v>0.01</v>
      </c>
      <c r="AS8" s="136"/>
      <c r="AT8" s="134">
        <v>3.0000000000000001E-3</v>
      </c>
      <c r="AU8" s="139"/>
      <c r="AV8" s="140" t="s">
        <v>97</v>
      </c>
      <c r="AW8" s="127">
        <v>2500000</v>
      </c>
      <c r="AX8" s="165">
        <v>0.15</v>
      </c>
      <c r="AY8" s="70">
        <v>2500000</v>
      </c>
      <c r="AZ8" s="127">
        <v>2500000</v>
      </c>
      <c r="BA8" s="129">
        <f>AZ8+AW8</f>
        <v>5000000</v>
      </c>
      <c r="BB8" s="136"/>
      <c r="BC8" s="134">
        <f>2000000/10^7</f>
        <v>0.2</v>
      </c>
      <c r="BD8" s="140">
        <f>500000/10^7</f>
        <v>0.05</v>
      </c>
      <c r="BE8" s="140" t="s">
        <v>75</v>
      </c>
      <c r="BF8" s="134">
        <f>500000/10^7</f>
        <v>0.05</v>
      </c>
      <c r="BG8" s="140" t="s">
        <v>75</v>
      </c>
      <c r="BH8" s="141">
        <f>BC8-(IF(BE8="Owner",BD8,0)+IF(BG8="Owner",BF8,0))</f>
        <v>0.1</v>
      </c>
      <c r="BI8" s="142">
        <f>BH8/AH8</f>
        <v>0.33333333333333337</v>
      </c>
      <c r="BJ8" s="29"/>
      <c r="BK8" s="30" t="s">
        <v>41</v>
      </c>
      <c r="BL8" s="25"/>
      <c r="BM8" s="31"/>
      <c r="BR8" s="2" t="s">
        <v>64</v>
      </c>
      <c r="BS8" s="2" t="s">
        <v>65</v>
      </c>
    </row>
    <row r="9" spans="1:71" s="2" customFormat="1" ht="30.75" thickBot="1" x14ac:dyDescent="0.3">
      <c r="A9" s="22">
        <v>2</v>
      </c>
      <c r="B9" s="21" t="s">
        <v>3</v>
      </c>
      <c r="C9" s="21" t="s">
        <v>81</v>
      </c>
      <c r="D9" s="21" t="s">
        <v>82</v>
      </c>
      <c r="E9" s="23">
        <v>1</v>
      </c>
      <c r="F9" s="21"/>
      <c r="G9" s="21"/>
      <c r="H9" s="21" t="s">
        <v>84</v>
      </c>
      <c r="I9" s="24" t="s">
        <v>64</v>
      </c>
      <c r="J9" s="21" t="s">
        <v>67</v>
      </c>
      <c r="K9" s="72">
        <v>6</v>
      </c>
      <c r="L9" s="25"/>
      <c r="M9" s="109" t="s">
        <v>85</v>
      </c>
      <c r="N9" s="110" t="s">
        <v>86</v>
      </c>
      <c r="O9" s="109">
        <v>1234567890</v>
      </c>
      <c r="P9" s="111" t="s">
        <v>87</v>
      </c>
      <c r="Q9" s="109" t="s">
        <v>88</v>
      </c>
      <c r="R9" s="26"/>
      <c r="S9" s="109" t="s">
        <v>89</v>
      </c>
      <c r="T9" s="110" t="s">
        <v>86</v>
      </c>
      <c r="U9" s="109">
        <v>1234567890</v>
      </c>
      <c r="V9" s="111" t="s">
        <v>87</v>
      </c>
      <c r="W9" s="27"/>
      <c r="X9" s="127">
        <v>7050</v>
      </c>
      <c r="Y9" s="127">
        <v>3000</v>
      </c>
      <c r="Z9" s="127">
        <v>4000</v>
      </c>
      <c r="AA9" s="127">
        <v>6000</v>
      </c>
      <c r="AB9" s="128"/>
      <c r="AC9" s="127">
        <v>1000</v>
      </c>
      <c r="AD9" s="127">
        <v>1545</v>
      </c>
      <c r="AE9" s="127">
        <v>123</v>
      </c>
      <c r="AF9" s="129">
        <v>1230</v>
      </c>
      <c r="AG9" s="136"/>
      <c r="AH9" s="135">
        <f>(X9*AC9)/10^7</f>
        <v>0.70499999999999996</v>
      </c>
      <c r="AI9" s="137">
        <f>250000/10^7</f>
        <v>2.5000000000000001E-2</v>
      </c>
      <c r="AJ9" s="137">
        <f>250000/10^7</f>
        <v>2.5000000000000001E-2</v>
      </c>
      <c r="AK9" s="137">
        <f>250000/10^7</f>
        <v>2.5000000000000001E-2</v>
      </c>
      <c r="AL9" s="137">
        <f>250000/10^7</f>
        <v>2.5000000000000001E-2</v>
      </c>
      <c r="AM9" s="137">
        <f>250000/10^7</f>
        <v>2.5000000000000001E-2</v>
      </c>
      <c r="AN9" s="135">
        <f>SUM(AH9:AM9)</f>
        <v>0.83000000000000007</v>
      </c>
      <c r="AO9" s="138"/>
      <c r="AP9" s="137">
        <f>250000/10^7</f>
        <v>2.5000000000000001E-2</v>
      </c>
      <c r="AQ9" s="137">
        <f>250000/10^7</f>
        <v>2.5000000000000001E-2</v>
      </c>
      <c r="AR9" s="137">
        <f>250000/10^7</f>
        <v>2.5000000000000001E-2</v>
      </c>
      <c r="AS9" s="136"/>
      <c r="AT9" s="134">
        <v>7.0499999999999998E-3</v>
      </c>
      <c r="AU9" s="139"/>
      <c r="AV9" s="140" t="s">
        <v>97</v>
      </c>
      <c r="AW9" s="127">
        <v>2500000</v>
      </c>
      <c r="AX9" s="165">
        <v>0.15</v>
      </c>
      <c r="AY9" s="70">
        <v>2500000</v>
      </c>
      <c r="AZ9" s="127">
        <v>2500000</v>
      </c>
      <c r="BA9" s="129">
        <f>AZ9+AW9</f>
        <v>5000000</v>
      </c>
      <c r="BB9" s="136"/>
      <c r="BC9" s="134">
        <f>2000000/10^7</f>
        <v>0.2</v>
      </c>
      <c r="BD9" s="140">
        <f>500000/10^7</f>
        <v>0.05</v>
      </c>
      <c r="BE9" s="140" t="s">
        <v>76</v>
      </c>
      <c r="BF9" s="134">
        <f>500000/10^7</f>
        <v>0.05</v>
      </c>
      <c r="BG9" s="140" t="s">
        <v>76</v>
      </c>
      <c r="BH9" s="141">
        <f>BC9-(IF(BE9="Owner",BD9,0)+IF(BG9="Owner",BF9,0))</f>
        <v>0.2</v>
      </c>
      <c r="BI9" s="142">
        <f>BH9/AH9</f>
        <v>0.28368794326241137</v>
      </c>
      <c r="BJ9" s="29"/>
      <c r="BK9" s="32"/>
      <c r="BL9" s="25"/>
      <c r="BM9" s="31"/>
      <c r="BR9" s="2" t="s">
        <v>63</v>
      </c>
      <c r="BS9" s="2" t="s">
        <v>66</v>
      </c>
    </row>
    <row r="10" spans="1:71" s="2" customFormat="1" ht="15.75" thickBot="1" x14ac:dyDescent="0.3">
      <c r="A10" s="33"/>
      <c r="B10" s="34" t="s">
        <v>4</v>
      </c>
      <c r="C10" s="35"/>
      <c r="D10" s="34"/>
      <c r="E10" s="34"/>
      <c r="F10" s="34"/>
      <c r="G10" s="34"/>
      <c r="H10" s="34"/>
      <c r="I10" s="34"/>
      <c r="J10" s="34"/>
      <c r="K10" s="63">
        <f>SUM(K8:K9)</f>
        <v>8</v>
      </c>
      <c r="L10" s="37"/>
      <c r="M10" s="36"/>
      <c r="N10" s="36"/>
      <c r="O10" s="36"/>
      <c r="P10" s="36"/>
      <c r="Q10" s="36"/>
      <c r="R10" s="38"/>
      <c r="S10" s="36"/>
      <c r="T10" s="36"/>
      <c r="U10" s="36"/>
      <c r="V10" s="36"/>
      <c r="W10" s="27"/>
      <c r="X10" s="63">
        <f>SUM(X8:X9)</f>
        <v>10050</v>
      </c>
      <c r="Y10" s="63">
        <f>SUM(Y8:Y9)</f>
        <v>6000</v>
      </c>
      <c r="Z10" s="63">
        <f>SUM(Z8:Z9)</f>
        <v>8000</v>
      </c>
      <c r="AA10" s="63">
        <f>SUM(AA8:AA9)</f>
        <v>12000</v>
      </c>
      <c r="AB10" s="128"/>
      <c r="AC10" s="63">
        <f t="shared" ref="AC10:AF10" si="0">SUM(AC8:AC9)</f>
        <v>2000</v>
      </c>
      <c r="AD10" s="63">
        <f t="shared" si="0"/>
        <v>3090</v>
      </c>
      <c r="AE10" s="63">
        <f t="shared" si="0"/>
        <v>246</v>
      </c>
      <c r="AF10" s="63">
        <f t="shared" si="0"/>
        <v>2460</v>
      </c>
      <c r="AG10" s="144"/>
      <c r="AH10" s="143">
        <f t="shared" ref="AH10" si="1">SUM(AH8:AH9)</f>
        <v>1.0049999999999999</v>
      </c>
      <c r="AI10" s="143">
        <f t="shared" ref="AI10:AN10" si="2">SUM(AI8:AI9)</f>
        <v>3.7000000000000005E-2</v>
      </c>
      <c r="AJ10" s="143">
        <f t="shared" si="2"/>
        <v>3.7000000000000005E-2</v>
      </c>
      <c r="AK10" s="143">
        <f t="shared" si="2"/>
        <v>3.7000000000000005E-2</v>
      </c>
      <c r="AL10" s="143">
        <f t="shared" si="2"/>
        <v>3.7000000000000005E-2</v>
      </c>
      <c r="AM10" s="143">
        <f t="shared" si="2"/>
        <v>3.7000000000000005E-2</v>
      </c>
      <c r="AN10" s="143">
        <f t="shared" si="2"/>
        <v>1.1900000000000002</v>
      </c>
      <c r="AO10" s="138"/>
      <c r="AP10" s="143">
        <f>SUM(AP8:AP9)</f>
        <v>3.5000000000000003E-2</v>
      </c>
      <c r="AQ10" s="143">
        <f>SUM(AQ8:AQ9)</f>
        <v>3.5000000000000003E-2</v>
      </c>
      <c r="AR10" s="143">
        <f>SUM(AR8:AR9)</f>
        <v>3.5000000000000003E-2</v>
      </c>
      <c r="AS10" s="144"/>
      <c r="AT10" s="143">
        <f>SUM(AT8:AT9)</f>
        <v>1.005E-2</v>
      </c>
      <c r="AU10" s="144"/>
      <c r="AV10" s="143"/>
      <c r="AW10" s="63">
        <f t="shared" ref="AW10:BA10" si="3">SUM(AW8:AW9)</f>
        <v>5000000</v>
      </c>
      <c r="AX10" s="63"/>
      <c r="AY10" s="63">
        <f>SUM(AY8:AY9)</f>
        <v>5000000</v>
      </c>
      <c r="AZ10" s="63">
        <f t="shared" si="3"/>
        <v>5000000</v>
      </c>
      <c r="BA10" s="63">
        <f t="shared" si="3"/>
        <v>10000000</v>
      </c>
      <c r="BB10" s="145"/>
      <c r="BC10" s="143">
        <f t="shared" ref="BC10:BF10" si="4">SUM(BC8:BC9)</f>
        <v>0.4</v>
      </c>
      <c r="BD10" s="143">
        <f t="shared" si="4"/>
        <v>0.1</v>
      </c>
      <c r="BE10" s="143"/>
      <c r="BF10" s="143">
        <f t="shared" si="4"/>
        <v>0.1</v>
      </c>
      <c r="BG10" s="143"/>
      <c r="BH10" s="146">
        <f t="shared" ref="BH10" si="5">SUM(BH8:BH9)</f>
        <v>0.30000000000000004</v>
      </c>
      <c r="BI10" s="143">
        <f>AVERAGE(BI8:BI9)</f>
        <v>0.3085106382978724</v>
      </c>
      <c r="BJ10" s="38"/>
      <c r="BK10" s="36"/>
      <c r="BL10" s="37"/>
      <c r="BM10" s="39"/>
      <c r="BS10" s="2" t="s">
        <v>67</v>
      </c>
    </row>
    <row r="11" spans="1:71" s="47" customFormat="1" ht="15.75" thickBot="1" x14ac:dyDescent="0.3">
      <c r="A11" s="40" t="s">
        <v>21</v>
      </c>
      <c r="B11" s="41"/>
      <c r="C11" s="42"/>
      <c r="D11" s="41"/>
      <c r="E11" s="41"/>
      <c r="F11" s="41"/>
      <c r="G11" s="41"/>
      <c r="H11" s="41"/>
      <c r="I11" s="41"/>
      <c r="J11" s="41"/>
      <c r="K11" s="41"/>
      <c r="L11" s="43"/>
      <c r="M11" s="41"/>
      <c r="N11" s="41"/>
      <c r="O11" s="41"/>
      <c r="P11" s="41"/>
      <c r="Q11" s="41"/>
      <c r="R11" s="43"/>
      <c r="S11" s="41"/>
      <c r="T11" s="41"/>
      <c r="U11" s="41"/>
      <c r="V11" s="41"/>
      <c r="W11" s="27"/>
      <c r="X11" s="66"/>
      <c r="Y11" s="66"/>
      <c r="Z11" s="66"/>
      <c r="AA11" s="66"/>
      <c r="AB11" s="128"/>
      <c r="AC11" s="66"/>
      <c r="AD11" s="66"/>
      <c r="AE11" s="66"/>
      <c r="AF11" s="66"/>
      <c r="AG11" s="148"/>
      <c r="AH11" s="147"/>
      <c r="AI11" s="147"/>
      <c r="AJ11" s="147"/>
      <c r="AK11" s="147"/>
      <c r="AL11" s="147"/>
      <c r="AM11" s="147"/>
      <c r="AN11" s="147"/>
      <c r="AO11" s="138"/>
      <c r="AP11" s="147"/>
      <c r="AQ11" s="147"/>
      <c r="AR11" s="147"/>
      <c r="AS11" s="148"/>
      <c r="AT11" s="147"/>
      <c r="AU11" s="148"/>
      <c r="AV11" s="147"/>
      <c r="AW11" s="147"/>
      <c r="AX11" s="147"/>
      <c r="AY11" s="147"/>
      <c r="AZ11" s="147"/>
      <c r="BA11" s="147"/>
      <c r="BB11" s="148"/>
      <c r="BC11" s="147"/>
      <c r="BD11" s="147"/>
      <c r="BE11" s="149"/>
      <c r="BF11" s="149"/>
      <c r="BG11" s="149"/>
      <c r="BH11" s="149"/>
      <c r="BI11" s="149"/>
      <c r="BJ11" s="45"/>
      <c r="BK11" s="44"/>
      <c r="BL11" s="43"/>
      <c r="BM11" s="46"/>
      <c r="BS11" s="2" t="s">
        <v>68</v>
      </c>
    </row>
    <row r="12" spans="1:71" s="47" customFormat="1" ht="30.75" thickBot="1" x14ac:dyDescent="0.3">
      <c r="A12" s="22">
        <f>A9+1</f>
        <v>3</v>
      </c>
      <c r="B12" s="21" t="s">
        <v>90</v>
      </c>
      <c r="C12" s="24"/>
      <c r="D12" s="21" t="s">
        <v>91</v>
      </c>
      <c r="E12" s="23">
        <v>1</v>
      </c>
      <c r="F12" s="21"/>
      <c r="G12" s="21"/>
      <c r="H12" s="21" t="s">
        <v>92</v>
      </c>
      <c r="I12" s="24" t="s">
        <v>63</v>
      </c>
      <c r="J12" s="21" t="s">
        <v>66</v>
      </c>
      <c r="K12" s="72">
        <v>2</v>
      </c>
      <c r="L12" s="50"/>
      <c r="M12" s="109" t="s">
        <v>85</v>
      </c>
      <c r="N12" s="110" t="s">
        <v>86</v>
      </c>
      <c r="O12" s="109">
        <v>1234567890</v>
      </c>
      <c r="P12" s="111" t="s">
        <v>87</v>
      </c>
      <c r="Q12" s="109" t="s">
        <v>88</v>
      </c>
      <c r="R12" s="26"/>
      <c r="S12" s="109" t="s">
        <v>89</v>
      </c>
      <c r="T12" s="110" t="s">
        <v>86</v>
      </c>
      <c r="U12" s="109">
        <v>1234567890</v>
      </c>
      <c r="V12" s="111" t="s">
        <v>87</v>
      </c>
      <c r="W12" s="27"/>
      <c r="X12" s="127">
        <v>3000</v>
      </c>
      <c r="Y12" s="127">
        <v>3000</v>
      </c>
      <c r="Z12" s="127">
        <v>4000</v>
      </c>
      <c r="AA12" s="127">
        <v>6000</v>
      </c>
      <c r="AB12" s="128"/>
      <c r="AC12" s="127">
        <v>1000</v>
      </c>
      <c r="AD12" s="127">
        <v>1545</v>
      </c>
      <c r="AE12" s="127">
        <v>123</v>
      </c>
      <c r="AF12" s="129">
        <v>1230</v>
      </c>
      <c r="AG12" s="150"/>
      <c r="AH12" s="135">
        <f>(X12*AC12)/10^7</f>
        <v>0.3</v>
      </c>
      <c r="AI12" s="137">
        <f>120000/10^7</f>
        <v>1.2E-2</v>
      </c>
      <c r="AJ12" s="137">
        <f>120000/10^7</f>
        <v>1.2E-2</v>
      </c>
      <c r="AK12" s="137">
        <f>120000/10^7</f>
        <v>1.2E-2</v>
      </c>
      <c r="AL12" s="137">
        <f>120000/10^7</f>
        <v>1.2E-2</v>
      </c>
      <c r="AM12" s="137">
        <f>120000/10^7</f>
        <v>1.2E-2</v>
      </c>
      <c r="AN12" s="135">
        <f>SUM(AH12:AM12)</f>
        <v>0.36000000000000004</v>
      </c>
      <c r="AO12" s="138"/>
      <c r="AP12" s="137">
        <f>100000/10^7</f>
        <v>0.01</v>
      </c>
      <c r="AQ12" s="137">
        <f>100000/10^7</f>
        <v>0.01</v>
      </c>
      <c r="AR12" s="137">
        <f>100000/10^7</f>
        <v>0.01</v>
      </c>
      <c r="AS12" s="136"/>
      <c r="AT12" s="134">
        <v>3.0000000000000001E-3</v>
      </c>
      <c r="AU12" s="139"/>
      <c r="AV12" s="140" t="s">
        <v>97</v>
      </c>
      <c r="AW12" s="127">
        <v>2500000</v>
      </c>
      <c r="AX12" s="165">
        <v>0.15</v>
      </c>
      <c r="AY12" s="70">
        <v>2500000</v>
      </c>
      <c r="AZ12" s="127">
        <v>2500000</v>
      </c>
      <c r="BA12" s="129">
        <f>AZ12+AW12</f>
        <v>5000000</v>
      </c>
      <c r="BB12" s="136"/>
      <c r="BC12" s="134">
        <f>2000000/10^7</f>
        <v>0.2</v>
      </c>
      <c r="BD12" s="140">
        <f>500000/10^7</f>
        <v>0.05</v>
      </c>
      <c r="BE12" s="140" t="s">
        <v>75</v>
      </c>
      <c r="BF12" s="134">
        <f>500000/10^7</f>
        <v>0.05</v>
      </c>
      <c r="BG12" s="140" t="s">
        <v>75</v>
      </c>
      <c r="BH12" s="141">
        <f>BC12-(IF(BE12="Owner",BD12,0)+IF(BG12="Owner",BF12,0))</f>
        <v>0.1</v>
      </c>
      <c r="BI12" s="142">
        <f>BH12/AH12</f>
        <v>0.33333333333333337</v>
      </c>
      <c r="BJ12" s="52"/>
      <c r="BK12" s="51"/>
      <c r="BL12" s="50"/>
      <c r="BM12" s="53"/>
      <c r="BS12" s="2" t="s">
        <v>69</v>
      </c>
    </row>
    <row r="13" spans="1:71" s="47" customFormat="1" ht="30.75" thickBot="1" x14ac:dyDescent="0.3">
      <c r="A13" s="22">
        <f>A12+1</f>
        <v>4</v>
      </c>
      <c r="B13" s="21" t="s">
        <v>93</v>
      </c>
      <c r="C13" s="24"/>
      <c r="D13" s="21" t="s">
        <v>94</v>
      </c>
      <c r="E13" s="23">
        <v>1</v>
      </c>
      <c r="F13" s="21"/>
      <c r="G13" s="21"/>
      <c r="H13" s="21" t="s">
        <v>95</v>
      </c>
      <c r="I13" s="24" t="s">
        <v>64</v>
      </c>
      <c r="J13" s="21" t="s">
        <v>68</v>
      </c>
      <c r="K13" s="72">
        <v>6</v>
      </c>
      <c r="L13" s="50"/>
      <c r="M13" s="109" t="s">
        <v>85</v>
      </c>
      <c r="N13" s="110" t="s">
        <v>86</v>
      </c>
      <c r="O13" s="109">
        <v>1234567890</v>
      </c>
      <c r="P13" s="111" t="s">
        <v>87</v>
      </c>
      <c r="Q13" s="109" t="s">
        <v>88</v>
      </c>
      <c r="R13" s="26"/>
      <c r="S13" s="109" t="s">
        <v>89</v>
      </c>
      <c r="T13" s="110" t="s">
        <v>86</v>
      </c>
      <c r="U13" s="109">
        <v>1234567890</v>
      </c>
      <c r="V13" s="111" t="s">
        <v>87</v>
      </c>
      <c r="W13" s="27"/>
      <c r="X13" s="127">
        <v>7050</v>
      </c>
      <c r="Y13" s="127">
        <v>3000</v>
      </c>
      <c r="Z13" s="127">
        <v>4000</v>
      </c>
      <c r="AA13" s="127">
        <v>6000</v>
      </c>
      <c r="AB13" s="128"/>
      <c r="AC13" s="127">
        <v>1000</v>
      </c>
      <c r="AD13" s="127">
        <v>1545</v>
      </c>
      <c r="AE13" s="127">
        <v>123</v>
      </c>
      <c r="AF13" s="129">
        <v>1230</v>
      </c>
      <c r="AG13" s="150"/>
      <c r="AH13" s="135">
        <f>(X13*AC13)/10^7</f>
        <v>0.70499999999999996</v>
      </c>
      <c r="AI13" s="137">
        <f>250000/10^7</f>
        <v>2.5000000000000001E-2</v>
      </c>
      <c r="AJ13" s="137">
        <f>250000/10^7</f>
        <v>2.5000000000000001E-2</v>
      </c>
      <c r="AK13" s="137">
        <f>250000/10^7</f>
        <v>2.5000000000000001E-2</v>
      </c>
      <c r="AL13" s="137">
        <f>250000/10^7</f>
        <v>2.5000000000000001E-2</v>
      </c>
      <c r="AM13" s="137">
        <f>250000/10^7</f>
        <v>2.5000000000000001E-2</v>
      </c>
      <c r="AN13" s="135">
        <f>SUM(AH13:AM13)</f>
        <v>0.83000000000000007</v>
      </c>
      <c r="AO13" s="138"/>
      <c r="AP13" s="137">
        <f>250000/10^7</f>
        <v>2.5000000000000001E-2</v>
      </c>
      <c r="AQ13" s="137">
        <f>250000/10^7</f>
        <v>2.5000000000000001E-2</v>
      </c>
      <c r="AR13" s="137">
        <f>250000/10^7</f>
        <v>2.5000000000000001E-2</v>
      </c>
      <c r="AS13" s="136"/>
      <c r="AT13" s="134">
        <v>7.0499999999999998E-3</v>
      </c>
      <c r="AU13" s="139"/>
      <c r="AV13" s="140" t="s">
        <v>97</v>
      </c>
      <c r="AW13" s="127">
        <v>2500000</v>
      </c>
      <c r="AX13" s="165">
        <v>0.15</v>
      </c>
      <c r="AY13" s="70">
        <v>2500000</v>
      </c>
      <c r="AZ13" s="127">
        <v>2500000</v>
      </c>
      <c r="BA13" s="129">
        <f>AZ13+AW13</f>
        <v>5000000</v>
      </c>
      <c r="BB13" s="136"/>
      <c r="BC13" s="134">
        <f>2000000/10^7</f>
        <v>0.2</v>
      </c>
      <c r="BD13" s="140">
        <f>500000/10^7</f>
        <v>0.05</v>
      </c>
      <c r="BE13" s="140" t="s">
        <v>76</v>
      </c>
      <c r="BF13" s="134">
        <f>500000/10^7</f>
        <v>0.05</v>
      </c>
      <c r="BG13" s="140" t="s">
        <v>76</v>
      </c>
      <c r="BH13" s="141">
        <f>BC13-(IF(BE13="Owner",BD13,0)+IF(BG13="Owner",BF13,0))</f>
        <v>0.2</v>
      </c>
      <c r="BI13" s="142">
        <f>BH13/AH13</f>
        <v>0.28368794326241137</v>
      </c>
      <c r="BJ13" s="52"/>
      <c r="BK13" s="51"/>
      <c r="BL13" s="50"/>
      <c r="BM13" s="53"/>
      <c r="BS13" s="2" t="s">
        <v>70</v>
      </c>
    </row>
    <row r="14" spans="1:71" s="47" customFormat="1" ht="15.75" thickBot="1" x14ac:dyDescent="0.3">
      <c r="A14" s="48"/>
      <c r="B14" s="34" t="s">
        <v>4</v>
      </c>
      <c r="C14" s="24"/>
      <c r="D14" s="34"/>
      <c r="E14" s="34"/>
      <c r="F14" s="34"/>
      <c r="G14" s="34"/>
      <c r="H14" s="34"/>
      <c r="I14" s="34"/>
      <c r="J14" s="34"/>
      <c r="K14" s="63">
        <f>SUM(K12:K13)</f>
        <v>8</v>
      </c>
      <c r="L14" s="38"/>
      <c r="M14" s="36"/>
      <c r="N14" s="36"/>
      <c r="O14" s="36"/>
      <c r="P14" s="36"/>
      <c r="Q14" s="36"/>
      <c r="R14" s="38"/>
      <c r="S14" s="36"/>
      <c r="T14" s="36"/>
      <c r="U14" s="36"/>
      <c r="V14" s="36"/>
      <c r="W14" s="27"/>
      <c r="X14" s="63">
        <f>SUM(X12:X13)</f>
        <v>10050</v>
      </c>
      <c r="Y14" s="63">
        <f>SUM(Y12:Y13)</f>
        <v>6000</v>
      </c>
      <c r="Z14" s="63">
        <f>SUM(Z12:Z13)</f>
        <v>8000</v>
      </c>
      <c r="AA14" s="63">
        <f>SUM(AA12:AA13)</f>
        <v>12000</v>
      </c>
      <c r="AB14" s="128"/>
      <c r="AC14" s="63">
        <f t="shared" ref="AC14:AF14" si="6">SUM(AC12:AC13)</f>
        <v>2000</v>
      </c>
      <c r="AD14" s="63">
        <f t="shared" si="6"/>
        <v>3090</v>
      </c>
      <c r="AE14" s="63">
        <f t="shared" si="6"/>
        <v>246</v>
      </c>
      <c r="AF14" s="63">
        <f t="shared" si="6"/>
        <v>2460</v>
      </c>
      <c r="AG14" s="144"/>
      <c r="AH14" s="143">
        <f t="shared" ref="AH14:AN14" si="7">SUM(AH12:AH13)</f>
        <v>1.0049999999999999</v>
      </c>
      <c r="AI14" s="143">
        <f t="shared" si="7"/>
        <v>3.7000000000000005E-2</v>
      </c>
      <c r="AJ14" s="143">
        <f t="shared" si="7"/>
        <v>3.7000000000000005E-2</v>
      </c>
      <c r="AK14" s="143">
        <f t="shared" si="7"/>
        <v>3.7000000000000005E-2</v>
      </c>
      <c r="AL14" s="143">
        <f t="shared" si="7"/>
        <v>3.7000000000000005E-2</v>
      </c>
      <c r="AM14" s="143">
        <f t="shared" si="7"/>
        <v>3.7000000000000005E-2</v>
      </c>
      <c r="AN14" s="143">
        <f t="shared" si="7"/>
        <v>1.1900000000000002</v>
      </c>
      <c r="AO14" s="138"/>
      <c r="AP14" s="143">
        <f>SUM(AP12:AP13)</f>
        <v>3.5000000000000003E-2</v>
      </c>
      <c r="AQ14" s="143">
        <f>SUM(AQ12:AQ13)</f>
        <v>3.5000000000000003E-2</v>
      </c>
      <c r="AR14" s="143">
        <f>SUM(AR12:AR13)</f>
        <v>3.5000000000000003E-2</v>
      </c>
      <c r="AS14" s="144"/>
      <c r="AT14" s="143">
        <f>SUM(AT12:AT13)</f>
        <v>1.005E-2</v>
      </c>
      <c r="AU14" s="144"/>
      <c r="AV14" s="143"/>
      <c r="AW14" s="63">
        <f t="shared" ref="AW14" si="8">SUM(AW12:AW13)</f>
        <v>5000000</v>
      </c>
      <c r="AX14" s="63"/>
      <c r="AY14" s="63">
        <f>SUM(AY12:AY13)</f>
        <v>5000000</v>
      </c>
      <c r="AZ14" s="63">
        <f t="shared" ref="AZ14:BA14" si="9">SUM(AZ12:AZ13)</f>
        <v>5000000</v>
      </c>
      <c r="BA14" s="63">
        <f t="shared" si="9"/>
        <v>10000000</v>
      </c>
      <c r="BB14" s="145"/>
      <c r="BC14" s="143">
        <f t="shared" ref="BC14:BD14" si="10">SUM(BC12:BC13)</f>
        <v>0.4</v>
      </c>
      <c r="BD14" s="143">
        <f t="shared" si="10"/>
        <v>0.1</v>
      </c>
      <c r="BE14" s="143"/>
      <c r="BF14" s="143">
        <f t="shared" ref="BF14" si="11">SUM(BF12:BF13)</f>
        <v>0.1</v>
      </c>
      <c r="BG14" s="143"/>
      <c r="BH14" s="146">
        <f t="shared" ref="BH14" si="12">SUM(BH12:BH13)</f>
        <v>0.30000000000000004</v>
      </c>
      <c r="BI14" s="143">
        <f>AVERAGE(BI12:BI13)</f>
        <v>0.3085106382978724</v>
      </c>
      <c r="BJ14" s="38"/>
      <c r="BK14" s="36"/>
      <c r="BL14" s="37"/>
      <c r="BM14" s="53"/>
      <c r="BS14" s="2" t="s">
        <v>96</v>
      </c>
    </row>
    <row r="15" spans="1:71" s="47" customFormat="1" ht="15.75" thickBot="1" x14ac:dyDescent="0.3">
      <c r="A15" s="40" t="s">
        <v>22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3"/>
      <c r="M15" s="41"/>
      <c r="N15" s="41"/>
      <c r="O15" s="41"/>
      <c r="P15" s="41"/>
      <c r="Q15" s="41"/>
      <c r="R15" s="43"/>
      <c r="S15" s="41"/>
      <c r="T15" s="41"/>
      <c r="U15" s="41"/>
      <c r="V15" s="41"/>
      <c r="W15" s="27"/>
      <c r="X15" s="66"/>
      <c r="Y15" s="66"/>
      <c r="Z15" s="66"/>
      <c r="AA15" s="66"/>
      <c r="AB15" s="128"/>
      <c r="AC15" s="66"/>
      <c r="AD15" s="66"/>
      <c r="AE15" s="66"/>
      <c r="AF15" s="66"/>
      <c r="AG15" s="148"/>
      <c r="AH15" s="147"/>
      <c r="AI15" s="147"/>
      <c r="AJ15" s="147"/>
      <c r="AK15" s="147"/>
      <c r="AL15" s="147"/>
      <c r="AM15" s="147"/>
      <c r="AN15" s="147"/>
      <c r="AO15" s="138"/>
      <c r="AP15" s="147"/>
      <c r="AQ15" s="147"/>
      <c r="AR15" s="147"/>
      <c r="AS15" s="148"/>
      <c r="AT15" s="147"/>
      <c r="AU15" s="148"/>
      <c r="AV15" s="147"/>
      <c r="AW15" s="147"/>
      <c r="AX15" s="147"/>
      <c r="AY15" s="147"/>
      <c r="AZ15" s="147"/>
      <c r="BA15" s="147"/>
      <c r="BB15" s="148"/>
      <c r="BC15" s="147"/>
      <c r="BD15" s="147"/>
      <c r="BE15" s="149"/>
      <c r="BF15" s="149"/>
      <c r="BG15" s="149"/>
      <c r="BH15" s="149"/>
      <c r="BI15" s="149"/>
      <c r="BJ15" s="45"/>
      <c r="BK15" s="44"/>
      <c r="BL15" s="43"/>
      <c r="BM15" s="46"/>
    </row>
    <row r="16" spans="1:71" s="47" customFormat="1" ht="30.75" thickBot="1" x14ac:dyDescent="0.3">
      <c r="A16" s="22">
        <f>A13+1</f>
        <v>5</v>
      </c>
      <c r="B16" s="21" t="s">
        <v>2</v>
      </c>
      <c r="C16" s="21" t="s">
        <v>79</v>
      </c>
      <c r="D16" s="21" t="s">
        <v>80</v>
      </c>
      <c r="E16" s="23">
        <v>0.5</v>
      </c>
      <c r="F16" s="21" t="s">
        <v>83</v>
      </c>
      <c r="G16" s="23">
        <v>0.5</v>
      </c>
      <c r="H16" s="21" t="s">
        <v>84</v>
      </c>
      <c r="I16" s="24" t="s">
        <v>63</v>
      </c>
      <c r="J16" s="21" t="s">
        <v>69</v>
      </c>
      <c r="K16" s="72">
        <v>2</v>
      </c>
      <c r="L16" s="50"/>
      <c r="M16" s="109" t="s">
        <v>85</v>
      </c>
      <c r="N16" s="110" t="s">
        <v>86</v>
      </c>
      <c r="O16" s="109">
        <v>1234567890</v>
      </c>
      <c r="P16" s="111" t="s">
        <v>87</v>
      </c>
      <c r="Q16" s="109" t="s">
        <v>88</v>
      </c>
      <c r="R16" s="26"/>
      <c r="S16" s="109" t="s">
        <v>89</v>
      </c>
      <c r="T16" s="110" t="s">
        <v>86</v>
      </c>
      <c r="U16" s="109">
        <v>1234567890</v>
      </c>
      <c r="V16" s="111" t="s">
        <v>87</v>
      </c>
      <c r="W16" s="27"/>
      <c r="X16" s="127">
        <v>3000</v>
      </c>
      <c r="Y16" s="127">
        <v>3000</v>
      </c>
      <c r="Z16" s="127">
        <v>4000</v>
      </c>
      <c r="AA16" s="127">
        <v>6000</v>
      </c>
      <c r="AB16" s="128"/>
      <c r="AC16" s="127">
        <v>1000</v>
      </c>
      <c r="AD16" s="127">
        <v>1545</v>
      </c>
      <c r="AE16" s="127">
        <v>123</v>
      </c>
      <c r="AF16" s="129">
        <v>1230</v>
      </c>
      <c r="AG16" s="150"/>
      <c r="AH16" s="135">
        <f>(X16*AC16)/10^7</f>
        <v>0.3</v>
      </c>
      <c r="AI16" s="137">
        <f t="shared" ref="AI16:AM18" si="13">120000/10^7</f>
        <v>1.2E-2</v>
      </c>
      <c r="AJ16" s="137">
        <f t="shared" si="13"/>
        <v>1.2E-2</v>
      </c>
      <c r="AK16" s="137">
        <f t="shared" si="13"/>
        <v>1.2E-2</v>
      </c>
      <c r="AL16" s="137">
        <f t="shared" si="13"/>
        <v>1.2E-2</v>
      </c>
      <c r="AM16" s="137">
        <f t="shared" si="13"/>
        <v>1.2E-2</v>
      </c>
      <c r="AN16" s="135">
        <f>SUM(AH16:AM16)</f>
        <v>0.36000000000000004</v>
      </c>
      <c r="AO16" s="138"/>
      <c r="AP16" s="137">
        <f t="shared" ref="AP16:AR19" si="14">100000/10^7</f>
        <v>0.01</v>
      </c>
      <c r="AQ16" s="137">
        <f t="shared" si="14"/>
        <v>0.01</v>
      </c>
      <c r="AR16" s="137">
        <f t="shared" si="14"/>
        <v>0.01</v>
      </c>
      <c r="AS16" s="136"/>
      <c r="AT16" s="134">
        <v>3.0000000000000001E-3</v>
      </c>
      <c r="AU16" s="139"/>
      <c r="AV16" s="140" t="s">
        <v>97</v>
      </c>
      <c r="AW16" s="127">
        <v>2500000</v>
      </c>
      <c r="AX16" s="165">
        <v>0.15</v>
      </c>
      <c r="AY16" s="70">
        <v>2500000</v>
      </c>
      <c r="AZ16" s="127">
        <v>2500000</v>
      </c>
      <c r="BA16" s="129">
        <f>AZ16+AW16</f>
        <v>5000000</v>
      </c>
      <c r="BB16" s="150"/>
      <c r="BC16" s="134">
        <f>2000000/10^7</f>
        <v>0.2</v>
      </c>
      <c r="BD16" s="140">
        <f>500000/10^7</f>
        <v>0.05</v>
      </c>
      <c r="BE16" s="140" t="s">
        <v>75</v>
      </c>
      <c r="BF16" s="134">
        <f>500000/10^7</f>
        <v>0.05</v>
      </c>
      <c r="BG16" s="140" t="s">
        <v>75</v>
      </c>
      <c r="BH16" s="141">
        <f>BC16-(IF(BE16="Owner",BD16,0)+IF(BG16="Owner",BF16,0))</f>
        <v>0.1</v>
      </c>
      <c r="BI16" s="142">
        <f>BH16/AH16</f>
        <v>0.33333333333333337</v>
      </c>
      <c r="BJ16" s="55"/>
      <c r="BK16" s="54"/>
      <c r="BL16" s="50"/>
      <c r="BM16" s="53"/>
      <c r="BS16" s="2"/>
    </row>
    <row r="17" spans="1:65" s="47" customFormat="1" ht="30.75" thickBot="1" x14ac:dyDescent="0.3">
      <c r="A17" s="22">
        <f>A16+1</f>
        <v>6</v>
      </c>
      <c r="B17" s="21" t="s">
        <v>3</v>
      </c>
      <c r="C17" s="21" t="s">
        <v>81</v>
      </c>
      <c r="D17" s="21" t="s">
        <v>82</v>
      </c>
      <c r="E17" s="23">
        <v>1</v>
      </c>
      <c r="F17" s="21"/>
      <c r="G17" s="21"/>
      <c r="H17" s="21" t="s">
        <v>84</v>
      </c>
      <c r="I17" s="24" t="s">
        <v>64</v>
      </c>
      <c r="J17" s="21" t="s">
        <v>70</v>
      </c>
      <c r="K17" s="72">
        <v>6</v>
      </c>
      <c r="L17" s="50"/>
      <c r="M17" s="109" t="s">
        <v>85</v>
      </c>
      <c r="N17" s="110" t="s">
        <v>86</v>
      </c>
      <c r="O17" s="109">
        <v>1234567890</v>
      </c>
      <c r="P17" s="111" t="s">
        <v>87</v>
      </c>
      <c r="Q17" s="109" t="s">
        <v>88</v>
      </c>
      <c r="R17" s="26"/>
      <c r="S17" s="109" t="s">
        <v>89</v>
      </c>
      <c r="T17" s="110" t="s">
        <v>86</v>
      </c>
      <c r="U17" s="109">
        <v>1234567890</v>
      </c>
      <c r="V17" s="111" t="s">
        <v>87</v>
      </c>
      <c r="W17" s="27"/>
      <c r="X17" s="127">
        <v>7050</v>
      </c>
      <c r="Y17" s="127">
        <v>3000</v>
      </c>
      <c r="Z17" s="127">
        <v>4000</v>
      </c>
      <c r="AA17" s="127">
        <v>6000</v>
      </c>
      <c r="AB17" s="128"/>
      <c r="AC17" s="127">
        <v>1000</v>
      </c>
      <c r="AD17" s="127">
        <v>1545</v>
      </c>
      <c r="AE17" s="127">
        <v>123</v>
      </c>
      <c r="AF17" s="129">
        <v>1230</v>
      </c>
      <c r="AG17" s="150"/>
      <c r="AH17" s="135">
        <f>(X17*AC17)/10^7</f>
        <v>0.70499999999999996</v>
      </c>
      <c r="AI17" s="137">
        <f t="shared" si="13"/>
        <v>1.2E-2</v>
      </c>
      <c r="AJ17" s="137">
        <f t="shared" si="13"/>
        <v>1.2E-2</v>
      </c>
      <c r="AK17" s="137">
        <f t="shared" si="13"/>
        <v>1.2E-2</v>
      </c>
      <c r="AL17" s="137">
        <f t="shared" si="13"/>
        <v>1.2E-2</v>
      </c>
      <c r="AM17" s="137">
        <f t="shared" si="13"/>
        <v>1.2E-2</v>
      </c>
      <c r="AN17" s="135">
        <f>SUM(AH17:AM17)</f>
        <v>0.76500000000000001</v>
      </c>
      <c r="AO17" s="138"/>
      <c r="AP17" s="137">
        <f t="shared" si="14"/>
        <v>0.01</v>
      </c>
      <c r="AQ17" s="137">
        <f t="shared" si="14"/>
        <v>0.01</v>
      </c>
      <c r="AR17" s="137">
        <f t="shared" si="14"/>
        <v>0.01</v>
      </c>
      <c r="AS17" s="136"/>
      <c r="AT17" s="134">
        <v>3.0000000000000001E-3</v>
      </c>
      <c r="AU17" s="139"/>
      <c r="AV17" s="140" t="s">
        <v>97</v>
      </c>
      <c r="AW17" s="127">
        <v>2500000</v>
      </c>
      <c r="AX17" s="165">
        <v>0.15</v>
      </c>
      <c r="AY17" s="70">
        <v>2500000</v>
      </c>
      <c r="AZ17" s="127">
        <v>2500000</v>
      </c>
      <c r="BA17" s="129">
        <f>AZ17+AW17</f>
        <v>5000000</v>
      </c>
      <c r="BB17" s="150"/>
      <c r="BC17" s="134">
        <f>2000000/10^7</f>
        <v>0.2</v>
      </c>
      <c r="BD17" s="140">
        <f>500000/10^7</f>
        <v>0.05</v>
      </c>
      <c r="BE17" s="140" t="s">
        <v>76</v>
      </c>
      <c r="BF17" s="134">
        <f>500000/10^7</f>
        <v>0.05</v>
      </c>
      <c r="BG17" s="140" t="s">
        <v>76</v>
      </c>
      <c r="BH17" s="141">
        <f>BC17-(IF(BE17="Owner",BD17,0)+IF(BG17="Owner",BF17,0))</f>
        <v>0.2</v>
      </c>
      <c r="BI17" s="142">
        <f>BH17/AH17</f>
        <v>0.28368794326241137</v>
      </c>
      <c r="BJ17" s="55"/>
      <c r="BK17" s="54"/>
      <c r="BL17" s="50"/>
      <c r="BM17" s="53"/>
    </row>
    <row r="18" spans="1:65" s="47" customFormat="1" ht="30.75" thickBot="1" x14ac:dyDescent="0.3">
      <c r="A18" s="22">
        <f>A17+1</f>
        <v>7</v>
      </c>
      <c r="B18" s="21" t="s">
        <v>90</v>
      </c>
      <c r="C18" s="24"/>
      <c r="D18" s="21" t="s">
        <v>91</v>
      </c>
      <c r="E18" s="23">
        <v>1</v>
      </c>
      <c r="F18" s="21"/>
      <c r="G18" s="23"/>
      <c r="H18" s="21" t="s">
        <v>92</v>
      </c>
      <c r="I18" s="24" t="s">
        <v>63</v>
      </c>
      <c r="J18" s="21" t="s">
        <v>96</v>
      </c>
      <c r="K18" s="72">
        <v>6</v>
      </c>
      <c r="L18" s="50"/>
      <c r="M18" s="109" t="s">
        <v>85</v>
      </c>
      <c r="N18" s="110" t="s">
        <v>86</v>
      </c>
      <c r="O18" s="109">
        <v>1234567890</v>
      </c>
      <c r="P18" s="111" t="s">
        <v>87</v>
      </c>
      <c r="Q18" s="109" t="s">
        <v>88</v>
      </c>
      <c r="R18" s="26"/>
      <c r="S18" s="109" t="s">
        <v>89</v>
      </c>
      <c r="T18" s="110" t="s">
        <v>86</v>
      </c>
      <c r="U18" s="109">
        <v>1234567890</v>
      </c>
      <c r="V18" s="111" t="s">
        <v>87</v>
      </c>
      <c r="W18" s="27"/>
      <c r="X18" s="127">
        <v>3000</v>
      </c>
      <c r="Y18" s="127">
        <v>3000</v>
      </c>
      <c r="Z18" s="127">
        <v>4000</v>
      </c>
      <c r="AA18" s="127">
        <v>6000</v>
      </c>
      <c r="AB18" s="128"/>
      <c r="AC18" s="127">
        <v>1000</v>
      </c>
      <c r="AD18" s="127">
        <v>1545</v>
      </c>
      <c r="AE18" s="127">
        <v>123</v>
      </c>
      <c r="AF18" s="129">
        <v>1230</v>
      </c>
      <c r="AG18" s="150"/>
      <c r="AH18" s="135">
        <f>(X18*AC18)/10^7</f>
        <v>0.3</v>
      </c>
      <c r="AI18" s="137">
        <f t="shared" si="13"/>
        <v>1.2E-2</v>
      </c>
      <c r="AJ18" s="137">
        <f t="shared" si="13"/>
        <v>1.2E-2</v>
      </c>
      <c r="AK18" s="137">
        <f t="shared" si="13"/>
        <v>1.2E-2</v>
      </c>
      <c r="AL18" s="137">
        <f t="shared" si="13"/>
        <v>1.2E-2</v>
      </c>
      <c r="AM18" s="137">
        <f t="shared" si="13"/>
        <v>1.2E-2</v>
      </c>
      <c r="AN18" s="135">
        <f>SUM(AH18:AM18)</f>
        <v>0.36000000000000004</v>
      </c>
      <c r="AO18" s="138"/>
      <c r="AP18" s="137">
        <f t="shared" si="14"/>
        <v>0.01</v>
      </c>
      <c r="AQ18" s="137">
        <f t="shared" si="14"/>
        <v>0.01</v>
      </c>
      <c r="AR18" s="137">
        <f t="shared" si="14"/>
        <v>0.01</v>
      </c>
      <c r="AS18" s="136"/>
      <c r="AT18" s="134">
        <v>3.0000000000000001E-3</v>
      </c>
      <c r="AU18" s="139"/>
      <c r="AV18" s="140" t="s">
        <v>97</v>
      </c>
      <c r="AW18" s="127">
        <v>2500000</v>
      </c>
      <c r="AX18" s="165">
        <v>0.15</v>
      </c>
      <c r="AY18" s="70">
        <v>2500000</v>
      </c>
      <c r="AZ18" s="127">
        <v>2500000</v>
      </c>
      <c r="BA18" s="129">
        <f>AZ18+AW18</f>
        <v>5000000</v>
      </c>
      <c r="BB18" s="136"/>
      <c r="BC18" s="134">
        <f>2000000/10^7</f>
        <v>0.2</v>
      </c>
      <c r="BD18" s="140">
        <f>500000/10^7</f>
        <v>0.05</v>
      </c>
      <c r="BE18" s="140" t="s">
        <v>75</v>
      </c>
      <c r="BF18" s="134">
        <f>500000/10^7</f>
        <v>0.05</v>
      </c>
      <c r="BG18" s="140" t="s">
        <v>75</v>
      </c>
      <c r="BH18" s="141">
        <f>BC18-(IF(BE18="Owner",BD18,0)+IF(BG18="Owner",BF18,0))</f>
        <v>0.1</v>
      </c>
      <c r="BI18" s="142">
        <f>BH18/AH18</f>
        <v>0.33333333333333337</v>
      </c>
      <c r="BJ18" s="52"/>
      <c r="BK18" s="51"/>
      <c r="BL18" s="50"/>
      <c r="BM18" s="53"/>
    </row>
    <row r="19" spans="1:65" s="47" customFormat="1" ht="30.75" thickBot="1" x14ac:dyDescent="0.3">
      <c r="A19" s="22">
        <f>A18+1</f>
        <v>8</v>
      </c>
      <c r="B19" s="21" t="s">
        <v>93</v>
      </c>
      <c r="C19" s="24"/>
      <c r="D19" s="21" t="s">
        <v>94</v>
      </c>
      <c r="E19" s="23">
        <v>1</v>
      </c>
      <c r="F19" s="21"/>
      <c r="G19" s="21"/>
      <c r="H19" s="21" t="s">
        <v>95</v>
      </c>
      <c r="I19" s="24" t="s">
        <v>64</v>
      </c>
      <c r="J19" s="21" t="s">
        <v>65</v>
      </c>
      <c r="K19" s="72">
        <v>6</v>
      </c>
      <c r="L19" s="50"/>
      <c r="M19" s="109" t="s">
        <v>85</v>
      </c>
      <c r="N19" s="110" t="s">
        <v>86</v>
      </c>
      <c r="O19" s="109">
        <v>1234567890</v>
      </c>
      <c r="P19" s="111" t="s">
        <v>87</v>
      </c>
      <c r="Q19" s="109" t="s">
        <v>88</v>
      </c>
      <c r="R19" s="26"/>
      <c r="S19" s="109" t="s">
        <v>89</v>
      </c>
      <c r="T19" s="110" t="s">
        <v>86</v>
      </c>
      <c r="U19" s="109">
        <v>1234567890</v>
      </c>
      <c r="V19" s="111" t="s">
        <v>87</v>
      </c>
      <c r="W19" s="27"/>
      <c r="X19" s="127">
        <v>7050</v>
      </c>
      <c r="Y19" s="127">
        <v>3000</v>
      </c>
      <c r="Z19" s="127">
        <v>4000</v>
      </c>
      <c r="AA19" s="127">
        <v>6000</v>
      </c>
      <c r="AB19" s="128"/>
      <c r="AC19" s="127">
        <v>1000</v>
      </c>
      <c r="AD19" s="127">
        <v>1545</v>
      </c>
      <c r="AE19" s="127">
        <v>123</v>
      </c>
      <c r="AF19" s="129">
        <v>1230</v>
      </c>
      <c r="AG19" s="150"/>
      <c r="AH19" s="135">
        <f>(X19*AC19)/10^7</f>
        <v>0.70499999999999996</v>
      </c>
      <c r="AI19" s="137">
        <f>250000/10^7</f>
        <v>2.5000000000000001E-2</v>
      </c>
      <c r="AJ19" s="137">
        <f>250000/10^7</f>
        <v>2.5000000000000001E-2</v>
      </c>
      <c r="AK19" s="137">
        <f>250000/10^7</f>
        <v>2.5000000000000001E-2</v>
      </c>
      <c r="AL19" s="137">
        <f>250000/10^7</f>
        <v>2.5000000000000001E-2</v>
      </c>
      <c r="AM19" s="137">
        <f>250000/10^7</f>
        <v>2.5000000000000001E-2</v>
      </c>
      <c r="AN19" s="135">
        <f>SUM(AH19:AM19)</f>
        <v>0.83000000000000007</v>
      </c>
      <c r="AO19" s="138"/>
      <c r="AP19" s="137">
        <f t="shared" si="14"/>
        <v>0.01</v>
      </c>
      <c r="AQ19" s="137">
        <f t="shared" si="14"/>
        <v>0.01</v>
      </c>
      <c r="AR19" s="137">
        <f t="shared" si="14"/>
        <v>0.01</v>
      </c>
      <c r="AS19" s="136"/>
      <c r="AT19" s="134">
        <v>3.0000000000000001E-3</v>
      </c>
      <c r="AU19" s="139"/>
      <c r="AV19" s="140" t="s">
        <v>97</v>
      </c>
      <c r="AW19" s="127">
        <v>2500000</v>
      </c>
      <c r="AX19" s="165">
        <v>0.15</v>
      </c>
      <c r="AY19" s="70">
        <v>2500000</v>
      </c>
      <c r="AZ19" s="127">
        <v>2500000</v>
      </c>
      <c r="BA19" s="129">
        <f>AZ19+AW19</f>
        <v>5000000</v>
      </c>
      <c r="BB19" s="136"/>
      <c r="BC19" s="134">
        <f>2000000/10^7</f>
        <v>0.2</v>
      </c>
      <c r="BD19" s="140">
        <f>500000/10^7</f>
        <v>0.05</v>
      </c>
      <c r="BE19" s="140" t="s">
        <v>76</v>
      </c>
      <c r="BF19" s="134">
        <f>500000/10^7</f>
        <v>0.05</v>
      </c>
      <c r="BG19" s="140" t="s">
        <v>76</v>
      </c>
      <c r="BH19" s="141">
        <f>BC19-(IF(BE19="Owner",BD19,0)+IF(BG19="Owner",BF19,0))</f>
        <v>0.2</v>
      </c>
      <c r="BI19" s="142">
        <f>BH19/AH19</f>
        <v>0.28368794326241137</v>
      </c>
      <c r="BJ19" s="52"/>
      <c r="BK19" s="51"/>
      <c r="BL19" s="50"/>
      <c r="BM19" s="53"/>
    </row>
    <row r="20" spans="1:65" s="47" customFormat="1" ht="15.75" thickBot="1" x14ac:dyDescent="0.3">
      <c r="A20" s="33"/>
      <c r="B20" s="34" t="s">
        <v>4</v>
      </c>
      <c r="C20" s="112"/>
      <c r="D20" s="34"/>
      <c r="E20" s="34"/>
      <c r="F20" s="34"/>
      <c r="G20" s="34"/>
      <c r="H20" s="34"/>
      <c r="I20" s="34"/>
      <c r="J20" s="34"/>
      <c r="K20" s="36">
        <f>SUM(K16:K19)</f>
        <v>20</v>
      </c>
      <c r="L20" s="38"/>
      <c r="M20" s="36"/>
      <c r="N20" s="36"/>
      <c r="O20" s="36"/>
      <c r="P20" s="36"/>
      <c r="Q20" s="36"/>
      <c r="R20" s="38"/>
      <c r="S20" s="36"/>
      <c r="T20" s="36"/>
      <c r="U20" s="36"/>
      <c r="V20" s="36"/>
      <c r="W20" s="27"/>
      <c r="X20" s="63">
        <f>SUM(X16:X19)</f>
        <v>20100</v>
      </c>
      <c r="Y20" s="63">
        <f t="shared" ref="Y20:AA20" si="15">SUM(Y16:Y19)</f>
        <v>12000</v>
      </c>
      <c r="Z20" s="63">
        <f t="shared" si="15"/>
        <v>16000</v>
      </c>
      <c r="AA20" s="63">
        <f t="shared" si="15"/>
        <v>24000</v>
      </c>
      <c r="AB20" s="128"/>
      <c r="AC20" s="63">
        <f>SUM(AC16:AC19)</f>
        <v>4000</v>
      </c>
      <c r="AD20" s="63">
        <f>SUM(AD16:AD19)</f>
        <v>6180</v>
      </c>
      <c r="AE20" s="63">
        <f>SUM(AE16:AE19)</f>
        <v>492</v>
      </c>
      <c r="AF20" s="63">
        <f>SUM(AF16:AF19)</f>
        <v>4920</v>
      </c>
      <c r="AG20" s="144"/>
      <c r="AH20" s="143">
        <f t="shared" ref="AH20:AN20" si="16">SUM(AH16:AH19)</f>
        <v>2.0099999999999998</v>
      </c>
      <c r="AI20" s="143">
        <f t="shared" si="16"/>
        <v>6.1000000000000006E-2</v>
      </c>
      <c r="AJ20" s="143">
        <f t="shared" si="16"/>
        <v>6.1000000000000006E-2</v>
      </c>
      <c r="AK20" s="143">
        <f t="shared" si="16"/>
        <v>6.1000000000000006E-2</v>
      </c>
      <c r="AL20" s="143">
        <f t="shared" si="16"/>
        <v>6.1000000000000006E-2</v>
      </c>
      <c r="AM20" s="143">
        <f t="shared" si="16"/>
        <v>6.1000000000000006E-2</v>
      </c>
      <c r="AN20" s="143">
        <f t="shared" si="16"/>
        <v>2.3150000000000004</v>
      </c>
      <c r="AO20" s="138"/>
      <c r="AP20" s="143">
        <f>SUM(AP16:AP19)</f>
        <v>0.04</v>
      </c>
      <c r="AQ20" s="143">
        <f>SUM(AQ16:AQ19)</f>
        <v>0.04</v>
      </c>
      <c r="AR20" s="143">
        <f>SUM(AR16:AR19)</f>
        <v>0.04</v>
      </c>
      <c r="AS20" s="144"/>
      <c r="AT20" s="143">
        <f>SUM(AT16:AT19)</f>
        <v>1.2E-2</v>
      </c>
      <c r="AU20" s="144"/>
      <c r="AV20" s="143"/>
      <c r="AW20" s="63">
        <f>SUM(AW16:AW19)</f>
        <v>10000000</v>
      </c>
      <c r="AX20" s="63"/>
      <c r="AY20" s="63">
        <f>SUM(AY16:AY19)</f>
        <v>10000000</v>
      </c>
      <c r="AZ20" s="63">
        <f>SUM(AZ16:AZ19)</f>
        <v>10000000</v>
      </c>
      <c r="BA20" s="63">
        <f>SUM(BA16:BA19)</f>
        <v>20000000</v>
      </c>
      <c r="BB20" s="145"/>
      <c r="BC20" s="143">
        <f>SUM(BC16:BC19)</f>
        <v>0.8</v>
      </c>
      <c r="BD20" s="143">
        <f>SUM(BD16:BD19)</f>
        <v>0.2</v>
      </c>
      <c r="BE20" s="143"/>
      <c r="BF20" s="143">
        <f>SUM(BF16:BF19)</f>
        <v>0.2</v>
      </c>
      <c r="BG20" s="143"/>
      <c r="BH20" s="143">
        <f>SUM(BH16:BH19)</f>
        <v>0.60000000000000009</v>
      </c>
      <c r="BI20" s="143">
        <f>SUM(BI16:BI19)</f>
        <v>1.2340425531914896</v>
      </c>
      <c r="BJ20" s="38"/>
      <c r="BK20" s="36"/>
      <c r="BL20" s="37"/>
      <c r="BM20" s="39"/>
    </row>
    <row r="21" spans="1:65" s="47" customFormat="1" ht="15.75" thickBot="1" x14ac:dyDescent="0.3">
      <c r="A21" s="56" t="s">
        <v>23</v>
      </c>
      <c r="B21" s="57"/>
      <c r="C21" s="113"/>
      <c r="D21" s="57"/>
      <c r="E21" s="57"/>
      <c r="F21" s="57"/>
      <c r="G21" s="57"/>
      <c r="H21" s="57"/>
      <c r="I21" s="57"/>
      <c r="J21" s="57"/>
      <c r="K21" s="58"/>
      <c r="L21" s="37"/>
      <c r="M21" s="58"/>
      <c r="N21" s="58"/>
      <c r="O21" s="58"/>
      <c r="P21" s="58"/>
      <c r="Q21" s="58"/>
      <c r="R21" s="37"/>
      <c r="S21" s="58"/>
      <c r="T21" s="58"/>
      <c r="U21" s="58"/>
      <c r="V21" s="58"/>
      <c r="W21" s="27"/>
      <c r="X21" s="130"/>
      <c r="Y21" s="130"/>
      <c r="Z21" s="130"/>
      <c r="AA21" s="130"/>
      <c r="AB21" s="128"/>
      <c r="AC21" s="130"/>
      <c r="AD21" s="130"/>
      <c r="AE21" s="130"/>
      <c r="AF21" s="130"/>
      <c r="AG21" s="145"/>
      <c r="AH21" s="151"/>
      <c r="AI21" s="151"/>
      <c r="AJ21" s="151"/>
      <c r="AK21" s="151"/>
      <c r="AL21" s="151"/>
      <c r="AM21" s="151"/>
      <c r="AN21" s="151"/>
      <c r="AO21" s="138"/>
      <c r="AP21" s="151"/>
      <c r="AQ21" s="151"/>
      <c r="AR21" s="151"/>
      <c r="AS21" s="145"/>
      <c r="AT21" s="151"/>
      <c r="AU21" s="145"/>
      <c r="AV21" s="151"/>
      <c r="AW21" s="151"/>
      <c r="AX21" s="151"/>
      <c r="AY21" s="151"/>
      <c r="AZ21" s="151"/>
      <c r="BA21" s="151"/>
      <c r="BB21" s="145"/>
      <c r="BC21" s="151"/>
      <c r="BD21" s="152"/>
      <c r="BE21" s="153"/>
      <c r="BF21" s="154"/>
      <c r="BG21" s="154"/>
      <c r="BH21" s="154"/>
      <c r="BI21" s="154"/>
      <c r="BJ21" s="60"/>
      <c r="BK21" s="59"/>
      <c r="BL21" s="37"/>
      <c r="BM21" s="61"/>
    </row>
    <row r="22" spans="1:65" s="47" customFormat="1" ht="15.75" thickBot="1" x14ac:dyDescent="0.3">
      <c r="A22" s="40" t="s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3"/>
      <c r="M22" s="41"/>
      <c r="N22" s="41"/>
      <c r="O22" s="41"/>
      <c r="P22" s="41"/>
      <c r="Q22" s="41"/>
      <c r="R22" s="43"/>
      <c r="S22" s="41"/>
      <c r="T22" s="41"/>
      <c r="U22" s="41"/>
      <c r="V22" s="41"/>
      <c r="W22" s="27"/>
      <c r="X22" s="66"/>
      <c r="Y22" s="66"/>
      <c r="Z22" s="66"/>
      <c r="AA22" s="66"/>
      <c r="AB22" s="128"/>
      <c r="AC22" s="66"/>
      <c r="AD22" s="66"/>
      <c r="AE22" s="66"/>
      <c r="AF22" s="66"/>
      <c r="AG22" s="148"/>
      <c r="AH22" s="147"/>
      <c r="AI22" s="147"/>
      <c r="AJ22" s="147"/>
      <c r="AK22" s="147"/>
      <c r="AL22" s="147"/>
      <c r="AM22" s="147"/>
      <c r="AN22" s="147"/>
      <c r="AO22" s="138"/>
      <c r="AP22" s="147"/>
      <c r="AQ22" s="147"/>
      <c r="AR22" s="147"/>
      <c r="AS22" s="148"/>
      <c r="AT22" s="147"/>
      <c r="AU22" s="148"/>
      <c r="AV22" s="147"/>
      <c r="AW22" s="147"/>
      <c r="AX22" s="147"/>
      <c r="AY22" s="147"/>
      <c r="AZ22" s="147"/>
      <c r="BA22" s="147"/>
      <c r="BB22" s="148"/>
      <c r="BC22" s="147"/>
      <c r="BD22" s="147"/>
      <c r="BE22" s="149"/>
      <c r="BF22" s="149"/>
      <c r="BG22" s="149"/>
      <c r="BH22" s="149"/>
      <c r="BI22" s="149"/>
      <c r="BJ22" s="45"/>
      <c r="BK22" s="44"/>
      <c r="BL22" s="43"/>
      <c r="BM22" s="46"/>
    </row>
    <row r="23" spans="1:65" s="47" customFormat="1" ht="30.75" thickBot="1" x14ac:dyDescent="0.3">
      <c r="A23" s="22">
        <f>A19+1</f>
        <v>9</v>
      </c>
      <c r="B23" s="21" t="s">
        <v>2</v>
      </c>
      <c r="C23" s="21" t="s">
        <v>79</v>
      </c>
      <c r="D23" s="21" t="s">
        <v>80</v>
      </c>
      <c r="E23" s="23">
        <v>0.5</v>
      </c>
      <c r="F23" s="21" t="s">
        <v>83</v>
      </c>
      <c r="G23" s="23">
        <v>0.5</v>
      </c>
      <c r="H23" s="21" t="s">
        <v>84</v>
      </c>
      <c r="I23" s="24" t="s">
        <v>63</v>
      </c>
      <c r="J23" s="21" t="s">
        <v>69</v>
      </c>
      <c r="K23" s="72">
        <v>2</v>
      </c>
      <c r="L23" s="50"/>
      <c r="M23" s="109" t="s">
        <v>85</v>
      </c>
      <c r="N23" s="110" t="s">
        <v>86</v>
      </c>
      <c r="O23" s="109">
        <v>1234567890</v>
      </c>
      <c r="P23" s="111" t="s">
        <v>87</v>
      </c>
      <c r="Q23" s="109" t="s">
        <v>88</v>
      </c>
      <c r="R23" s="26"/>
      <c r="S23" s="109" t="s">
        <v>89</v>
      </c>
      <c r="T23" s="110" t="s">
        <v>86</v>
      </c>
      <c r="U23" s="109">
        <v>1234567890</v>
      </c>
      <c r="V23" s="111" t="s">
        <v>87</v>
      </c>
      <c r="W23" s="27"/>
      <c r="X23" s="127">
        <v>3000</v>
      </c>
      <c r="Y23" s="127">
        <v>3000</v>
      </c>
      <c r="Z23" s="127">
        <v>4000</v>
      </c>
      <c r="AA23" s="127">
        <v>6000</v>
      </c>
      <c r="AB23" s="128"/>
      <c r="AC23" s="127">
        <v>1000</v>
      </c>
      <c r="AD23" s="127">
        <v>1545</v>
      </c>
      <c r="AE23" s="127">
        <v>123</v>
      </c>
      <c r="AF23" s="129">
        <v>1230</v>
      </c>
      <c r="AG23" s="150"/>
      <c r="AH23" s="135">
        <f>(X23*AC23)/10^7</f>
        <v>0.3</v>
      </c>
      <c r="AI23" s="137">
        <f>120000/10^7</f>
        <v>1.2E-2</v>
      </c>
      <c r="AJ23" s="137">
        <f>120000/10^7</f>
        <v>1.2E-2</v>
      </c>
      <c r="AK23" s="137">
        <f>120000/10^7</f>
        <v>1.2E-2</v>
      </c>
      <c r="AL23" s="137">
        <f>120000/10^7</f>
        <v>1.2E-2</v>
      </c>
      <c r="AM23" s="137">
        <f>120000/10^7</f>
        <v>1.2E-2</v>
      </c>
      <c r="AN23" s="135">
        <f>SUM(AH23:AM23)</f>
        <v>0.36000000000000004</v>
      </c>
      <c r="AO23" s="138"/>
      <c r="AP23" s="137">
        <f t="shared" ref="AP23:AR24" si="17">100000/10^7</f>
        <v>0.01</v>
      </c>
      <c r="AQ23" s="137">
        <f t="shared" si="17"/>
        <v>0.01</v>
      </c>
      <c r="AR23" s="137">
        <f t="shared" si="17"/>
        <v>0.01</v>
      </c>
      <c r="AS23" s="136"/>
      <c r="AT23" s="134">
        <v>3.0000000000000001E-3</v>
      </c>
      <c r="AU23" s="139"/>
      <c r="AV23" s="140" t="s">
        <v>97</v>
      </c>
      <c r="AW23" s="127">
        <v>2500000</v>
      </c>
      <c r="AX23" s="165">
        <v>0.15</v>
      </c>
      <c r="AY23" s="70">
        <v>2500000</v>
      </c>
      <c r="AZ23" s="127">
        <v>2500000</v>
      </c>
      <c r="BA23" s="129">
        <f>AZ23+AW23</f>
        <v>5000000</v>
      </c>
      <c r="BB23" s="136"/>
      <c r="BC23" s="134">
        <f>2000000/10^7</f>
        <v>0.2</v>
      </c>
      <c r="BD23" s="140">
        <f>500000/10^7</f>
        <v>0.05</v>
      </c>
      <c r="BE23" s="140" t="s">
        <v>75</v>
      </c>
      <c r="BF23" s="134">
        <f>500000/10^7</f>
        <v>0.05</v>
      </c>
      <c r="BG23" s="140" t="s">
        <v>75</v>
      </c>
      <c r="BH23" s="141">
        <f>BC23-(IF(BE23="Owner",BD23,0)+IF(BG23="Owner",BF23,0))</f>
        <v>0.1</v>
      </c>
      <c r="BI23" s="142">
        <f>BH23/AH23</f>
        <v>0.33333333333333337</v>
      </c>
      <c r="BJ23" s="52"/>
      <c r="BK23" s="51"/>
      <c r="BL23" s="50"/>
      <c r="BM23" s="62"/>
    </row>
    <row r="24" spans="1:65" s="47" customFormat="1" ht="30.75" thickBot="1" x14ac:dyDescent="0.3">
      <c r="A24" s="22">
        <f>A23+1</f>
        <v>10</v>
      </c>
      <c r="B24" s="21" t="s">
        <v>3</v>
      </c>
      <c r="C24" s="21" t="s">
        <v>81</v>
      </c>
      <c r="D24" s="21" t="s">
        <v>82</v>
      </c>
      <c r="E24" s="23">
        <v>1</v>
      </c>
      <c r="F24" s="21"/>
      <c r="G24" s="21"/>
      <c r="H24" s="21" t="s">
        <v>84</v>
      </c>
      <c r="I24" s="24" t="s">
        <v>64</v>
      </c>
      <c r="J24" s="21" t="s">
        <v>68</v>
      </c>
      <c r="K24" s="72">
        <v>6</v>
      </c>
      <c r="L24" s="50"/>
      <c r="M24" s="109" t="s">
        <v>85</v>
      </c>
      <c r="N24" s="110" t="s">
        <v>86</v>
      </c>
      <c r="O24" s="109">
        <v>1234567890</v>
      </c>
      <c r="P24" s="111" t="s">
        <v>87</v>
      </c>
      <c r="Q24" s="109" t="s">
        <v>88</v>
      </c>
      <c r="R24" s="26"/>
      <c r="S24" s="109" t="s">
        <v>89</v>
      </c>
      <c r="T24" s="110" t="s">
        <v>86</v>
      </c>
      <c r="U24" s="109">
        <v>1234567890</v>
      </c>
      <c r="V24" s="111" t="s">
        <v>87</v>
      </c>
      <c r="W24" s="27"/>
      <c r="X24" s="127">
        <v>7050</v>
      </c>
      <c r="Y24" s="127">
        <v>3000</v>
      </c>
      <c r="Z24" s="127">
        <v>4000</v>
      </c>
      <c r="AA24" s="127">
        <v>6000</v>
      </c>
      <c r="AB24" s="128"/>
      <c r="AC24" s="127">
        <v>1000</v>
      </c>
      <c r="AD24" s="127">
        <v>1545</v>
      </c>
      <c r="AE24" s="127">
        <v>123</v>
      </c>
      <c r="AF24" s="129">
        <v>1230</v>
      </c>
      <c r="AG24" s="150"/>
      <c r="AH24" s="135">
        <f>(X24*AC24)/10^7</f>
        <v>0.70499999999999996</v>
      </c>
      <c r="AI24" s="137">
        <f>250000/10^7</f>
        <v>2.5000000000000001E-2</v>
      </c>
      <c r="AJ24" s="137">
        <f>250000/10^7</f>
        <v>2.5000000000000001E-2</v>
      </c>
      <c r="AK24" s="137">
        <f>250000/10^7</f>
        <v>2.5000000000000001E-2</v>
      </c>
      <c r="AL24" s="137">
        <f>250000/10^7</f>
        <v>2.5000000000000001E-2</v>
      </c>
      <c r="AM24" s="137">
        <f>250000/10^7</f>
        <v>2.5000000000000001E-2</v>
      </c>
      <c r="AN24" s="135">
        <f>SUM(AH24:AM24)</f>
        <v>0.83000000000000007</v>
      </c>
      <c r="AO24" s="138"/>
      <c r="AP24" s="137">
        <f t="shared" si="17"/>
        <v>0.01</v>
      </c>
      <c r="AQ24" s="137">
        <f t="shared" si="17"/>
        <v>0.01</v>
      </c>
      <c r="AR24" s="137">
        <f t="shared" si="17"/>
        <v>0.01</v>
      </c>
      <c r="AS24" s="136"/>
      <c r="AT24" s="134">
        <v>3.0000000000000001E-3</v>
      </c>
      <c r="AU24" s="139"/>
      <c r="AV24" s="140" t="s">
        <v>97</v>
      </c>
      <c r="AW24" s="127">
        <v>2500000</v>
      </c>
      <c r="AX24" s="165">
        <v>0.15</v>
      </c>
      <c r="AY24" s="70">
        <v>2500000</v>
      </c>
      <c r="AZ24" s="127">
        <v>2500000</v>
      </c>
      <c r="BA24" s="129">
        <f>AZ24+AW24</f>
        <v>5000000</v>
      </c>
      <c r="BB24" s="136"/>
      <c r="BC24" s="134">
        <f>2000000/10^7</f>
        <v>0.2</v>
      </c>
      <c r="BD24" s="140">
        <f>500000/10^7</f>
        <v>0.05</v>
      </c>
      <c r="BE24" s="140" t="s">
        <v>76</v>
      </c>
      <c r="BF24" s="134">
        <f>500000/10^7</f>
        <v>0.05</v>
      </c>
      <c r="BG24" s="140" t="s">
        <v>76</v>
      </c>
      <c r="BH24" s="141">
        <f>BC24-(IF(BE24="Owner",BD24,0)+IF(BG24="Owner",BF24,0))</f>
        <v>0.2</v>
      </c>
      <c r="BI24" s="142">
        <f>BH24/AH24</f>
        <v>0.28368794326241137</v>
      </c>
      <c r="BJ24" s="52"/>
      <c r="BK24" s="51"/>
      <c r="BL24" s="50"/>
      <c r="BM24" s="62"/>
    </row>
    <row r="25" spans="1:65" s="47" customFormat="1" ht="15.75" thickBot="1" x14ac:dyDescent="0.3">
      <c r="A25" s="33"/>
      <c r="B25" s="34" t="s">
        <v>4</v>
      </c>
      <c r="C25" s="114"/>
      <c r="D25" s="114"/>
      <c r="E25" s="115"/>
      <c r="F25" s="115"/>
      <c r="G25" s="115"/>
      <c r="H25" s="116"/>
      <c r="I25" s="34"/>
      <c r="J25" s="2"/>
      <c r="K25" s="63">
        <f>SUM(K23:K24)</f>
        <v>8</v>
      </c>
      <c r="L25" s="64"/>
      <c r="M25" s="63"/>
      <c r="N25" s="63"/>
      <c r="O25" s="63"/>
      <c r="P25" s="63"/>
      <c r="Q25" s="63"/>
      <c r="R25" s="64"/>
      <c r="S25" s="63"/>
      <c r="T25" s="63"/>
      <c r="U25" s="63"/>
      <c r="V25" s="63"/>
      <c r="W25" s="27"/>
      <c r="X25" s="63">
        <f>SUM(X23:X24)</f>
        <v>10050</v>
      </c>
      <c r="Y25" s="63">
        <f t="shared" ref="Y25:AA25" si="18">SUM(Y23:Y24)</f>
        <v>6000</v>
      </c>
      <c r="Z25" s="63">
        <f t="shared" si="18"/>
        <v>8000</v>
      </c>
      <c r="AA25" s="63">
        <f t="shared" si="18"/>
        <v>12000</v>
      </c>
      <c r="AB25" s="128"/>
      <c r="AC25" s="63">
        <f t="shared" ref="AC25:AF25" si="19">SUM(AC23:AC24)</f>
        <v>2000</v>
      </c>
      <c r="AD25" s="63">
        <f t="shared" si="19"/>
        <v>3090</v>
      </c>
      <c r="AE25" s="63">
        <f t="shared" si="19"/>
        <v>246</v>
      </c>
      <c r="AF25" s="63">
        <f t="shared" si="19"/>
        <v>2460</v>
      </c>
      <c r="AG25" s="144"/>
      <c r="AH25" s="143">
        <f t="shared" ref="AH25:AN25" si="20">SUM(AH23:AH24)</f>
        <v>1.0049999999999999</v>
      </c>
      <c r="AI25" s="143">
        <f t="shared" si="20"/>
        <v>3.7000000000000005E-2</v>
      </c>
      <c r="AJ25" s="143">
        <f t="shared" si="20"/>
        <v>3.7000000000000005E-2</v>
      </c>
      <c r="AK25" s="143">
        <f t="shared" si="20"/>
        <v>3.7000000000000005E-2</v>
      </c>
      <c r="AL25" s="143">
        <f t="shared" si="20"/>
        <v>3.7000000000000005E-2</v>
      </c>
      <c r="AM25" s="143">
        <f t="shared" si="20"/>
        <v>3.7000000000000005E-2</v>
      </c>
      <c r="AN25" s="143">
        <f t="shared" si="20"/>
        <v>1.1900000000000002</v>
      </c>
      <c r="AO25" s="138"/>
      <c r="AP25" s="143">
        <f>SUM(AP23:AP24)</f>
        <v>0.02</v>
      </c>
      <c r="AQ25" s="143">
        <f>SUM(AQ23:AQ24)</f>
        <v>0.02</v>
      </c>
      <c r="AR25" s="143">
        <f>SUM(AR23:AR24)</f>
        <v>0.02</v>
      </c>
      <c r="AS25" s="144"/>
      <c r="AT25" s="143">
        <f>SUM(AT23:AT24)</f>
        <v>6.0000000000000001E-3</v>
      </c>
      <c r="AU25" s="144"/>
      <c r="AV25" s="143"/>
      <c r="AW25" s="63">
        <f t="shared" ref="AW25" si="21">SUM(AW23:AW24)</f>
        <v>5000000</v>
      </c>
      <c r="AX25" s="63"/>
      <c r="AY25" s="63">
        <f>SUM(AY23:AY24)</f>
        <v>5000000</v>
      </c>
      <c r="AZ25" s="63">
        <f t="shared" ref="AZ25:BA25" si="22">SUM(AZ23:AZ24)</f>
        <v>5000000</v>
      </c>
      <c r="BA25" s="63">
        <f t="shared" si="22"/>
        <v>10000000</v>
      </c>
      <c r="BB25" s="145"/>
      <c r="BC25" s="143">
        <f t="shared" ref="BC25:BD25" si="23">SUM(BC23:BC24)</f>
        <v>0.4</v>
      </c>
      <c r="BD25" s="143">
        <f t="shared" si="23"/>
        <v>0.1</v>
      </c>
      <c r="BE25" s="143"/>
      <c r="BF25" s="143">
        <f t="shared" ref="BF25" si="24">SUM(BF23:BF24)</f>
        <v>0.1</v>
      </c>
      <c r="BG25" s="143"/>
      <c r="BH25" s="146">
        <f t="shared" ref="BH25" si="25">SUM(BH23:BH24)</f>
        <v>0.30000000000000004</v>
      </c>
      <c r="BI25" s="143">
        <f>AVERAGE(BI23:BI24)</f>
        <v>0.3085106382978724</v>
      </c>
      <c r="BJ25" s="64"/>
      <c r="BK25" s="63"/>
      <c r="BL25" s="65"/>
      <c r="BM25" s="62"/>
    </row>
    <row r="26" spans="1:65" s="47" customFormat="1" ht="15.75" thickBot="1" x14ac:dyDescent="0.3">
      <c r="A26" s="40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67"/>
      <c r="M26" s="66"/>
      <c r="N26" s="66"/>
      <c r="O26" s="66"/>
      <c r="P26" s="66"/>
      <c r="Q26" s="66"/>
      <c r="R26" s="67"/>
      <c r="S26" s="66"/>
      <c r="T26" s="66"/>
      <c r="U26" s="66"/>
      <c r="V26" s="66"/>
      <c r="W26" s="27"/>
      <c r="X26" s="66"/>
      <c r="Y26" s="66"/>
      <c r="Z26" s="66"/>
      <c r="AA26" s="66"/>
      <c r="AB26" s="128"/>
      <c r="AC26" s="66"/>
      <c r="AD26" s="66"/>
      <c r="AE26" s="66"/>
      <c r="AF26" s="66"/>
      <c r="AG26" s="148"/>
      <c r="AH26" s="147"/>
      <c r="AI26" s="147"/>
      <c r="AJ26" s="147"/>
      <c r="AK26" s="147"/>
      <c r="AL26" s="147"/>
      <c r="AM26" s="147"/>
      <c r="AN26" s="147"/>
      <c r="AO26" s="138"/>
      <c r="AP26" s="147"/>
      <c r="AQ26" s="147"/>
      <c r="AR26" s="147"/>
      <c r="AS26" s="148"/>
      <c r="AT26" s="147"/>
      <c r="AU26" s="148"/>
      <c r="AV26" s="147"/>
      <c r="AW26" s="147"/>
      <c r="AX26" s="147"/>
      <c r="AY26" s="147"/>
      <c r="AZ26" s="147"/>
      <c r="BA26" s="147"/>
      <c r="BB26" s="148"/>
      <c r="BC26" s="147"/>
      <c r="BD26" s="147"/>
      <c r="BE26" s="149"/>
      <c r="BF26" s="149"/>
      <c r="BG26" s="149"/>
      <c r="BH26" s="149"/>
      <c r="BI26" s="149"/>
      <c r="BJ26" s="69"/>
      <c r="BK26" s="68"/>
      <c r="BL26" s="43"/>
      <c r="BM26" s="46"/>
    </row>
    <row r="27" spans="1:65" s="47" customFormat="1" ht="30.75" thickBot="1" x14ac:dyDescent="0.3">
      <c r="A27" s="22">
        <f>A24+1</f>
        <v>11</v>
      </c>
      <c r="B27" s="21" t="s">
        <v>90</v>
      </c>
      <c r="C27" s="24"/>
      <c r="D27" s="21" t="s">
        <v>91</v>
      </c>
      <c r="E27" s="23">
        <v>1</v>
      </c>
      <c r="F27" s="21"/>
      <c r="G27" s="21"/>
      <c r="H27" s="21" t="s">
        <v>92</v>
      </c>
      <c r="I27" s="24" t="s">
        <v>63</v>
      </c>
      <c r="J27" s="21" t="s">
        <v>66</v>
      </c>
      <c r="K27" s="72">
        <v>2</v>
      </c>
      <c r="L27" s="71"/>
      <c r="M27" s="109" t="s">
        <v>85</v>
      </c>
      <c r="N27" s="110" t="s">
        <v>86</v>
      </c>
      <c r="O27" s="109">
        <v>1234567890</v>
      </c>
      <c r="P27" s="111" t="s">
        <v>87</v>
      </c>
      <c r="Q27" s="109" t="s">
        <v>88</v>
      </c>
      <c r="R27" s="26"/>
      <c r="S27" s="109" t="s">
        <v>89</v>
      </c>
      <c r="T27" s="110" t="s">
        <v>86</v>
      </c>
      <c r="U27" s="109">
        <v>1234567890</v>
      </c>
      <c r="V27" s="111" t="s">
        <v>87</v>
      </c>
      <c r="W27" s="27"/>
      <c r="X27" s="127">
        <v>3000</v>
      </c>
      <c r="Y27" s="127">
        <v>3000</v>
      </c>
      <c r="Z27" s="127">
        <v>4000</v>
      </c>
      <c r="AA27" s="127">
        <v>6000</v>
      </c>
      <c r="AB27" s="128"/>
      <c r="AC27" s="127">
        <v>1000</v>
      </c>
      <c r="AD27" s="127">
        <v>1545</v>
      </c>
      <c r="AE27" s="127">
        <v>123</v>
      </c>
      <c r="AF27" s="129">
        <v>1230</v>
      </c>
      <c r="AG27" s="150"/>
      <c r="AH27" s="135">
        <f>(X27*AC27)/10^7</f>
        <v>0.3</v>
      </c>
      <c r="AI27" s="137">
        <f>120000/10^7</f>
        <v>1.2E-2</v>
      </c>
      <c r="AJ27" s="137">
        <f>120000/10^7</f>
        <v>1.2E-2</v>
      </c>
      <c r="AK27" s="137">
        <f>120000/10^7</f>
        <v>1.2E-2</v>
      </c>
      <c r="AL27" s="137">
        <f>120000/10^7</f>
        <v>1.2E-2</v>
      </c>
      <c r="AM27" s="137">
        <f>120000/10^7</f>
        <v>1.2E-2</v>
      </c>
      <c r="AN27" s="135">
        <f>SUM(AH27:AM27)</f>
        <v>0.36000000000000004</v>
      </c>
      <c r="AO27" s="138"/>
      <c r="AP27" s="137">
        <f t="shared" ref="AP27:AR28" si="26">100000/10^7</f>
        <v>0.01</v>
      </c>
      <c r="AQ27" s="137">
        <f t="shared" si="26"/>
        <v>0.01</v>
      </c>
      <c r="AR27" s="137">
        <f t="shared" si="26"/>
        <v>0.01</v>
      </c>
      <c r="AS27" s="136"/>
      <c r="AT27" s="134">
        <v>3.0000000000000001E-3</v>
      </c>
      <c r="AU27" s="139"/>
      <c r="AV27" s="140" t="s">
        <v>97</v>
      </c>
      <c r="AW27" s="127">
        <v>2500000</v>
      </c>
      <c r="AX27" s="165">
        <v>0.15</v>
      </c>
      <c r="AY27" s="70">
        <v>2500000</v>
      </c>
      <c r="AZ27" s="127">
        <v>2500000</v>
      </c>
      <c r="BA27" s="129">
        <f>AZ27+AW27</f>
        <v>5000000</v>
      </c>
      <c r="BB27" s="136"/>
      <c r="BC27" s="134">
        <f>2000000/10^7</f>
        <v>0.2</v>
      </c>
      <c r="BD27" s="140">
        <f>500000/10^7</f>
        <v>0.05</v>
      </c>
      <c r="BE27" s="140" t="s">
        <v>75</v>
      </c>
      <c r="BF27" s="134">
        <f>500000/10^7</f>
        <v>0.05</v>
      </c>
      <c r="BG27" s="140" t="s">
        <v>75</v>
      </c>
      <c r="BH27" s="141">
        <f>BC27-(IF(BE27="Owner",BD27,0)+IF(BG27="Owner",BF27,0))</f>
        <v>0.1</v>
      </c>
      <c r="BI27" s="142">
        <f>BH27/AH27</f>
        <v>0.33333333333333337</v>
      </c>
      <c r="BJ27" s="74"/>
      <c r="BK27" s="73"/>
      <c r="BL27" s="50"/>
      <c r="BM27" s="53"/>
    </row>
    <row r="28" spans="1:65" s="47" customFormat="1" ht="30.75" thickBot="1" x14ac:dyDescent="0.3">
      <c r="A28" s="22">
        <f>A27+1</f>
        <v>12</v>
      </c>
      <c r="B28" s="21" t="s">
        <v>93</v>
      </c>
      <c r="C28" s="24"/>
      <c r="D28" s="21" t="s">
        <v>94</v>
      </c>
      <c r="E28" s="23">
        <v>1</v>
      </c>
      <c r="F28" s="21"/>
      <c r="G28" s="21"/>
      <c r="H28" s="21" t="s">
        <v>95</v>
      </c>
      <c r="I28" s="24" t="s">
        <v>64</v>
      </c>
      <c r="J28" s="21" t="s">
        <v>67</v>
      </c>
      <c r="K28" s="72">
        <v>6</v>
      </c>
      <c r="L28" s="71"/>
      <c r="M28" s="109" t="s">
        <v>85</v>
      </c>
      <c r="N28" s="110" t="s">
        <v>86</v>
      </c>
      <c r="O28" s="109">
        <v>1234567890</v>
      </c>
      <c r="P28" s="111" t="s">
        <v>87</v>
      </c>
      <c r="Q28" s="109" t="s">
        <v>88</v>
      </c>
      <c r="R28" s="26"/>
      <c r="S28" s="109" t="s">
        <v>89</v>
      </c>
      <c r="T28" s="110" t="s">
        <v>86</v>
      </c>
      <c r="U28" s="109">
        <v>1234567890</v>
      </c>
      <c r="V28" s="111" t="s">
        <v>87</v>
      </c>
      <c r="W28" s="27"/>
      <c r="X28" s="127">
        <v>7050</v>
      </c>
      <c r="Y28" s="127">
        <v>3000</v>
      </c>
      <c r="Z28" s="127">
        <v>4000</v>
      </c>
      <c r="AA28" s="127">
        <v>6000</v>
      </c>
      <c r="AB28" s="128"/>
      <c r="AC28" s="127">
        <v>1000</v>
      </c>
      <c r="AD28" s="127">
        <v>1545</v>
      </c>
      <c r="AE28" s="127">
        <v>123</v>
      </c>
      <c r="AF28" s="129">
        <v>1230</v>
      </c>
      <c r="AG28" s="150"/>
      <c r="AH28" s="135">
        <f>(X28*AC28)/10^7</f>
        <v>0.70499999999999996</v>
      </c>
      <c r="AI28" s="137">
        <f>250000/10^7</f>
        <v>2.5000000000000001E-2</v>
      </c>
      <c r="AJ28" s="137">
        <f>250000/10^7</f>
        <v>2.5000000000000001E-2</v>
      </c>
      <c r="AK28" s="137">
        <f>250000/10^7</f>
        <v>2.5000000000000001E-2</v>
      </c>
      <c r="AL28" s="137">
        <f>250000/10^7</f>
        <v>2.5000000000000001E-2</v>
      </c>
      <c r="AM28" s="137">
        <f>250000/10^7</f>
        <v>2.5000000000000001E-2</v>
      </c>
      <c r="AN28" s="135">
        <f>SUM(AH28:AM28)</f>
        <v>0.83000000000000007</v>
      </c>
      <c r="AO28" s="138"/>
      <c r="AP28" s="137">
        <f t="shared" si="26"/>
        <v>0.01</v>
      </c>
      <c r="AQ28" s="137">
        <f t="shared" si="26"/>
        <v>0.01</v>
      </c>
      <c r="AR28" s="137">
        <f t="shared" si="26"/>
        <v>0.01</v>
      </c>
      <c r="AS28" s="136"/>
      <c r="AT28" s="134">
        <v>3.0000000000000001E-3</v>
      </c>
      <c r="AU28" s="139"/>
      <c r="AV28" s="140" t="s">
        <v>97</v>
      </c>
      <c r="AW28" s="127">
        <v>2500000</v>
      </c>
      <c r="AX28" s="165">
        <v>0.15</v>
      </c>
      <c r="AY28" s="70">
        <v>2500000</v>
      </c>
      <c r="AZ28" s="127">
        <v>2500000</v>
      </c>
      <c r="BA28" s="129">
        <f>AZ28+AW28</f>
        <v>5000000</v>
      </c>
      <c r="BB28" s="136"/>
      <c r="BC28" s="134">
        <f>2000000/10^7</f>
        <v>0.2</v>
      </c>
      <c r="BD28" s="140">
        <f>500000/10^7</f>
        <v>0.05</v>
      </c>
      <c r="BE28" s="140" t="s">
        <v>76</v>
      </c>
      <c r="BF28" s="134">
        <f>500000/10^7</f>
        <v>0.05</v>
      </c>
      <c r="BG28" s="140" t="s">
        <v>76</v>
      </c>
      <c r="BH28" s="141">
        <f>BC28-(IF(BE28="Owner",BD28,0)+IF(BG28="Owner",BF28,0))</f>
        <v>0.2</v>
      </c>
      <c r="BI28" s="142">
        <f>BH28/AH28</f>
        <v>0.28368794326241137</v>
      </c>
      <c r="BJ28" s="74"/>
      <c r="BK28" s="73"/>
      <c r="BL28" s="50"/>
      <c r="BM28" s="53"/>
    </row>
    <row r="29" spans="1:65" s="47" customFormat="1" ht="15.75" thickBot="1" x14ac:dyDescent="0.3">
      <c r="A29" s="48"/>
      <c r="B29" s="34" t="s">
        <v>4</v>
      </c>
      <c r="C29" s="24"/>
      <c r="D29" s="34"/>
      <c r="E29" s="34"/>
      <c r="F29" s="34"/>
      <c r="G29" s="34"/>
      <c r="H29" s="34"/>
      <c r="I29" s="34"/>
      <c r="J29" s="34"/>
      <c r="K29" s="63">
        <f>SUM(K27:K28)</f>
        <v>8</v>
      </c>
      <c r="L29" s="64"/>
      <c r="M29" s="63"/>
      <c r="N29" s="63"/>
      <c r="O29" s="63"/>
      <c r="P29" s="63"/>
      <c r="Q29" s="63"/>
      <c r="R29" s="64"/>
      <c r="S29" s="63"/>
      <c r="T29" s="63"/>
      <c r="U29" s="63"/>
      <c r="V29" s="63"/>
      <c r="W29" s="27"/>
      <c r="X29" s="63">
        <f>SUM(X27:X28)</f>
        <v>10050</v>
      </c>
      <c r="Y29" s="63">
        <f>SUM(Y27:Y28)</f>
        <v>6000</v>
      </c>
      <c r="Z29" s="63">
        <f>SUM(Z27:Z28)</f>
        <v>8000</v>
      </c>
      <c r="AA29" s="63">
        <f>SUM(AA27:AA28)</f>
        <v>12000</v>
      </c>
      <c r="AB29" s="128"/>
      <c r="AC29" s="63">
        <f t="shared" ref="AC29:AF29" si="27">SUM(AC27:AC28)</f>
        <v>2000</v>
      </c>
      <c r="AD29" s="63">
        <f t="shared" si="27"/>
        <v>3090</v>
      </c>
      <c r="AE29" s="63">
        <f t="shared" si="27"/>
        <v>246</v>
      </c>
      <c r="AF29" s="63">
        <f t="shared" si="27"/>
        <v>2460</v>
      </c>
      <c r="AG29" s="144"/>
      <c r="AH29" s="143">
        <f t="shared" ref="AH29:AN29" si="28">SUM(AH27:AH28)</f>
        <v>1.0049999999999999</v>
      </c>
      <c r="AI29" s="143">
        <f t="shared" si="28"/>
        <v>3.7000000000000005E-2</v>
      </c>
      <c r="AJ29" s="143">
        <f t="shared" si="28"/>
        <v>3.7000000000000005E-2</v>
      </c>
      <c r="AK29" s="143">
        <f t="shared" si="28"/>
        <v>3.7000000000000005E-2</v>
      </c>
      <c r="AL29" s="143">
        <f t="shared" si="28"/>
        <v>3.7000000000000005E-2</v>
      </c>
      <c r="AM29" s="143">
        <f t="shared" si="28"/>
        <v>3.7000000000000005E-2</v>
      </c>
      <c r="AN29" s="143">
        <f t="shared" si="28"/>
        <v>1.1900000000000002</v>
      </c>
      <c r="AO29" s="138"/>
      <c r="AP29" s="143">
        <f>SUM(AP27:AP28)</f>
        <v>0.02</v>
      </c>
      <c r="AQ29" s="143">
        <f>SUM(AQ27:AQ28)</f>
        <v>0.02</v>
      </c>
      <c r="AR29" s="143">
        <f>SUM(AR27:AR28)</f>
        <v>0.02</v>
      </c>
      <c r="AS29" s="144"/>
      <c r="AT29" s="143">
        <f>SUM(AT27:AT28)</f>
        <v>6.0000000000000001E-3</v>
      </c>
      <c r="AU29" s="144"/>
      <c r="AV29" s="143"/>
      <c r="AW29" s="63">
        <f t="shared" ref="AW29" si="29">SUM(AW27:AW28)</f>
        <v>5000000</v>
      </c>
      <c r="AX29" s="63"/>
      <c r="AY29" s="63">
        <f>SUM(AY27:AY28)</f>
        <v>5000000</v>
      </c>
      <c r="AZ29" s="63">
        <f t="shared" ref="AZ29:BA29" si="30">SUM(AZ27:AZ28)</f>
        <v>5000000</v>
      </c>
      <c r="BA29" s="63">
        <f t="shared" si="30"/>
        <v>10000000</v>
      </c>
      <c r="BB29" s="145"/>
      <c r="BC29" s="143">
        <f t="shared" ref="BC29:BD29" si="31">SUM(BC27:BC28)</f>
        <v>0.4</v>
      </c>
      <c r="BD29" s="143">
        <f t="shared" si="31"/>
        <v>0.1</v>
      </c>
      <c r="BE29" s="143"/>
      <c r="BF29" s="143">
        <f t="shared" ref="BF29" si="32">SUM(BF27:BF28)</f>
        <v>0.1</v>
      </c>
      <c r="BG29" s="143"/>
      <c r="BH29" s="146">
        <f t="shared" ref="BH29" si="33">SUM(BH27:BH28)</f>
        <v>0.30000000000000004</v>
      </c>
      <c r="BI29" s="143">
        <f>AVERAGE(BI27:BI28)</f>
        <v>0.3085106382978724</v>
      </c>
      <c r="BJ29" s="64"/>
      <c r="BK29" s="63"/>
      <c r="BL29" s="65"/>
      <c r="BM29" s="39"/>
    </row>
    <row r="30" spans="1:65" s="47" customFormat="1" ht="15.75" thickBot="1" x14ac:dyDescent="0.3">
      <c r="A30" s="40" t="s">
        <v>22</v>
      </c>
      <c r="B30" s="41"/>
      <c r="C30" s="41"/>
      <c r="D30" s="41"/>
      <c r="E30" s="41"/>
      <c r="F30" s="41"/>
      <c r="G30" s="41"/>
      <c r="H30" s="41"/>
      <c r="I30" s="75"/>
      <c r="J30" s="75"/>
      <c r="K30" s="41"/>
      <c r="L30" s="77"/>
      <c r="M30" s="76"/>
      <c r="N30" s="76"/>
      <c r="O30" s="76"/>
      <c r="P30" s="76"/>
      <c r="Q30" s="76"/>
      <c r="R30" s="77"/>
      <c r="S30" s="76"/>
      <c r="T30" s="76"/>
      <c r="U30" s="76"/>
      <c r="V30" s="76"/>
      <c r="W30" s="27"/>
      <c r="X30" s="76"/>
      <c r="Y30" s="76"/>
      <c r="Z30" s="76"/>
      <c r="AA30" s="76"/>
      <c r="AB30" s="128"/>
      <c r="AC30" s="66"/>
      <c r="AD30" s="66"/>
      <c r="AE30" s="66"/>
      <c r="AF30" s="66"/>
      <c r="AG30" s="156"/>
      <c r="AH30" s="155"/>
      <c r="AI30" s="155"/>
      <c r="AJ30" s="155"/>
      <c r="AK30" s="155"/>
      <c r="AL30" s="155"/>
      <c r="AM30" s="155"/>
      <c r="AN30" s="155"/>
      <c r="AO30" s="138"/>
      <c r="AP30" s="155"/>
      <c r="AQ30" s="155"/>
      <c r="AR30" s="155"/>
      <c r="AS30" s="156"/>
      <c r="AT30" s="155"/>
      <c r="AU30" s="156"/>
      <c r="AV30" s="155"/>
      <c r="AW30" s="155"/>
      <c r="AX30" s="155"/>
      <c r="AY30" s="155"/>
      <c r="AZ30" s="155"/>
      <c r="BA30" s="155"/>
      <c r="BB30" s="156"/>
      <c r="BC30" s="155"/>
      <c r="BD30" s="155"/>
      <c r="BE30" s="155"/>
      <c r="BF30" s="155"/>
      <c r="BG30" s="155"/>
      <c r="BH30" s="155"/>
      <c r="BI30" s="155"/>
      <c r="BJ30" s="77"/>
      <c r="BK30" s="76"/>
      <c r="BL30" s="78"/>
      <c r="BM30" s="79"/>
    </row>
    <row r="31" spans="1:65" s="47" customFormat="1" ht="30.75" thickBot="1" x14ac:dyDescent="0.3">
      <c r="A31" s="22">
        <f>A28+1</f>
        <v>13</v>
      </c>
      <c r="B31" s="21" t="s">
        <v>2</v>
      </c>
      <c r="C31" s="21" t="s">
        <v>79</v>
      </c>
      <c r="D31" s="21" t="s">
        <v>80</v>
      </c>
      <c r="E31" s="23">
        <v>0.5</v>
      </c>
      <c r="F31" s="21" t="s">
        <v>83</v>
      </c>
      <c r="G31" s="23">
        <v>0.5</v>
      </c>
      <c r="H31" s="21" t="s">
        <v>84</v>
      </c>
      <c r="I31" s="24" t="s">
        <v>63</v>
      </c>
      <c r="J31" s="21" t="s">
        <v>66</v>
      </c>
      <c r="K31" s="72">
        <v>2</v>
      </c>
      <c r="L31" s="80"/>
      <c r="M31" s="109" t="s">
        <v>85</v>
      </c>
      <c r="N31" s="110" t="s">
        <v>86</v>
      </c>
      <c r="O31" s="109">
        <v>1234567890</v>
      </c>
      <c r="P31" s="111" t="s">
        <v>87</v>
      </c>
      <c r="Q31" s="109" t="s">
        <v>88</v>
      </c>
      <c r="R31" s="26"/>
      <c r="S31" s="109" t="s">
        <v>89</v>
      </c>
      <c r="T31" s="110" t="s">
        <v>86</v>
      </c>
      <c r="U31" s="109">
        <v>1234567890</v>
      </c>
      <c r="V31" s="111" t="s">
        <v>87</v>
      </c>
      <c r="W31" s="27"/>
      <c r="X31" s="127">
        <v>3000</v>
      </c>
      <c r="Y31" s="127">
        <v>3000</v>
      </c>
      <c r="Z31" s="127">
        <v>4000</v>
      </c>
      <c r="AA31" s="127">
        <v>6000</v>
      </c>
      <c r="AB31" s="128"/>
      <c r="AC31" s="127">
        <v>1000</v>
      </c>
      <c r="AD31" s="127">
        <v>1545</v>
      </c>
      <c r="AE31" s="127">
        <v>123</v>
      </c>
      <c r="AF31" s="129">
        <v>1230</v>
      </c>
      <c r="AG31" s="145"/>
      <c r="AH31" s="135">
        <f>(X31*AC31)/10^7</f>
        <v>0.3</v>
      </c>
      <c r="AI31" s="137">
        <f t="shared" ref="AI31:AM33" si="34">120000/10^7</f>
        <v>1.2E-2</v>
      </c>
      <c r="AJ31" s="137">
        <f t="shared" si="34"/>
        <v>1.2E-2</v>
      </c>
      <c r="AK31" s="137">
        <f t="shared" si="34"/>
        <v>1.2E-2</v>
      </c>
      <c r="AL31" s="137">
        <f t="shared" si="34"/>
        <v>1.2E-2</v>
      </c>
      <c r="AM31" s="137">
        <f t="shared" si="34"/>
        <v>1.2E-2</v>
      </c>
      <c r="AN31" s="135">
        <f>SUM(AH31:AM31)</f>
        <v>0.36000000000000004</v>
      </c>
      <c r="AO31" s="138"/>
      <c r="AP31" s="137">
        <f t="shared" ref="AP31:AR34" si="35">100000/10^7</f>
        <v>0.01</v>
      </c>
      <c r="AQ31" s="137">
        <f t="shared" si="35"/>
        <v>0.01</v>
      </c>
      <c r="AR31" s="137">
        <f t="shared" si="35"/>
        <v>0.01</v>
      </c>
      <c r="AS31" s="136"/>
      <c r="AT31" s="134">
        <v>3.0000000000000001E-3</v>
      </c>
      <c r="AU31" s="139"/>
      <c r="AV31" s="140" t="s">
        <v>97</v>
      </c>
      <c r="AW31" s="127">
        <v>2500000</v>
      </c>
      <c r="AX31" s="165">
        <v>0.15</v>
      </c>
      <c r="AY31" s="70">
        <v>2500000</v>
      </c>
      <c r="AZ31" s="127">
        <v>2500000</v>
      </c>
      <c r="BA31" s="129">
        <f>AZ31+AW31</f>
        <v>5000000</v>
      </c>
      <c r="BB31" s="145"/>
      <c r="BC31" s="134">
        <f>2000000/10^7</f>
        <v>0.2</v>
      </c>
      <c r="BD31" s="140">
        <f>500000/10^7</f>
        <v>0.05</v>
      </c>
      <c r="BE31" s="140" t="s">
        <v>75</v>
      </c>
      <c r="BF31" s="134">
        <f>500000/10^7</f>
        <v>0.05</v>
      </c>
      <c r="BG31" s="140" t="s">
        <v>75</v>
      </c>
      <c r="BH31" s="141">
        <f>BC31-(IF(BE31="Owner",BD31,0)+IF(BG31="Owner",BF31,0))</f>
        <v>0.1</v>
      </c>
      <c r="BI31" s="142">
        <f>BH31/AH31</f>
        <v>0.33333333333333337</v>
      </c>
      <c r="BJ31" s="82"/>
      <c r="BK31" s="81"/>
      <c r="BL31" s="65"/>
      <c r="BM31" s="39"/>
    </row>
    <row r="32" spans="1:65" s="47" customFormat="1" ht="30.75" thickBot="1" x14ac:dyDescent="0.3">
      <c r="A32" s="22">
        <f>A31+1</f>
        <v>14</v>
      </c>
      <c r="B32" s="21" t="s">
        <v>3</v>
      </c>
      <c r="C32" s="21" t="s">
        <v>81</v>
      </c>
      <c r="D32" s="21" t="s">
        <v>82</v>
      </c>
      <c r="E32" s="23">
        <v>1</v>
      </c>
      <c r="F32" s="21"/>
      <c r="G32" s="21"/>
      <c r="H32" s="21" t="s">
        <v>84</v>
      </c>
      <c r="I32" s="24" t="s">
        <v>64</v>
      </c>
      <c r="J32" s="21" t="s">
        <v>66</v>
      </c>
      <c r="K32" s="72">
        <v>6</v>
      </c>
      <c r="L32" s="80"/>
      <c r="M32" s="109" t="s">
        <v>85</v>
      </c>
      <c r="N32" s="110" t="s">
        <v>86</v>
      </c>
      <c r="O32" s="109">
        <v>1234567890</v>
      </c>
      <c r="P32" s="111" t="s">
        <v>87</v>
      </c>
      <c r="Q32" s="109" t="s">
        <v>88</v>
      </c>
      <c r="R32" s="26"/>
      <c r="S32" s="109" t="s">
        <v>89</v>
      </c>
      <c r="T32" s="110" t="s">
        <v>86</v>
      </c>
      <c r="U32" s="109">
        <v>1234567890</v>
      </c>
      <c r="V32" s="111" t="s">
        <v>87</v>
      </c>
      <c r="W32" s="27"/>
      <c r="X32" s="127">
        <v>7050</v>
      </c>
      <c r="Y32" s="127">
        <v>3000</v>
      </c>
      <c r="Z32" s="127">
        <v>4000</v>
      </c>
      <c r="AA32" s="127">
        <v>6000</v>
      </c>
      <c r="AB32" s="128"/>
      <c r="AC32" s="127">
        <v>1000</v>
      </c>
      <c r="AD32" s="127">
        <v>1545</v>
      </c>
      <c r="AE32" s="127">
        <v>123</v>
      </c>
      <c r="AF32" s="129">
        <v>1230</v>
      </c>
      <c r="AG32" s="145"/>
      <c r="AH32" s="135">
        <f>(X32*AC32)/10^7</f>
        <v>0.70499999999999996</v>
      </c>
      <c r="AI32" s="137">
        <f t="shared" si="34"/>
        <v>1.2E-2</v>
      </c>
      <c r="AJ32" s="137">
        <f t="shared" si="34"/>
        <v>1.2E-2</v>
      </c>
      <c r="AK32" s="137">
        <f t="shared" si="34"/>
        <v>1.2E-2</v>
      </c>
      <c r="AL32" s="137">
        <f t="shared" si="34"/>
        <v>1.2E-2</v>
      </c>
      <c r="AM32" s="137">
        <f t="shared" si="34"/>
        <v>1.2E-2</v>
      </c>
      <c r="AN32" s="135">
        <f>SUM(AH32:AM32)</f>
        <v>0.76500000000000001</v>
      </c>
      <c r="AO32" s="138"/>
      <c r="AP32" s="137">
        <f t="shared" si="35"/>
        <v>0.01</v>
      </c>
      <c r="AQ32" s="137">
        <f t="shared" si="35"/>
        <v>0.01</v>
      </c>
      <c r="AR32" s="137">
        <f t="shared" si="35"/>
        <v>0.01</v>
      </c>
      <c r="AS32" s="136"/>
      <c r="AT32" s="134">
        <v>3.0000000000000001E-3</v>
      </c>
      <c r="AU32" s="139"/>
      <c r="AV32" s="140" t="s">
        <v>97</v>
      </c>
      <c r="AW32" s="127">
        <v>2500000</v>
      </c>
      <c r="AX32" s="165">
        <v>0.15</v>
      </c>
      <c r="AY32" s="70">
        <v>2500000</v>
      </c>
      <c r="AZ32" s="127">
        <v>2500000</v>
      </c>
      <c r="BA32" s="129">
        <f>AZ32+AW32</f>
        <v>5000000</v>
      </c>
      <c r="BB32" s="145"/>
      <c r="BC32" s="134">
        <f>2000000/10^7</f>
        <v>0.2</v>
      </c>
      <c r="BD32" s="140">
        <f>500000/10^7</f>
        <v>0.05</v>
      </c>
      <c r="BE32" s="140" t="s">
        <v>76</v>
      </c>
      <c r="BF32" s="134">
        <f>500000/10^7</f>
        <v>0.05</v>
      </c>
      <c r="BG32" s="140" t="s">
        <v>76</v>
      </c>
      <c r="BH32" s="141">
        <f>BC32-(IF(BE32="Owner",BD32,0)+IF(BG32="Owner",BF32,0))</f>
        <v>0.2</v>
      </c>
      <c r="BI32" s="142">
        <f>BH32/AH32</f>
        <v>0.28368794326241137</v>
      </c>
      <c r="BJ32" s="82"/>
      <c r="BK32" s="81"/>
      <c r="BL32" s="65"/>
      <c r="BM32" s="39"/>
    </row>
    <row r="33" spans="1:65" s="47" customFormat="1" ht="30.75" thickBot="1" x14ac:dyDescent="0.3">
      <c r="A33" s="22">
        <f>A32+1</f>
        <v>15</v>
      </c>
      <c r="B33" s="21" t="s">
        <v>90</v>
      </c>
      <c r="C33" s="24"/>
      <c r="D33" s="21" t="s">
        <v>91</v>
      </c>
      <c r="E33" s="23">
        <v>1</v>
      </c>
      <c r="F33" s="21"/>
      <c r="G33" s="23"/>
      <c r="H33" s="21" t="s">
        <v>92</v>
      </c>
      <c r="I33" s="24" t="s">
        <v>63</v>
      </c>
      <c r="J33" s="21" t="s">
        <v>67</v>
      </c>
      <c r="K33" s="72">
        <v>6</v>
      </c>
      <c r="L33" s="80"/>
      <c r="M33" s="109" t="s">
        <v>85</v>
      </c>
      <c r="N33" s="110" t="s">
        <v>86</v>
      </c>
      <c r="O33" s="109">
        <v>1234567890</v>
      </c>
      <c r="P33" s="111" t="s">
        <v>87</v>
      </c>
      <c r="Q33" s="109" t="s">
        <v>88</v>
      </c>
      <c r="R33" s="26"/>
      <c r="S33" s="109" t="s">
        <v>89</v>
      </c>
      <c r="T33" s="110" t="s">
        <v>86</v>
      </c>
      <c r="U33" s="109">
        <v>1234567890</v>
      </c>
      <c r="V33" s="111" t="s">
        <v>87</v>
      </c>
      <c r="W33" s="27"/>
      <c r="X33" s="127">
        <v>3000</v>
      </c>
      <c r="Y33" s="127">
        <v>3000</v>
      </c>
      <c r="Z33" s="127">
        <v>4000</v>
      </c>
      <c r="AA33" s="127">
        <v>6000</v>
      </c>
      <c r="AB33" s="128"/>
      <c r="AC33" s="127">
        <v>1000</v>
      </c>
      <c r="AD33" s="127">
        <v>1545</v>
      </c>
      <c r="AE33" s="127">
        <v>123</v>
      </c>
      <c r="AF33" s="129">
        <v>1230</v>
      </c>
      <c r="AG33" s="145"/>
      <c r="AH33" s="135">
        <f>(X33*AC33)/10^7</f>
        <v>0.3</v>
      </c>
      <c r="AI33" s="137">
        <f t="shared" si="34"/>
        <v>1.2E-2</v>
      </c>
      <c r="AJ33" s="137">
        <f t="shared" si="34"/>
        <v>1.2E-2</v>
      </c>
      <c r="AK33" s="137">
        <f t="shared" si="34"/>
        <v>1.2E-2</v>
      </c>
      <c r="AL33" s="137">
        <f t="shared" si="34"/>
        <v>1.2E-2</v>
      </c>
      <c r="AM33" s="137">
        <f t="shared" si="34"/>
        <v>1.2E-2</v>
      </c>
      <c r="AN33" s="135">
        <f>SUM(AH33:AM33)</f>
        <v>0.36000000000000004</v>
      </c>
      <c r="AO33" s="138"/>
      <c r="AP33" s="137">
        <f t="shared" si="35"/>
        <v>0.01</v>
      </c>
      <c r="AQ33" s="137">
        <f t="shared" si="35"/>
        <v>0.01</v>
      </c>
      <c r="AR33" s="137">
        <f t="shared" si="35"/>
        <v>0.01</v>
      </c>
      <c r="AS33" s="136"/>
      <c r="AT33" s="134">
        <v>3.0000000000000001E-3</v>
      </c>
      <c r="AU33" s="139"/>
      <c r="AV33" s="140" t="s">
        <v>97</v>
      </c>
      <c r="AW33" s="127">
        <v>2500000</v>
      </c>
      <c r="AX33" s="165">
        <v>0.15</v>
      </c>
      <c r="AY33" s="70">
        <v>2500000</v>
      </c>
      <c r="AZ33" s="127">
        <v>2500000</v>
      </c>
      <c r="BA33" s="129">
        <f>AZ33+AW33</f>
        <v>5000000</v>
      </c>
      <c r="BB33" s="136"/>
      <c r="BC33" s="134">
        <f>2000000/10^7</f>
        <v>0.2</v>
      </c>
      <c r="BD33" s="140">
        <f>500000/10^7</f>
        <v>0.05</v>
      </c>
      <c r="BE33" s="140" t="s">
        <v>75</v>
      </c>
      <c r="BF33" s="134">
        <f>500000/10^7</f>
        <v>0.05</v>
      </c>
      <c r="BG33" s="140" t="s">
        <v>75</v>
      </c>
      <c r="BH33" s="141">
        <f>BC33-(IF(BE33="Owner",BD33,0)+IF(BG33="Owner",BF33,0))</f>
        <v>0.1</v>
      </c>
      <c r="BI33" s="142">
        <f>BH33/AH33</f>
        <v>0.33333333333333337</v>
      </c>
      <c r="BJ33" s="82"/>
      <c r="BK33" s="81"/>
      <c r="BL33" s="65"/>
      <c r="BM33" s="39"/>
    </row>
    <row r="34" spans="1:65" s="47" customFormat="1" ht="30.75" thickBot="1" x14ac:dyDescent="0.3">
      <c r="A34" s="22">
        <f>A33+1</f>
        <v>16</v>
      </c>
      <c r="B34" s="21" t="s">
        <v>93</v>
      </c>
      <c r="C34" s="24"/>
      <c r="D34" s="21" t="s">
        <v>94</v>
      </c>
      <c r="E34" s="23">
        <v>1</v>
      </c>
      <c r="F34" s="21"/>
      <c r="G34" s="21"/>
      <c r="H34" s="21" t="s">
        <v>95</v>
      </c>
      <c r="I34" s="24" t="s">
        <v>64</v>
      </c>
      <c r="J34" s="21" t="s">
        <v>70</v>
      </c>
      <c r="K34" s="72">
        <v>6</v>
      </c>
      <c r="L34" s="80"/>
      <c r="M34" s="109" t="s">
        <v>85</v>
      </c>
      <c r="N34" s="110" t="s">
        <v>86</v>
      </c>
      <c r="O34" s="109">
        <v>1234567890</v>
      </c>
      <c r="P34" s="111" t="s">
        <v>87</v>
      </c>
      <c r="Q34" s="109" t="s">
        <v>88</v>
      </c>
      <c r="R34" s="26"/>
      <c r="S34" s="109" t="s">
        <v>89</v>
      </c>
      <c r="T34" s="110" t="s">
        <v>86</v>
      </c>
      <c r="U34" s="109">
        <v>1234567890</v>
      </c>
      <c r="V34" s="111" t="s">
        <v>87</v>
      </c>
      <c r="W34" s="27"/>
      <c r="X34" s="127">
        <v>7050</v>
      </c>
      <c r="Y34" s="127">
        <v>3000</v>
      </c>
      <c r="Z34" s="127">
        <v>4000</v>
      </c>
      <c r="AA34" s="127">
        <v>6000</v>
      </c>
      <c r="AB34" s="128"/>
      <c r="AC34" s="127">
        <v>1000</v>
      </c>
      <c r="AD34" s="127">
        <v>1545</v>
      </c>
      <c r="AE34" s="127">
        <v>123</v>
      </c>
      <c r="AF34" s="129">
        <v>1230</v>
      </c>
      <c r="AG34" s="145"/>
      <c r="AH34" s="135">
        <f>(X34*AC34)/10^7</f>
        <v>0.70499999999999996</v>
      </c>
      <c r="AI34" s="137">
        <f>250000/10^7</f>
        <v>2.5000000000000001E-2</v>
      </c>
      <c r="AJ34" s="137">
        <f>250000/10^7</f>
        <v>2.5000000000000001E-2</v>
      </c>
      <c r="AK34" s="137">
        <f>250000/10^7</f>
        <v>2.5000000000000001E-2</v>
      </c>
      <c r="AL34" s="137">
        <f>250000/10^7</f>
        <v>2.5000000000000001E-2</v>
      </c>
      <c r="AM34" s="137">
        <f>250000/10^7</f>
        <v>2.5000000000000001E-2</v>
      </c>
      <c r="AN34" s="135">
        <f>SUM(AH34:AM34)</f>
        <v>0.83000000000000007</v>
      </c>
      <c r="AO34" s="138"/>
      <c r="AP34" s="137">
        <f t="shared" si="35"/>
        <v>0.01</v>
      </c>
      <c r="AQ34" s="137">
        <f t="shared" si="35"/>
        <v>0.01</v>
      </c>
      <c r="AR34" s="137">
        <f t="shared" si="35"/>
        <v>0.01</v>
      </c>
      <c r="AS34" s="136"/>
      <c r="AT34" s="134">
        <v>3.0000000000000001E-3</v>
      </c>
      <c r="AU34" s="139"/>
      <c r="AV34" s="140" t="s">
        <v>97</v>
      </c>
      <c r="AW34" s="127">
        <v>2500000</v>
      </c>
      <c r="AX34" s="165">
        <v>0.15</v>
      </c>
      <c r="AY34" s="70">
        <v>2500000</v>
      </c>
      <c r="AZ34" s="127">
        <v>2500000</v>
      </c>
      <c r="BA34" s="129">
        <f>AZ34+AW34</f>
        <v>5000000</v>
      </c>
      <c r="BB34" s="136"/>
      <c r="BC34" s="134">
        <f>2000000/10^7</f>
        <v>0.2</v>
      </c>
      <c r="BD34" s="140">
        <f>500000/10^7</f>
        <v>0.05</v>
      </c>
      <c r="BE34" s="140" t="s">
        <v>76</v>
      </c>
      <c r="BF34" s="134">
        <f>500000/10^7</f>
        <v>0.05</v>
      </c>
      <c r="BG34" s="140" t="s">
        <v>76</v>
      </c>
      <c r="BH34" s="141">
        <f>BC34-(IF(BE34="Owner",BD34,0)+IF(BG34="Owner",BF34,0))</f>
        <v>0.2</v>
      </c>
      <c r="BI34" s="142">
        <f>BH34/AH34</f>
        <v>0.28368794326241137</v>
      </c>
      <c r="BJ34" s="82"/>
      <c r="BK34" s="81"/>
      <c r="BL34" s="65"/>
      <c r="BM34" s="39"/>
    </row>
    <row r="35" spans="1:65" s="47" customFormat="1" ht="15.75" thickBot="1" x14ac:dyDescent="0.3">
      <c r="A35" s="48"/>
      <c r="B35" s="34" t="s">
        <v>4</v>
      </c>
      <c r="C35" s="49"/>
      <c r="D35" s="21"/>
      <c r="E35" s="21"/>
      <c r="F35" s="21"/>
      <c r="G35" s="21"/>
      <c r="H35" s="34"/>
      <c r="I35" s="21"/>
      <c r="J35" s="21"/>
      <c r="K35" s="36">
        <f>SUM(K31:K34)</f>
        <v>20</v>
      </c>
      <c r="L35" s="83"/>
      <c r="M35" s="63"/>
      <c r="N35" s="63"/>
      <c r="O35" s="63"/>
      <c r="P35" s="63"/>
      <c r="Q35" s="63"/>
      <c r="R35" s="64"/>
      <c r="S35" s="63"/>
      <c r="T35" s="63"/>
      <c r="U35" s="63"/>
      <c r="V35" s="63"/>
      <c r="W35" s="27"/>
      <c r="X35" s="63">
        <f>SUM(X31:X34)</f>
        <v>20100</v>
      </c>
      <c r="Y35" s="63">
        <f>SUM(Y31:Y34)</f>
        <v>12000</v>
      </c>
      <c r="Z35" s="63">
        <f>SUM(Z31:Z34)</f>
        <v>16000</v>
      </c>
      <c r="AA35" s="63">
        <f>SUM(AA31:AA34)</f>
        <v>24000</v>
      </c>
      <c r="AB35" s="128"/>
      <c r="AC35" s="63">
        <f>SUM(AC31:AC34)</f>
        <v>4000</v>
      </c>
      <c r="AD35" s="63">
        <f>SUM(AD31:AD34)</f>
        <v>6180</v>
      </c>
      <c r="AE35" s="63">
        <f>SUM(AE31:AE34)</f>
        <v>492</v>
      </c>
      <c r="AF35" s="63">
        <f>SUM(AF31:AF34)</f>
        <v>4920</v>
      </c>
      <c r="AG35" s="157"/>
      <c r="AH35" s="143">
        <f t="shared" ref="AH35:AN35" si="36">SUM(AH31:AH34)</f>
        <v>2.0099999999999998</v>
      </c>
      <c r="AI35" s="143">
        <f t="shared" si="36"/>
        <v>6.1000000000000006E-2</v>
      </c>
      <c r="AJ35" s="143">
        <f t="shared" si="36"/>
        <v>6.1000000000000006E-2</v>
      </c>
      <c r="AK35" s="143">
        <f t="shared" si="36"/>
        <v>6.1000000000000006E-2</v>
      </c>
      <c r="AL35" s="143">
        <f t="shared" si="36"/>
        <v>6.1000000000000006E-2</v>
      </c>
      <c r="AM35" s="143">
        <f t="shared" si="36"/>
        <v>6.1000000000000006E-2</v>
      </c>
      <c r="AN35" s="143">
        <f t="shared" si="36"/>
        <v>2.3150000000000004</v>
      </c>
      <c r="AO35" s="138"/>
      <c r="AP35" s="143">
        <f>SUM(AP33:AP34)</f>
        <v>0.02</v>
      </c>
      <c r="AQ35" s="143">
        <f>SUM(AQ33:AQ34)</f>
        <v>0.02</v>
      </c>
      <c r="AR35" s="143">
        <f>SUM(AR33:AR34)</f>
        <v>0.02</v>
      </c>
      <c r="AS35" s="144"/>
      <c r="AT35" s="143">
        <f>SUM(AT31:AT34)</f>
        <v>1.2E-2</v>
      </c>
      <c r="AU35" s="144"/>
      <c r="AV35" s="143"/>
      <c r="AW35" s="63">
        <f>SUM(AW31:AW34)</f>
        <v>10000000</v>
      </c>
      <c r="AX35" s="63"/>
      <c r="AY35" s="63">
        <f>SUM(AY31:AY34)</f>
        <v>10000000</v>
      </c>
      <c r="AZ35" s="63">
        <f>SUM(AZ31:AZ34)</f>
        <v>10000000</v>
      </c>
      <c r="BA35" s="63">
        <f>SUM(BA31:BA34)</f>
        <v>20000000</v>
      </c>
      <c r="BB35" s="145"/>
      <c r="BC35" s="143">
        <f>SUM(BC31:BC34)</f>
        <v>0.8</v>
      </c>
      <c r="BD35" s="143">
        <f>SUM(BD31:BD34)</f>
        <v>0.2</v>
      </c>
      <c r="BE35" s="143"/>
      <c r="BF35" s="143">
        <f>SUM(BF31:BF34)</f>
        <v>0.2</v>
      </c>
      <c r="BG35" s="143"/>
      <c r="BH35" s="143">
        <f>SUM(BH31:BH34)</f>
        <v>0.60000000000000009</v>
      </c>
      <c r="BI35" s="143">
        <f>SUM(BI31:BI34)</f>
        <v>1.2340425531914896</v>
      </c>
      <c r="BJ35" s="64"/>
      <c r="BK35" s="63"/>
      <c r="BL35" s="50"/>
      <c r="BM35" s="62"/>
    </row>
    <row r="36" spans="1:65" s="47" customFormat="1" ht="15.75" thickBot="1" x14ac:dyDescent="0.3">
      <c r="A36" s="84"/>
      <c r="B36" s="85"/>
      <c r="C36" s="86"/>
      <c r="D36" s="87"/>
      <c r="E36" s="87"/>
      <c r="F36" s="87"/>
      <c r="G36" s="87"/>
      <c r="H36" s="85"/>
      <c r="I36" s="87"/>
      <c r="J36" s="87"/>
      <c r="K36" s="88"/>
      <c r="L36" s="89"/>
      <c r="M36" s="90"/>
      <c r="N36" s="90"/>
      <c r="O36" s="90"/>
      <c r="P36" s="90"/>
      <c r="Q36" s="90"/>
      <c r="R36" s="91"/>
      <c r="S36" s="90"/>
      <c r="T36" s="90"/>
      <c r="U36" s="90"/>
      <c r="V36" s="90"/>
      <c r="W36" s="27"/>
      <c r="X36" s="131"/>
      <c r="Y36" s="131"/>
      <c r="Z36" s="131"/>
      <c r="AA36" s="131"/>
      <c r="AB36" s="128"/>
      <c r="AC36" s="131"/>
      <c r="AD36" s="131"/>
      <c r="AE36" s="131"/>
      <c r="AF36" s="131"/>
      <c r="AG36" s="159"/>
      <c r="AH36" s="158"/>
      <c r="AI36" s="158"/>
      <c r="AJ36" s="158"/>
      <c r="AK36" s="158"/>
      <c r="AL36" s="158"/>
      <c r="AM36" s="158"/>
      <c r="AN36" s="158"/>
      <c r="AO36" s="138"/>
      <c r="AP36" s="158"/>
      <c r="AQ36" s="158"/>
      <c r="AR36" s="158"/>
      <c r="AS36" s="159"/>
      <c r="AT36" s="158"/>
      <c r="AU36" s="159"/>
      <c r="AV36" s="158"/>
      <c r="AW36" s="158"/>
      <c r="AX36" s="158"/>
      <c r="AY36" s="158"/>
      <c r="AZ36" s="158"/>
      <c r="BA36" s="158"/>
      <c r="BB36" s="159"/>
      <c r="BC36" s="158"/>
      <c r="BD36" s="158"/>
      <c r="BE36" s="160"/>
      <c r="BF36" s="160"/>
      <c r="BG36" s="160"/>
      <c r="BH36" s="160"/>
      <c r="BI36" s="160"/>
      <c r="BJ36" s="93"/>
      <c r="BK36" s="92"/>
      <c r="BL36" s="89"/>
      <c r="BM36" s="94"/>
    </row>
    <row r="37" spans="1:65" s="47" customFormat="1" ht="15.75" thickBot="1" x14ac:dyDescent="0.3">
      <c r="A37" s="95"/>
      <c r="B37" s="96" t="s">
        <v>5</v>
      </c>
      <c r="C37" s="126"/>
      <c r="D37" s="96"/>
      <c r="E37" s="96"/>
      <c r="F37" s="96"/>
      <c r="G37" s="96"/>
      <c r="H37" s="96"/>
      <c r="I37" s="96"/>
      <c r="J37" s="96"/>
      <c r="K37" s="97">
        <f>K10+K14+K20+K25+K29+K35</f>
        <v>72</v>
      </c>
      <c r="L37" s="98"/>
      <c r="M37" s="97"/>
      <c r="N37" s="97"/>
      <c r="O37" s="97"/>
      <c r="P37" s="97"/>
      <c r="Q37" s="97"/>
      <c r="R37" s="98"/>
      <c r="S37" s="97"/>
      <c r="T37" s="97"/>
      <c r="U37" s="97"/>
      <c r="V37" s="97"/>
      <c r="W37" s="99"/>
      <c r="X37" s="132">
        <f>X10+X14+X20+X25+X29+X35</f>
        <v>80400</v>
      </c>
      <c r="Y37" s="132">
        <f>Y10+Y14+Y20+Y25+Y29+Y35</f>
        <v>48000</v>
      </c>
      <c r="Z37" s="132">
        <f>Z10+Z14+Z20+Z25+Z29+Z35</f>
        <v>64000</v>
      </c>
      <c r="AA37" s="132">
        <f>AA10+AA14+AA20+AA25+AA29+AA35</f>
        <v>96000</v>
      </c>
      <c r="AB37" s="133"/>
      <c r="AC37" s="132">
        <f>AC10+AC14+AC20+AC25+AC29+AC35</f>
        <v>16000</v>
      </c>
      <c r="AD37" s="132">
        <f>AD10+AD14+AD20+AD25+AD29+AD35</f>
        <v>24720</v>
      </c>
      <c r="AE37" s="132">
        <f>AE10+AE14+AE20+AE25+AE29+AE35</f>
        <v>1968</v>
      </c>
      <c r="AF37" s="132">
        <f>AF10+AF14+AF20+AF25+AF29+AF35</f>
        <v>19680</v>
      </c>
      <c r="AG37" s="163"/>
      <c r="AH37" s="161">
        <f t="shared" ref="AH37:AN37" si="37">AH10+AH14+AH20+AH25+AH29+AH35</f>
        <v>8.0399999999999991</v>
      </c>
      <c r="AI37" s="161">
        <f t="shared" si="37"/>
        <v>0.27</v>
      </c>
      <c r="AJ37" s="161">
        <f t="shared" si="37"/>
        <v>0.27</v>
      </c>
      <c r="AK37" s="161">
        <f t="shared" si="37"/>
        <v>0.27</v>
      </c>
      <c r="AL37" s="161">
        <f t="shared" si="37"/>
        <v>0.27</v>
      </c>
      <c r="AM37" s="161">
        <f t="shared" si="37"/>
        <v>0.27</v>
      </c>
      <c r="AN37" s="161">
        <f t="shared" si="37"/>
        <v>9.39</v>
      </c>
      <c r="AO37" s="162"/>
      <c r="AP37" s="161"/>
      <c r="AQ37" s="161"/>
      <c r="AR37" s="161"/>
      <c r="AS37" s="163"/>
      <c r="AT37" s="161">
        <f>AT10+AT14+AT20+AT25+AT29+AT35</f>
        <v>5.6099999999999997E-2</v>
      </c>
      <c r="AU37" s="163"/>
      <c r="AV37" s="161"/>
      <c r="AW37" s="132">
        <f>AW10+AW14+AW20+AW25+AW29+AW35</f>
        <v>40000000</v>
      </c>
      <c r="AX37" s="132"/>
      <c r="AY37" s="132">
        <f>AY10+AY14+AY20+AY25+AY29+AY35</f>
        <v>40000000</v>
      </c>
      <c r="AZ37" s="132">
        <f>AZ10+AZ14+AZ20+AZ25+AZ29+AZ35</f>
        <v>40000000</v>
      </c>
      <c r="BA37" s="132">
        <f>BA10+BA14+BA20+BA25+BA29+BA35</f>
        <v>80000000</v>
      </c>
      <c r="BB37" s="163"/>
      <c r="BC37" s="161">
        <f>BC10+BC14+BC20+BC25+BC29+BC35</f>
        <v>3.2</v>
      </c>
      <c r="BD37" s="161">
        <f>BD10+BD14+BD20+BD25+BD29+BD35</f>
        <v>0.8</v>
      </c>
      <c r="BE37" s="161"/>
      <c r="BF37" s="161">
        <f>BF10+BF14+BF20+BF25+BF29+BF35</f>
        <v>0.8</v>
      </c>
      <c r="BG37" s="161"/>
      <c r="BH37" s="161">
        <f>BH10+BH14+BH20+BH25+BH29+BH35</f>
        <v>2.4000000000000004</v>
      </c>
      <c r="BI37" s="161">
        <f>AVERAGE(BI10,BI14,BI20,BI25,BI29,BI35)</f>
        <v>0.61702127659574479</v>
      </c>
      <c r="BJ37" s="98"/>
      <c r="BK37" s="97"/>
      <c r="BL37" s="100"/>
      <c r="BM37" s="101"/>
    </row>
    <row r="38" spans="1:65" ht="15.75" thickBot="1" x14ac:dyDescent="0.3">
      <c r="A38" s="117"/>
      <c r="B38" s="118"/>
      <c r="C38" s="118"/>
      <c r="D38" s="119"/>
      <c r="E38" s="119"/>
      <c r="F38" s="119"/>
      <c r="G38" s="119"/>
      <c r="H38" s="119"/>
      <c r="I38" s="119"/>
      <c r="J38" s="119"/>
      <c r="K38" s="120"/>
      <c r="L38" s="121"/>
      <c r="M38" s="122"/>
      <c r="N38" s="122"/>
      <c r="O38" s="122"/>
      <c r="P38" s="122"/>
      <c r="Q38" s="122"/>
      <c r="R38" s="121"/>
      <c r="S38" s="122"/>
      <c r="T38" s="122"/>
      <c r="U38" s="122"/>
      <c r="V38" s="122"/>
      <c r="W38" s="123"/>
      <c r="X38" s="122"/>
      <c r="Y38" s="122"/>
      <c r="Z38" s="122"/>
      <c r="AA38" s="122"/>
      <c r="AB38" s="164"/>
      <c r="AC38" s="122"/>
      <c r="AD38" s="122"/>
      <c r="AE38" s="122"/>
      <c r="AF38" s="122"/>
      <c r="AG38" s="121"/>
      <c r="AH38" s="122"/>
      <c r="AI38" s="122"/>
      <c r="AJ38" s="122"/>
      <c r="AK38" s="122"/>
      <c r="AL38" s="122"/>
      <c r="AM38" s="122"/>
      <c r="AN38" s="120"/>
      <c r="AO38" s="123"/>
      <c r="AP38" s="120"/>
      <c r="AQ38" s="120"/>
      <c r="AR38" s="120"/>
      <c r="AS38" s="121"/>
      <c r="AT38" s="122"/>
      <c r="AU38" s="121"/>
      <c r="AV38" s="122"/>
      <c r="AW38" s="122"/>
      <c r="AX38" s="122"/>
      <c r="AY38" s="122"/>
      <c r="AZ38" s="122"/>
      <c r="BA38" s="122"/>
      <c r="BB38" s="121"/>
      <c r="BC38" s="122"/>
      <c r="BD38" s="122"/>
      <c r="BE38" s="122"/>
      <c r="BF38" s="122"/>
      <c r="BG38" s="122"/>
      <c r="BH38" s="122"/>
      <c r="BI38" s="122"/>
      <c r="BJ38" s="121"/>
      <c r="BK38" s="122"/>
      <c r="BL38" s="124"/>
      <c r="BM38" s="125"/>
    </row>
  </sheetData>
  <mergeCells count="9">
    <mergeCell ref="AP4:AR4"/>
    <mergeCell ref="BC4:BI4"/>
    <mergeCell ref="A4:K4"/>
    <mergeCell ref="M4:Q4"/>
    <mergeCell ref="S4:V4"/>
    <mergeCell ref="X4:AA4"/>
    <mergeCell ref="AC4:AF4"/>
    <mergeCell ref="AH4:AN4"/>
    <mergeCell ref="AV4:BA4"/>
  </mergeCells>
  <dataValidations count="2">
    <dataValidation type="list" allowBlank="1" showInputMessage="1" showErrorMessage="1" sqref="I8:I9 I12:I13 I16:I19 I23:I24 I27:I28 I31:I34">
      <formula1>$BR$8:$BR$10</formula1>
    </dataValidation>
    <dataValidation type="list" allowBlank="1" showInputMessage="1" showErrorMessage="1" sqref="J8:J9 J12:J13 J16:J19 J23:J24 J27:J28 J31:J34">
      <formula1>$BS$8:$BS$15</formula1>
    </dataValidation>
  </dataValidations>
  <hyperlinks>
    <hyperlink ref="P8" r:id="rId1"/>
    <hyperlink ref="P9" r:id="rId2"/>
    <hyperlink ref="V8" r:id="rId3"/>
    <hyperlink ref="V9" r:id="rId4"/>
    <hyperlink ref="P12" r:id="rId5"/>
    <hyperlink ref="P13" r:id="rId6"/>
    <hyperlink ref="V12" r:id="rId7"/>
    <hyperlink ref="V13" r:id="rId8"/>
    <hyperlink ref="P16" r:id="rId9"/>
    <hyperlink ref="P17" r:id="rId10"/>
    <hyperlink ref="V16" r:id="rId11"/>
    <hyperlink ref="V17" r:id="rId12"/>
    <hyperlink ref="P18" r:id="rId13"/>
    <hyperlink ref="P19" r:id="rId14"/>
    <hyperlink ref="V18" r:id="rId15"/>
    <hyperlink ref="V19" r:id="rId16"/>
    <hyperlink ref="P23" r:id="rId17"/>
    <hyperlink ref="P24" r:id="rId18"/>
    <hyperlink ref="V23" r:id="rId19"/>
    <hyperlink ref="V24" r:id="rId20"/>
    <hyperlink ref="P27" r:id="rId21"/>
    <hyperlink ref="P28" r:id="rId22"/>
    <hyperlink ref="V27" r:id="rId23"/>
    <hyperlink ref="V28" r:id="rId24"/>
    <hyperlink ref="P31" r:id="rId25"/>
    <hyperlink ref="P32" r:id="rId26"/>
    <hyperlink ref="V31" r:id="rId27"/>
    <hyperlink ref="V32" r:id="rId28"/>
    <hyperlink ref="P33" r:id="rId29"/>
    <hyperlink ref="P34" r:id="rId30"/>
    <hyperlink ref="V33" r:id="rId31"/>
    <hyperlink ref="V34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Pratibha</dc:creator>
  <cp:lastModifiedBy>rishits</cp:lastModifiedBy>
  <dcterms:created xsi:type="dcterms:W3CDTF">2016-05-20T11:09:27Z</dcterms:created>
  <dcterms:modified xsi:type="dcterms:W3CDTF">2017-01-13T05:50:24Z</dcterms:modified>
</cp:coreProperties>
</file>