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3" i="1" l="1"/>
  <c r="BE21" i="1"/>
  <c r="BE19" i="1"/>
  <c r="BE17" i="1"/>
  <c r="BE15" i="1"/>
  <c r="BE14" i="1"/>
  <c r="BE13" i="1"/>
  <c r="BE12" i="1"/>
  <c r="BE10" i="1"/>
  <c r="BE9" i="1"/>
  <c r="AZ23" i="1"/>
  <c r="AZ19" i="1"/>
  <c r="AZ15" i="1"/>
  <c r="AZ10" i="1"/>
  <c r="AW23" i="1"/>
  <c r="AU23" i="1"/>
  <c r="AW21" i="1"/>
  <c r="AW19" i="1"/>
  <c r="AW17" i="1"/>
  <c r="AW15" i="1"/>
  <c r="AU15" i="1"/>
  <c r="AW14" i="1"/>
  <c r="AW13" i="1"/>
  <c r="AW12" i="1"/>
  <c r="AW10" i="1"/>
  <c r="AU10" i="1"/>
  <c r="AW9" i="1"/>
  <c r="AR23" i="1"/>
  <c r="AS23" i="1" s="1"/>
  <c r="AR21" i="1"/>
  <c r="AS21" i="1" s="1"/>
  <c r="AR15" i="1"/>
  <c r="AS15" i="1" s="1"/>
  <c r="AR14" i="1"/>
  <c r="AS14" i="1" s="1"/>
  <c r="AN23" i="1"/>
  <c r="AN21" i="1"/>
  <c r="AN19" i="1"/>
  <c r="AN17" i="1"/>
  <c r="AN15" i="1"/>
  <c r="AN14" i="1"/>
  <c r="AN13" i="1"/>
  <c r="AN12" i="1"/>
  <c r="AR12" i="1" s="1"/>
  <c r="AN10" i="1"/>
  <c r="AN9" i="1"/>
  <c r="AM23" i="1"/>
  <c r="AM21" i="1"/>
  <c r="AU21" i="1" s="1"/>
  <c r="AM19" i="1"/>
  <c r="AR19" i="1" s="1"/>
  <c r="AS19" i="1" s="1"/>
  <c r="AM17" i="1"/>
  <c r="AU17" i="1" s="1"/>
  <c r="AM15" i="1"/>
  <c r="AM14" i="1"/>
  <c r="AU14" i="1" s="1"/>
  <c r="AM13" i="1"/>
  <c r="AR13" i="1" s="1"/>
  <c r="AS13" i="1" s="1"/>
  <c r="AM12" i="1"/>
  <c r="AU12" i="1" s="1"/>
  <c r="AM10" i="1"/>
  <c r="AR10" i="1" s="1"/>
  <c r="AS10" i="1" s="1"/>
  <c r="AM9" i="1"/>
  <c r="AU9" i="1" s="1"/>
  <c r="AM7" i="1"/>
  <c r="AR7" i="1" s="1"/>
  <c r="AS7" i="1" s="1"/>
  <c r="AM6" i="1"/>
  <c r="AN6" i="1"/>
  <c r="AR6" i="1"/>
  <c r="AS6" i="1" s="1"/>
  <c r="AN7" i="1"/>
  <c r="AP25" i="1"/>
  <c r="AH23" i="1"/>
  <c r="AF23" i="1"/>
  <c r="AI23" i="1" s="1"/>
  <c r="BA23" i="1" s="1"/>
  <c r="AE23" i="1"/>
  <c r="AD23" i="1"/>
  <c r="AH21" i="1"/>
  <c r="AF21" i="1"/>
  <c r="AI21" i="1" s="1"/>
  <c r="BA21" i="1" s="1"/>
  <c r="AE21" i="1"/>
  <c r="AD21" i="1"/>
  <c r="AH19" i="1"/>
  <c r="AF19" i="1"/>
  <c r="AI19" i="1" s="1"/>
  <c r="BA19" i="1" s="1"/>
  <c r="AE19" i="1"/>
  <c r="AD19" i="1"/>
  <c r="AH17" i="1"/>
  <c r="AF17" i="1"/>
  <c r="AI17" i="1" s="1"/>
  <c r="BA17" i="1" s="1"/>
  <c r="AE17" i="1"/>
  <c r="AD17" i="1"/>
  <c r="AH15" i="1"/>
  <c r="AF15" i="1"/>
  <c r="AI15" i="1" s="1"/>
  <c r="BA15" i="1" s="1"/>
  <c r="AD15" i="1"/>
  <c r="AE15" i="1" s="1"/>
  <c r="AH14" i="1"/>
  <c r="AI14" i="1" s="1"/>
  <c r="BA14" i="1" s="1"/>
  <c r="AF14" i="1"/>
  <c r="AD14" i="1"/>
  <c r="AE14" i="1" s="1"/>
  <c r="AH13" i="1"/>
  <c r="AF13" i="1"/>
  <c r="AD13" i="1"/>
  <c r="AE13" i="1" s="1"/>
  <c r="AH12" i="1"/>
  <c r="AH25" i="1" s="1"/>
  <c r="AF12" i="1"/>
  <c r="AH10" i="1"/>
  <c r="AF10" i="1"/>
  <c r="AI10" i="1" s="1"/>
  <c r="BA10" i="1" s="1"/>
  <c r="AE10" i="1"/>
  <c r="AD10" i="1"/>
  <c r="AH9" i="1"/>
  <c r="AF9" i="1"/>
  <c r="AI9" i="1" s="1"/>
  <c r="BA9" i="1" s="1"/>
  <c r="Z23" i="1"/>
  <c r="Z21" i="1"/>
  <c r="Z19" i="1"/>
  <c r="Z17" i="1"/>
  <c r="Z15" i="1"/>
  <c r="Z14" i="1"/>
  <c r="Z13" i="1"/>
  <c r="Z12" i="1"/>
  <c r="AD12" i="1" s="1"/>
  <c r="AE12" i="1" s="1"/>
  <c r="Z10" i="1"/>
  <c r="Z9" i="1"/>
  <c r="AD9" i="1" s="1"/>
  <c r="AE9" i="1" s="1"/>
  <c r="Y25" i="1"/>
  <c r="Z6" i="1"/>
  <c r="AD6" i="1"/>
  <c r="AE6" i="1" s="1"/>
  <c r="AF6" i="1"/>
  <c r="AI6" i="1" s="1"/>
  <c r="AH6" i="1"/>
  <c r="Z7" i="1"/>
  <c r="AD7" i="1"/>
  <c r="AE7" i="1" s="1"/>
  <c r="AF7" i="1"/>
  <c r="AI7" i="1" s="1"/>
  <c r="AH7" i="1"/>
  <c r="AB25" i="1"/>
  <c r="AG25" i="1"/>
  <c r="N25" i="1"/>
  <c r="O23" i="1"/>
  <c r="O21" i="1"/>
  <c r="O19" i="1"/>
  <c r="O17" i="1"/>
  <c r="O15" i="1"/>
  <c r="O14" i="1"/>
  <c r="O13" i="1"/>
  <c r="O12" i="1"/>
  <c r="O10" i="1"/>
  <c r="O9" i="1"/>
  <c r="O7" i="1"/>
  <c r="O6" i="1"/>
  <c r="L25" i="1"/>
  <c r="K25" i="1"/>
  <c r="I25" i="1"/>
  <c r="H25" i="1"/>
  <c r="G25" i="1"/>
  <c r="A7" i="1"/>
  <c r="A9" i="1" s="1"/>
  <c r="A10" i="1" s="1"/>
  <c r="A12" i="1" s="1"/>
  <c r="A13" i="1" s="1"/>
  <c r="A14" i="1" s="1"/>
  <c r="A15" i="1" s="1"/>
  <c r="A17" i="1" s="1"/>
  <c r="A19" i="1" s="1"/>
  <c r="A21" i="1" s="1"/>
  <c r="A23" i="1" s="1"/>
  <c r="AU19" i="1" l="1"/>
  <c r="AR9" i="1"/>
  <c r="AS9" i="1" s="1"/>
  <c r="AR17" i="1"/>
  <c r="AS17" i="1" s="1"/>
  <c r="AZ9" i="1"/>
  <c r="AZ14" i="1"/>
  <c r="AZ17" i="1"/>
  <c r="AZ21" i="1"/>
  <c r="AU13" i="1"/>
  <c r="AI12" i="1"/>
  <c r="AI13" i="1"/>
  <c r="AM25" i="1"/>
  <c r="AX23" i="1"/>
  <c r="AX21" i="1"/>
  <c r="AX19" i="1"/>
  <c r="AX17" i="1"/>
  <c r="AX14" i="1"/>
  <c r="AX15" i="1"/>
  <c r="AS12" i="1"/>
  <c r="AX12" i="1"/>
  <c r="AX13" i="1"/>
  <c r="AX9" i="1"/>
  <c r="AX10" i="1"/>
  <c r="AN25" i="1"/>
  <c r="Z25" i="1"/>
  <c r="AI25" i="1"/>
  <c r="AE25" i="1"/>
  <c r="AF25" i="1"/>
  <c r="AD25" i="1"/>
  <c r="O25" i="1"/>
  <c r="AZ13" i="1" l="1"/>
  <c r="BA13" i="1"/>
  <c r="BA12" i="1"/>
  <c r="AZ12" i="1"/>
  <c r="AW7" i="1"/>
  <c r="AW6" i="1"/>
  <c r="BG25" i="1" l="1"/>
  <c r="BD25" i="1"/>
  <c r="BC25" i="1"/>
  <c r="AW25" i="1" l="1"/>
  <c r="BE7" i="1"/>
  <c r="BE6" i="1"/>
  <c r="AU7" i="1" l="1"/>
  <c r="AX6" i="1"/>
  <c r="BE25" i="1"/>
  <c r="AV25" i="1"/>
  <c r="AU6" i="1"/>
  <c r="AU25" i="1" s="1"/>
  <c r="A1" i="1"/>
  <c r="AX7" i="1" l="1"/>
  <c r="W21" i="1"/>
  <c r="W17" i="1"/>
  <c r="W14" i="1"/>
  <c r="W12" i="1"/>
  <c r="W9" i="1"/>
  <c r="W6" i="1"/>
  <c r="V15" i="1"/>
  <c r="V7" i="1"/>
  <c r="V21" i="1"/>
  <c r="V17" i="1"/>
  <c r="V14" i="1"/>
  <c r="V12" i="1"/>
  <c r="V9" i="1"/>
  <c r="V6" i="1"/>
  <c r="V19" i="1"/>
  <c r="V13" i="1"/>
  <c r="W23" i="1"/>
  <c r="W19" i="1"/>
  <c r="W15" i="1"/>
  <c r="W13" i="1"/>
  <c r="W10" i="1"/>
  <c r="W7" i="1"/>
  <c r="V23" i="1"/>
  <c r="V10" i="1"/>
  <c r="BA7" i="1"/>
  <c r="AZ7" i="1"/>
  <c r="V25" i="1" l="1"/>
  <c r="W25" i="1"/>
  <c r="BA6" i="1"/>
  <c r="AZ6" i="1"/>
  <c r="AX25" i="1" l="1"/>
</calcChain>
</file>

<file path=xl/sharedStrings.xml><?xml version="1.0" encoding="utf-8"?>
<sst xmlns="http://schemas.openxmlformats.org/spreadsheetml/2006/main" count="233" uniqueCount="89">
  <si>
    <t>Lockin end date</t>
  </si>
  <si>
    <t>Gross Investment (Rs. Cr.)</t>
  </si>
  <si>
    <t>Net Investment (Rs. Cr.)</t>
  </si>
  <si>
    <t>Capital Expenses</t>
  </si>
  <si>
    <t>Rentals</t>
  </si>
  <si>
    <t>Yield</t>
  </si>
  <si>
    <t>Tenant Name</t>
  </si>
  <si>
    <t>Asset Type</t>
  </si>
  <si>
    <t>Lease Start Period</t>
  </si>
  <si>
    <t>Lease End Period</t>
  </si>
  <si>
    <t>Security Deposit (Rs. Cr.)</t>
  </si>
  <si>
    <t>Commercial</t>
  </si>
  <si>
    <t>Residential</t>
  </si>
  <si>
    <t>Sr. No</t>
  </si>
  <si>
    <t>Property</t>
  </si>
  <si>
    <t>Sub-Property</t>
  </si>
  <si>
    <t>Google Link</t>
  </si>
  <si>
    <t>Remarks</t>
  </si>
  <si>
    <t>Property Details</t>
  </si>
  <si>
    <t>Agreement Area 
(Sq ft.)</t>
  </si>
  <si>
    <t>Remaining Lockin 
(Months)</t>
  </si>
  <si>
    <t>Rental Tenure</t>
  </si>
  <si>
    <t xml:space="preserve">Escalation </t>
  </si>
  <si>
    <t>Payment Date</t>
  </si>
  <si>
    <t>1st Day</t>
  </si>
  <si>
    <t>3rd Day</t>
  </si>
  <si>
    <t>Escalation Date</t>
  </si>
  <si>
    <t>Annual Rent post Escalation</t>
  </si>
  <si>
    <t>O/S Rent</t>
  </si>
  <si>
    <t>Tenant Details</t>
  </si>
  <si>
    <t>CAM &amp; Property Tax Paid by</t>
  </si>
  <si>
    <t>Tenant's  Address</t>
  </si>
  <si>
    <t>Mobile Number</t>
  </si>
  <si>
    <t>Email ID</t>
  </si>
  <si>
    <t>Siddarth</t>
  </si>
  <si>
    <t>Lessor</t>
  </si>
  <si>
    <t>ABC</t>
  </si>
  <si>
    <t>abc@gmail.com</t>
  </si>
  <si>
    <t>BCPKK1234N</t>
  </si>
  <si>
    <t>Ajay</t>
  </si>
  <si>
    <t>Lessee</t>
  </si>
  <si>
    <t>XYZ</t>
  </si>
  <si>
    <t>xyz@gmail.com</t>
  </si>
  <si>
    <t>Direct Tax  
(Rs. Cr.)</t>
  </si>
  <si>
    <t>Car Parks 
(Nos)</t>
  </si>
  <si>
    <t>Remaining Duration 
(Months)</t>
  </si>
  <si>
    <t>Net Rent Per Month 
(Rs. Cr.)</t>
  </si>
  <si>
    <t>Gross Annual Rent 
(Rs. Cr.)</t>
  </si>
  <si>
    <t>CAM  
(Rs. Cr.)</t>
  </si>
  <si>
    <t>Property Tax 
(Rs. Cr.)</t>
  </si>
  <si>
    <t>Net Annual Rent 
(Rs. Cr.)</t>
  </si>
  <si>
    <t>Escalation 
(%)</t>
  </si>
  <si>
    <t>Net Rent/ Gross Investment
(%)</t>
  </si>
  <si>
    <t>Net Rent/ Net Investment
(%)</t>
  </si>
  <si>
    <t>Current Month O/S Rent
(Rs. Cr.)</t>
  </si>
  <si>
    <t>Total O/S Rent
(Rs. Cr.)</t>
  </si>
  <si>
    <t>Address</t>
  </si>
  <si>
    <t>Agreement Rate 
(Rs. psf)</t>
  </si>
  <si>
    <t>Carpet Area 
(Sq ft.)</t>
  </si>
  <si>
    <t>Agreement  Value 
(Rs. Cr.)</t>
  </si>
  <si>
    <t>Tenor
(Months)</t>
  </si>
  <si>
    <t>Pan Card No</t>
  </si>
  <si>
    <t>O/S  Rent (Months)</t>
  </si>
  <si>
    <t>Rent 
(Rs. Psf/month)</t>
  </si>
  <si>
    <t>CAM / Maintenance  
(Rs. Psf / month)</t>
  </si>
  <si>
    <t>CAM / Maintenance  
Bourne by</t>
  </si>
  <si>
    <t>Property Tax 
(Rs. Psf / month)</t>
  </si>
  <si>
    <t>Property Tax 
Bourne by</t>
  </si>
  <si>
    <t>Net Rent 
(Rs. Psf / month)</t>
  </si>
  <si>
    <t>Owner</t>
  </si>
  <si>
    <t>Tenant</t>
  </si>
  <si>
    <t>"Owner Name" - Rent Summary Report</t>
  </si>
  <si>
    <t>Valecha Complex</t>
  </si>
  <si>
    <t>Compound A</t>
  </si>
  <si>
    <t>Compound B</t>
  </si>
  <si>
    <t>Kukreja Heights</t>
  </si>
  <si>
    <t>A Wing</t>
  </si>
  <si>
    <t>B Wing</t>
  </si>
  <si>
    <t>Raheja Chambers</t>
  </si>
  <si>
    <t>C Wing</t>
  </si>
  <si>
    <t>D Wing</t>
  </si>
  <si>
    <t>Pragati Udyaan</t>
  </si>
  <si>
    <t>Satagati Udyaan</t>
  </si>
  <si>
    <t>Durgati Udyaan</t>
  </si>
  <si>
    <t>Pragati Udyaan 2</t>
  </si>
  <si>
    <t>Grand Total</t>
  </si>
  <si>
    <t>Valecha Complex, Mala Nagar, Goregaon East, Mumbai - 400064, Maharashtra, India</t>
  </si>
  <si>
    <t>Kukreja Heights, Mala Nagar, Andheri East, Mumbai - 400064, Maharashtra, India</t>
  </si>
  <si>
    <t>Kukreja Heights, Mala Nagar, Ambala West, Mumbai - 400064, Maharashtra,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</si>
</sst>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mbria"/>
      <family val="1"/>
    </font>
    <font>
      <sz val="11"/>
      <name val="Calibri"/>
      <family val="2"/>
      <scheme val="minor"/>
    </font>
    <font>
      <sz val="11"/>
      <name val="Cambria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0" applyFont="1"/>
    <xf numFmtId="14" fontId="0" fillId="0" borderId="0" xfId="0" applyNumberFormat="1" applyFont="1"/>
    <xf numFmtId="0" fontId="5" fillId="3" borderId="10" xfId="0" applyFont="1" applyFill="1" applyBorder="1" applyAlignment="1">
      <alignment horizontal="right" vertical="top" wrapText="1"/>
    </xf>
    <xf numFmtId="0" fontId="2" fillId="0" borderId="3" xfId="0" applyFont="1" applyBorder="1"/>
    <xf numFmtId="0" fontId="5" fillId="3" borderId="16" xfId="0" applyFont="1" applyFill="1" applyBorder="1" applyAlignment="1">
      <alignment horizontal="right" vertical="top" wrapText="1"/>
    </xf>
    <xf numFmtId="0" fontId="2" fillId="0" borderId="17" xfId="0" applyFont="1" applyBorder="1"/>
    <xf numFmtId="0" fontId="8" fillId="3" borderId="21" xfId="0" applyFont="1" applyFill="1" applyBorder="1"/>
    <xf numFmtId="0" fontId="2" fillId="0" borderId="22" xfId="0" applyFont="1" applyBorder="1"/>
    <xf numFmtId="0" fontId="2" fillId="5" borderId="4" xfId="0" applyFont="1" applyFill="1" applyBorder="1"/>
    <xf numFmtId="0" fontId="7" fillId="0" borderId="2" xfId="0" applyFont="1" applyFill="1" applyBorder="1" applyAlignment="1"/>
    <xf numFmtId="165" fontId="7" fillId="0" borderId="2" xfId="1" applyNumberFormat="1" applyFont="1" applyBorder="1" applyAlignment="1">
      <alignment horizontal="left"/>
    </xf>
    <xf numFmtId="165" fontId="7" fillId="3" borderId="2" xfId="1" applyNumberFormat="1" applyFont="1" applyFill="1" applyBorder="1" applyAlignment="1">
      <alignment horizontal="left"/>
    </xf>
    <xf numFmtId="165" fontId="7" fillId="2" borderId="2" xfId="1" applyNumberFormat="1" applyFont="1" applyFill="1" applyBorder="1" applyAlignment="1">
      <alignment horizontal="right"/>
    </xf>
    <xf numFmtId="17" fontId="7" fillId="0" borderId="2" xfId="0" applyNumberFormat="1" applyFont="1" applyBorder="1" applyAlignment="1">
      <alignment horizontal="right" wrapText="1"/>
    </xf>
    <xf numFmtId="1" fontId="11" fillId="0" borderId="2" xfId="1" applyNumberFormat="1" applyFont="1" applyFill="1" applyBorder="1" applyAlignment="1">
      <alignment horizontal="right"/>
    </xf>
    <xf numFmtId="1" fontId="7" fillId="3" borderId="2" xfId="1" applyNumberFormat="1" applyFont="1" applyFill="1" applyBorder="1" applyAlignment="1">
      <alignment horizontal="right"/>
    </xf>
    <xf numFmtId="165" fontId="11" fillId="0" borderId="2" xfId="1" applyNumberFormat="1" applyFont="1" applyBorder="1" applyAlignment="1"/>
    <xf numFmtId="164" fontId="11" fillId="0" borderId="2" xfId="1" applyNumberFormat="1" applyFont="1" applyBorder="1" applyAlignment="1"/>
    <xf numFmtId="9" fontId="7" fillId="0" borderId="2" xfId="0" applyNumberFormat="1" applyFont="1" applyBorder="1" applyAlignment="1"/>
    <xf numFmtId="164" fontId="7" fillId="0" borderId="2" xfId="1" applyNumberFormat="1" applyFont="1" applyBorder="1" applyAlignment="1"/>
    <xf numFmtId="17" fontId="7" fillId="0" borderId="1" xfId="0" applyNumberFormat="1" applyFont="1" applyBorder="1" applyAlignment="1">
      <alignment horizontal="right" wrapText="1"/>
    </xf>
    <xf numFmtId="165" fontId="7" fillId="0" borderId="1" xfId="1" applyNumberFormat="1" applyFont="1" applyBorder="1" applyAlignment="1"/>
    <xf numFmtId="164" fontId="11" fillId="0" borderId="1" xfId="1" applyNumberFormat="1" applyFont="1" applyBorder="1" applyAlignment="1"/>
    <xf numFmtId="0" fontId="7" fillId="0" borderId="1" xfId="0" applyFont="1" applyFill="1" applyBorder="1" applyAlignment="1"/>
    <xf numFmtId="165" fontId="7" fillId="0" borderId="1" xfId="1" applyNumberFormat="1" applyFont="1" applyBorder="1" applyAlignment="1">
      <alignment horizontal="left"/>
    </xf>
    <xf numFmtId="165" fontId="7" fillId="3" borderId="1" xfId="1" applyNumberFormat="1" applyFont="1" applyFill="1" applyBorder="1" applyAlignment="1">
      <alignment horizontal="left"/>
    </xf>
    <xf numFmtId="165" fontId="7" fillId="2" borderId="1" xfId="1" applyNumberFormat="1" applyFont="1" applyFill="1" applyBorder="1" applyAlignment="1">
      <alignment horizontal="right"/>
    </xf>
    <xf numFmtId="1" fontId="11" fillId="0" borderId="1" xfId="1" applyNumberFormat="1" applyFont="1" applyFill="1" applyBorder="1" applyAlignment="1">
      <alignment horizontal="right"/>
    </xf>
    <xf numFmtId="1" fontId="7" fillId="3" borderId="1" xfId="1" applyNumberFormat="1" applyFont="1" applyFill="1" applyBorder="1" applyAlignment="1">
      <alignment horizontal="right"/>
    </xf>
    <xf numFmtId="165" fontId="11" fillId="0" borderId="1" xfId="1" applyNumberFormat="1" applyFont="1" applyBorder="1" applyAlignment="1"/>
    <xf numFmtId="164" fontId="7" fillId="3" borderId="1" xfId="1" applyNumberFormat="1" applyFont="1" applyFill="1" applyBorder="1" applyAlignment="1"/>
    <xf numFmtId="167" fontId="11" fillId="0" borderId="1" xfId="2" applyNumberFormat="1" applyFont="1" applyBorder="1" applyAlignment="1"/>
    <xf numFmtId="167" fontId="7" fillId="3" borderId="1" xfId="2" applyNumberFormat="1" applyFont="1" applyFill="1" applyBorder="1" applyAlignment="1"/>
    <xf numFmtId="9" fontId="7" fillId="0" borderId="1" xfId="0" applyNumberFormat="1" applyFont="1" applyBorder="1" applyAlignment="1"/>
    <xf numFmtId="0" fontId="7" fillId="0" borderId="3" xfId="0" applyFont="1" applyFill="1" applyBorder="1" applyAlignment="1"/>
    <xf numFmtId="165" fontId="7" fillId="0" borderId="3" xfId="1" applyNumberFormat="1" applyFont="1" applyBorder="1" applyAlignment="1">
      <alignment horizontal="left"/>
    </xf>
    <xf numFmtId="165" fontId="7" fillId="3" borderId="3" xfId="1" applyNumberFormat="1" applyFont="1" applyFill="1" applyBorder="1" applyAlignment="1">
      <alignment horizontal="left"/>
    </xf>
    <xf numFmtId="165" fontId="7" fillId="2" borderId="3" xfId="1" applyNumberFormat="1" applyFont="1" applyFill="1" applyBorder="1" applyAlignment="1">
      <alignment horizontal="right"/>
    </xf>
    <xf numFmtId="1" fontId="11" fillId="0" borderId="3" xfId="1" applyNumberFormat="1" applyFont="1" applyFill="1" applyBorder="1" applyAlignment="1">
      <alignment horizontal="right"/>
    </xf>
    <xf numFmtId="1" fontId="7" fillId="3" borderId="3" xfId="1" applyNumberFormat="1" applyFont="1" applyFill="1" applyBorder="1" applyAlignment="1">
      <alignment horizontal="right"/>
    </xf>
    <xf numFmtId="165" fontId="7" fillId="0" borderId="3" xfId="1" applyNumberFormat="1" applyFont="1" applyBorder="1" applyAlignment="1"/>
    <xf numFmtId="165" fontId="11" fillId="0" borderId="14" xfId="1" applyNumberFormat="1" applyFont="1" applyBorder="1" applyAlignment="1"/>
    <xf numFmtId="164" fontId="11" fillId="0" borderId="3" xfId="1" applyNumberFormat="1" applyFont="1" applyBorder="1" applyAlignment="1"/>
    <xf numFmtId="17" fontId="7" fillId="0" borderId="14" xfId="0" applyNumberFormat="1" applyFont="1" applyBorder="1" applyAlignment="1">
      <alignment horizontal="right" wrapText="1"/>
    </xf>
    <xf numFmtId="9" fontId="7" fillId="0" borderId="14" xfId="0" applyNumberFormat="1" applyFont="1" applyBorder="1" applyAlignment="1"/>
    <xf numFmtId="165" fontId="7" fillId="0" borderId="14" xfId="1" applyNumberFormat="1" applyFont="1" applyBorder="1" applyAlignment="1"/>
    <xf numFmtId="164" fontId="11" fillId="0" borderId="14" xfId="1" applyNumberFormat="1" applyFont="1" applyBorder="1" applyAlignment="1"/>
    <xf numFmtId="167" fontId="11" fillId="0" borderId="14" xfId="2" applyNumberFormat="1" applyFont="1" applyBorder="1" applyAlignment="1"/>
    <xf numFmtId="164" fontId="7" fillId="0" borderId="14" xfId="1" applyNumberFormat="1" applyFont="1" applyBorder="1" applyAlignment="1"/>
    <xf numFmtId="165" fontId="7" fillId="3" borderId="4" xfId="1" applyNumberFormat="1" applyFont="1" applyFill="1" applyBorder="1" applyAlignment="1">
      <alignment horizontal="left"/>
    </xf>
    <xf numFmtId="1" fontId="7" fillId="3" borderId="4" xfId="1" applyNumberFormat="1" applyFont="1" applyFill="1" applyBorder="1" applyAlignment="1">
      <alignment horizontal="right"/>
    </xf>
    <xf numFmtId="164" fontId="7" fillId="3" borderId="4" xfId="1" applyNumberFormat="1" applyFont="1" applyFill="1" applyBorder="1" applyAlignment="1"/>
    <xf numFmtId="167" fontId="7" fillId="3" borderId="4" xfId="2" applyNumberFormat="1" applyFont="1" applyFill="1" applyBorder="1" applyAlignment="1"/>
    <xf numFmtId="165" fontId="7" fillId="3" borderId="14" xfId="1" applyNumberFormat="1" applyFont="1" applyFill="1" applyBorder="1" applyAlignment="1">
      <alignment horizontal="left"/>
    </xf>
    <xf numFmtId="1" fontId="7" fillId="3" borderId="14" xfId="1" applyNumberFormat="1" applyFont="1" applyFill="1" applyBorder="1" applyAlignment="1">
      <alignment horizontal="right"/>
    </xf>
    <xf numFmtId="164" fontId="7" fillId="3" borderId="14" xfId="1" applyNumberFormat="1" applyFont="1" applyFill="1" applyBorder="1" applyAlignment="1"/>
    <xf numFmtId="167" fontId="7" fillId="3" borderId="14" xfId="2" applyNumberFormat="1" applyFont="1" applyFill="1" applyBorder="1" applyAlignment="1"/>
    <xf numFmtId="0" fontId="0" fillId="5" borderId="4" xfId="0" applyFont="1" applyFill="1" applyBorder="1"/>
    <xf numFmtId="165" fontId="12" fillId="5" borderId="4" xfId="1" applyNumberFormat="1" applyFont="1" applyFill="1" applyBorder="1" applyAlignment="1">
      <alignment horizontal="left"/>
    </xf>
    <xf numFmtId="165" fontId="11" fillId="5" borderId="4" xfId="1" applyNumberFormat="1" applyFont="1" applyFill="1" applyBorder="1" applyAlignment="1">
      <alignment horizontal="left"/>
    </xf>
    <xf numFmtId="9" fontId="11" fillId="5" borderId="4" xfId="2" applyFont="1" applyFill="1" applyBorder="1" applyAlignment="1">
      <alignment horizontal="right"/>
    </xf>
    <xf numFmtId="167" fontId="11" fillId="5" borderId="4" xfId="2" applyNumberFormat="1" applyFont="1" applyFill="1" applyBorder="1" applyAlignment="1">
      <alignment horizontal="right"/>
    </xf>
    <xf numFmtId="0" fontId="0" fillId="0" borderId="20" xfId="0" applyFont="1" applyBorder="1"/>
    <xf numFmtId="0" fontId="0" fillId="0" borderId="17" xfId="0" applyFont="1" applyBorder="1"/>
    <xf numFmtId="165" fontId="7" fillId="3" borderId="17" xfId="1" applyNumberFormat="1" applyFont="1" applyFill="1" applyBorder="1" applyAlignment="1">
      <alignment horizontal="left"/>
    </xf>
    <xf numFmtId="166" fontId="7" fillId="3" borderId="17" xfId="0" applyNumberFormat="1" applyFont="1" applyFill="1" applyBorder="1"/>
    <xf numFmtId="1" fontId="7" fillId="3" borderId="17" xfId="1" applyNumberFormat="1" applyFont="1" applyFill="1" applyBorder="1" applyAlignment="1">
      <alignment horizontal="right"/>
    </xf>
    <xf numFmtId="164" fontId="7" fillId="3" borderId="17" xfId="1" applyNumberFormat="1" applyFont="1" applyFill="1" applyBorder="1" applyAlignment="1"/>
    <xf numFmtId="0" fontId="13" fillId="3" borderId="17" xfId="0" applyFont="1" applyFill="1" applyBorder="1" applyAlignment="1">
      <alignment horizontal="right" vertical="top" wrapText="1"/>
    </xf>
    <xf numFmtId="167" fontId="7" fillId="3" borderId="17" xfId="2" applyNumberFormat="1" applyFont="1" applyFill="1" applyBorder="1" applyAlignment="1"/>
    <xf numFmtId="0" fontId="10" fillId="3" borderId="17" xfId="0" applyFont="1" applyFill="1" applyBorder="1" applyAlignment="1">
      <alignment horizontal="right" vertical="top" wrapText="1"/>
    </xf>
    <xf numFmtId="165" fontId="14" fillId="0" borderId="1" xfId="1" applyNumberFormat="1" applyFont="1" applyBorder="1" applyAlignment="1"/>
    <xf numFmtId="164" fontId="7" fillId="0" borderId="1" xfId="1" applyNumberFormat="1" applyFont="1" applyBorder="1" applyAlignment="1"/>
    <xf numFmtId="168" fontId="10" fillId="0" borderId="13" xfId="4" applyNumberFormat="1" applyFont="1" applyBorder="1" applyAlignment="1"/>
    <xf numFmtId="1" fontId="7" fillId="0" borderId="2" xfId="0" applyNumberFormat="1" applyFont="1" applyBorder="1" applyAlignment="1">
      <alignment horizontal="right" wrapText="1"/>
    </xf>
    <xf numFmtId="1" fontId="7" fillId="0" borderId="1" xfId="0" applyNumberFormat="1" applyFont="1" applyBorder="1" applyAlignment="1">
      <alignment horizontal="right" wrapText="1"/>
    </xf>
    <xf numFmtId="1" fontId="7" fillId="0" borderId="3" xfId="0" applyNumberFormat="1" applyFont="1" applyBorder="1" applyAlignment="1">
      <alignment horizontal="right" wrapText="1"/>
    </xf>
    <xf numFmtId="0" fontId="7" fillId="0" borderId="7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Border="1" applyAlignment="1"/>
    <xf numFmtId="166" fontId="7" fillId="3" borderId="2" xfId="0" applyNumberFormat="1" applyFont="1" applyFill="1" applyBorder="1" applyAlignment="1"/>
    <xf numFmtId="1" fontId="11" fillId="0" borderId="2" xfId="1" applyNumberFormat="1" applyFont="1" applyBorder="1" applyAlignment="1"/>
    <xf numFmtId="43" fontId="0" fillId="0" borderId="1" xfId="4" applyNumberFormat="1" applyFont="1" applyBorder="1" applyAlignment="1">
      <alignment horizontal="right" wrapText="1"/>
    </xf>
    <xf numFmtId="0" fontId="13" fillId="3" borderId="14" xfId="0" applyFont="1" applyFill="1" applyBorder="1" applyAlignment="1">
      <alignment horizontal="right" wrapText="1"/>
    </xf>
    <xf numFmtId="0" fontId="10" fillId="3" borderId="14" xfId="0" applyFont="1" applyFill="1" applyBorder="1" applyAlignment="1">
      <alignment horizontal="right" wrapText="1"/>
    </xf>
    <xf numFmtId="0" fontId="8" fillId="0" borderId="8" xfId="0" applyFont="1" applyBorder="1" applyAlignment="1"/>
    <xf numFmtId="0" fontId="2" fillId="0" borderId="0" xfId="0" applyFont="1" applyAlignment="1"/>
    <xf numFmtId="0" fontId="8" fillId="0" borderId="1" xfId="0" applyFont="1" applyBorder="1" applyAlignment="1"/>
    <xf numFmtId="0" fontId="7" fillId="0" borderId="1" xfId="0" applyFont="1" applyBorder="1" applyAlignment="1"/>
    <xf numFmtId="166" fontId="7" fillId="3" borderId="1" xfId="0" applyNumberFormat="1" applyFont="1" applyFill="1" applyBorder="1" applyAlignment="1"/>
    <xf numFmtId="1" fontId="11" fillId="0" borderId="1" xfId="1" applyNumberFormat="1" applyFont="1" applyBorder="1" applyAlignment="1"/>
    <xf numFmtId="0" fontId="0" fillId="0" borderId="0" xfId="0" applyFont="1" applyAlignment="1"/>
    <xf numFmtId="0" fontId="7" fillId="0" borderId="3" xfId="0" applyFont="1" applyBorder="1" applyAlignment="1"/>
    <xf numFmtId="166" fontId="7" fillId="3" borderId="3" xfId="0" applyNumberFormat="1" applyFont="1" applyFill="1" applyBorder="1" applyAlignment="1"/>
    <xf numFmtId="1" fontId="11" fillId="0" borderId="3" xfId="1" applyNumberFormat="1" applyFont="1" applyBorder="1" applyAlignment="1"/>
    <xf numFmtId="166" fontId="7" fillId="3" borderId="14" xfId="0" applyNumberFormat="1" applyFont="1" applyFill="1" applyBorder="1" applyAlignment="1"/>
    <xf numFmtId="0" fontId="8" fillId="3" borderId="16" xfId="0" applyFont="1" applyFill="1" applyBorder="1" applyAlignment="1"/>
    <xf numFmtId="0" fontId="2" fillId="0" borderId="14" xfId="0" applyFont="1" applyBorder="1" applyAlignment="1"/>
    <xf numFmtId="164" fontId="2" fillId="0" borderId="14" xfId="0" applyNumberFormat="1" applyFont="1" applyBorder="1" applyAlignment="1"/>
    <xf numFmtId="0" fontId="2" fillId="0" borderId="19" xfId="0" applyFont="1" applyBorder="1" applyAlignment="1"/>
    <xf numFmtId="0" fontId="0" fillId="5" borderId="15" xfId="0" applyFont="1" applyFill="1" applyBorder="1" applyAlignment="1"/>
    <xf numFmtId="0" fontId="10" fillId="5" borderId="4" xfId="0" applyFont="1" applyFill="1" applyBorder="1" applyAlignment="1"/>
    <xf numFmtId="0" fontId="0" fillId="5" borderId="4" xfId="0" applyFont="1" applyFill="1" applyBorder="1" applyAlignment="1"/>
    <xf numFmtId="166" fontId="7" fillId="3" borderId="4" xfId="0" applyNumberFormat="1" applyFont="1" applyFill="1" applyBorder="1" applyAlignment="1"/>
    <xf numFmtId="0" fontId="13" fillId="3" borderId="4" xfId="0" applyFont="1" applyFill="1" applyBorder="1" applyAlignment="1">
      <alignment horizontal="right" wrapText="1"/>
    </xf>
    <xf numFmtId="0" fontId="10" fillId="3" borderId="4" xfId="0" applyFont="1" applyFill="1" applyBorder="1" applyAlignment="1">
      <alignment horizontal="right" wrapText="1"/>
    </xf>
    <xf numFmtId="0" fontId="8" fillId="3" borderId="5" xfId="0" applyFont="1" applyFill="1" applyBorder="1" applyAlignment="1"/>
    <xf numFmtId="0" fontId="2" fillId="5" borderId="6" xfId="0" applyFont="1" applyFill="1" applyBorder="1" applyAlignment="1"/>
    <xf numFmtId="0" fontId="7" fillId="0" borderId="2" xfId="0" applyFont="1" applyFill="1" applyBorder="1" applyAlignment="1">
      <alignment horizontal="left" wrapText="1"/>
    </xf>
    <xf numFmtId="164" fontId="11" fillId="0" borderId="2" xfId="0" applyNumberFormat="1" applyFont="1" applyBorder="1" applyAlignment="1"/>
    <xf numFmtId="164" fontId="11" fillId="0" borderId="1" xfId="0" applyNumberFormat="1" applyFont="1" applyBorder="1" applyAlignment="1"/>
    <xf numFmtId="164" fontId="12" fillId="5" borderId="4" xfId="1" applyNumberFormat="1" applyFont="1" applyFill="1" applyBorder="1" applyAlignment="1">
      <alignment horizontal="left"/>
    </xf>
    <xf numFmtId="164" fontId="11" fillId="0" borderId="3" xfId="0" applyNumberFormat="1" applyFont="1" applyBorder="1" applyAlignment="1"/>
    <xf numFmtId="165" fontId="14" fillId="0" borderId="14" xfId="1" applyNumberFormat="1" applyFont="1" applyBorder="1" applyAlignment="1"/>
    <xf numFmtId="43" fontId="0" fillId="0" borderId="3" xfId="4" applyNumberFormat="1" applyFont="1" applyBorder="1" applyAlignment="1">
      <alignment horizontal="right" wrapText="1"/>
    </xf>
    <xf numFmtId="168" fontId="11" fillId="0" borderId="11" xfId="4" applyNumberFormat="1" applyFont="1" applyFill="1" applyBorder="1" applyAlignment="1">
      <alignment horizontal="right" wrapText="1"/>
    </xf>
    <xf numFmtId="164" fontId="4" fillId="0" borderId="14" xfId="1" applyNumberFormat="1" applyFont="1" applyBorder="1" applyAlignment="1"/>
    <xf numFmtId="165" fontId="14" fillId="0" borderId="3" xfId="1" applyNumberFormat="1" applyFont="1" applyBorder="1" applyAlignment="1"/>
    <xf numFmtId="1" fontId="7" fillId="0" borderId="14" xfId="1" applyNumberFormat="1" applyFont="1" applyBorder="1" applyAlignment="1"/>
    <xf numFmtId="165" fontId="9" fillId="0" borderId="14" xfId="3" applyNumberFormat="1" applyFont="1" applyBorder="1" applyAlignment="1"/>
    <xf numFmtId="168" fontId="11" fillId="0" borderId="1" xfId="4" applyNumberFormat="1" applyFont="1" applyFill="1" applyBorder="1" applyAlignment="1">
      <alignment horizontal="right" wrapText="1"/>
    </xf>
    <xf numFmtId="164" fontId="4" fillId="0" borderId="1" xfId="1" applyNumberFormat="1" applyFont="1" applyBorder="1" applyAlignment="1"/>
    <xf numFmtId="0" fontId="13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 wrapText="1"/>
    </xf>
    <xf numFmtId="1" fontId="7" fillId="0" borderId="1" xfId="1" applyNumberFormat="1" applyFont="1" applyBorder="1" applyAlignment="1"/>
    <xf numFmtId="165" fontId="9" fillId="0" borderId="1" xfId="3" applyNumberFormat="1" applyFont="1" applyBorder="1" applyAlignment="1"/>
    <xf numFmtId="0" fontId="8" fillId="3" borderId="1" xfId="0" applyFont="1" applyFill="1" applyBorder="1" applyAlignment="1"/>
    <xf numFmtId="0" fontId="3" fillId="4" borderId="15" xfId="0" applyFont="1" applyFill="1" applyBorder="1" applyAlignment="1">
      <alignment horizontal="right" vertical="top" wrapText="1"/>
    </xf>
    <xf numFmtId="0" fontId="3" fillId="4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right" vertical="top" wrapText="1"/>
    </xf>
    <xf numFmtId="0" fontId="3" fillId="4" borderId="4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right" vertical="top" wrapText="1"/>
    </xf>
    <xf numFmtId="0" fontId="3" fillId="4" borderId="6" xfId="0" applyFont="1" applyFill="1" applyBorder="1" applyAlignment="1">
      <alignment horizontal="right" vertical="top" wrapText="1"/>
    </xf>
    <xf numFmtId="43" fontId="0" fillId="0" borderId="14" xfId="4" applyNumberFormat="1" applyFont="1" applyBorder="1" applyAlignment="1">
      <alignment horizontal="right" wrapText="1"/>
    </xf>
    <xf numFmtId="168" fontId="11" fillId="0" borderId="16" xfId="4" applyNumberFormat="1" applyFont="1" applyFill="1" applyBorder="1" applyAlignment="1">
      <alignment horizontal="right" wrapText="1"/>
    </xf>
    <xf numFmtId="0" fontId="6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5">
    <cellStyle name="Comma" xfId="1" builtinId="3"/>
    <cellStyle name="Comma 16" xf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yz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bc@gmail.com" TargetMode="External"/><Relationship Id="rId7" Type="http://schemas.openxmlformats.org/officeDocument/2006/relationships/hyperlink" Target="mailto:abc@gmail.com" TargetMode="External"/><Relationship Id="rId12" Type="http://schemas.openxmlformats.org/officeDocument/2006/relationships/hyperlink" Target="mailto:xyz@gmail.com" TargetMode="External"/><Relationship Id="rId2" Type="http://schemas.openxmlformats.org/officeDocument/2006/relationships/hyperlink" Target="mailto:xyz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xyz@gmail.com" TargetMode="External"/><Relationship Id="rId11" Type="http://schemas.openxmlformats.org/officeDocument/2006/relationships/hyperlink" Target="mailto:xyz@gmail.com" TargetMode="External"/><Relationship Id="rId5" Type="http://schemas.openxmlformats.org/officeDocument/2006/relationships/hyperlink" Target="mailto:abc@gmail.com" TargetMode="External"/><Relationship Id="rId10" Type="http://schemas.openxmlformats.org/officeDocument/2006/relationships/hyperlink" Target="mailto:xyz@gmail.com" TargetMode="External"/><Relationship Id="rId4" Type="http://schemas.openxmlformats.org/officeDocument/2006/relationships/hyperlink" Target="mailto:xyz@gmail.com" TargetMode="External"/><Relationship Id="rId9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6"/>
  <sheetViews>
    <sheetView tabSelected="1" zoomScale="90" zoomScaleNormal="90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A6" sqref="A6:XFD6"/>
    </sheetView>
  </sheetViews>
  <sheetFormatPr defaultRowHeight="15" x14ac:dyDescent="0.25"/>
  <cols>
    <col min="1" max="1" width="5.7109375" customWidth="1"/>
    <col min="2" max="2" width="18.7109375" customWidth="1"/>
    <col min="3" max="3" width="13.5703125" customWidth="1"/>
    <col min="4" max="4" width="45.42578125" customWidth="1"/>
    <col min="5" max="5" width="13.42578125" style="1" customWidth="1"/>
    <col min="6" max="6" width="13.5703125" style="1" customWidth="1"/>
    <col min="7" max="8" width="13.85546875" style="1" customWidth="1"/>
    <col min="9" max="9" width="13.7109375" style="1" customWidth="1"/>
    <col min="10" max="10" width="1.7109375" style="1" customWidth="1"/>
    <col min="11" max="11" width="14" style="1" customWidth="1"/>
    <col min="12" max="12" width="16.85546875" style="1" bestFit="1" customWidth="1"/>
    <col min="13" max="13" width="15" style="1" customWidth="1"/>
    <col min="14" max="14" width="13.7109375" style="1" customWidth="1"/>
    <col min="15" max="15" width="14" style="1" customWidth="1"/>
    <col min="16" max="16" width="1.7109375" style="1" customWidth="1"/>
    <col min="17" max="18" width="15.28515625" style="1" customWidth="1"/>
    <col min="19" max="19" width="15.7109375" style="1" customWidth="1"/>
    <col min="20" max="21" width="14" style="1" customWidth="1"/>
    <col min="22" max="22" width="15.28515625" style="1" customWidth="1"/>
    <col min="23" max="23" width="14.7109375" style="1" customWidth="1"/>
    <col min="24" max="24" width="1.7109375" style="1" customWidth="1"/>
    <col min="25" max="25" width="15.140625" style="1" customWidth="1"/>
    <col min="26" max="27" width="14.85546875" style="1" customWidth="1"/>
    <col min="28" max="28" width="11.5703125" style="1" bestFit="1" customWidth="1"/>
    <col min="29" max="30" width="11.5703125" style="1" customWidth="1"/>
    <col min="31" max="31" width="14" style="1" customWidth="1"/>
    <col min="32" max="32" width="11.5703125" style="1" customWidth="1"/>
    <col min="33" max="33" width="13.28515625" style="1" customWidth="1"/>
    <col min="34" max="34" width="14.5703125" style="1" customWidth="1"/>
    <col min="35" max="35" width="12.42578125" style="1" customWidth="1"/>
    <col min="36" max="36" width="1.7109375" style="1" customWidth="1"/>
    <col min="37" max="45" width="12" style="1" customWidth="1"/>
    <col min="46" max="46" width="1.7109375" style="1" customWidth="1"/>
    <col min="47" max="47" width="12" style="1" customWidth="1"/>
    <col min="48" max="49" width="14.5703125" style="1" customWidth="1"/>
    <col min="50" max="50" width="13.85546875" style="1" bestFit="1" customWidth="1"/>
    <col min="51" max="51" width="1.7109375" style="1" customWidth="1"/>
    <col min="52" max="52" width="14.85546875" style="1" customWidth="1"/>
    <col min="53" max="53" width="13.42578125" style="1" customWidth="1"/>
    <col min="54" max="54" width="1.7109375" style="1" customWidth="1"/>
    <col min="55" max="55" width="13.28515625" style="1" customWidth="1"/>
    <col min="56" max="56" width="14" style="1" customWidth="1"/>
    <col min="57" max="57" width="13.42578125" style="1" customWidth="1"/>
    <col min="58" max="58" width="1.7109375" style="1" customWidth="1"/>
    <col min="59" max="59" width="15.7109375" bestFit="1" customWidth="1"/>
    <col min="60" max="60" width="1.7109375" style="1" customWidth="1"/>
    <col min="61" max="61" width="12.42578125" style="1" customWidth="1"/>
    <col min="62" max="62" width="12.7109375" style="1" customWidth="1"/>
    <col min="63" max="63" width="13.42578125" style="1" customWidth="1"/>
    <col min="64" max="64" width="14" style="1" customWidth="1"/>
    <col min="65" max="65" width="18.7109375" style="1" customWidth="1"/>
    <col min="66" max="66" width="13.85546875" style="1" customWidth="1"/>
    <col min="67" max="67" width="1.7109375" style="1" customWidth="1"/>
    <col min="68" max="68" width="11.85546875" style="1" customWidth="1"/>
    <col min="69" max="16384" width="9.140625" style="1"/>
  </cols>
  <sheetData>
    <row r="1" spans="1:70" x14ac:dyDescent="0.25">
      <c r="A1" s="2">
        <f ca="1">TODAY()</f>
        <v>42747</v>
      </c>
      <c r="B1" s="2" t="s">
        <v>71</v>
      </c>
      <c r="C1" s="2"/>
      <c r="D1" s="2"/>
    </row>
    <row r="3" spans="1:70" ht="15.75" thickBot="1" x14ac:dyDescent="0.3">
      <c r="A3" s="1"/>
      <c r="B3" s="1"/>
      <c r="C3" s="1"/>
      <c r="D3" s="1"/>
    </row>
    <row r="4" spans="1:70" ht="15.75" customHeight="1" thickBot="1" x14ac:dyDescent="0.3">
      <c r="A4" s="140" t="s">
        <v>18</v>
      </c>
      <c r="B4" s="140"/>
      <c r="C4" s="140"/>
      <c r="D4" s="140"/>
      <c r="E4" s="140"/>
      <c r="F4" s="140"/>
      <c r="G4" s="140"/>
      <c r="H4" s="140"/>
      <c r="I4" s="140"/>
      <c r="J4" s="3"/>
      <c r="K4" s="140" t="s">
        <v>3</v>
      </c>
      <c r="L4" s="140"/>
      <c r="M4" s="140"/>
      <c r="N4" s="140"/>
      <c r="O4" s="140"/>
      <c r="P4" s="3"/>
      <c r="Q4" s="140" t="s">
        <v>21</v>
      </c>
      <c r="R4" s="140"/>
      <c r="S4" s="140"/>
      <c r="T4" s="140"/>
      <c r="U4" s="140"/>
      <c r="V4" s="140"/>
      <c r="W4" s="140"/>
      <c r="X4" s="3"/>
      <c r="Y4" s="140" t="s">
        <v>4</v>
      </c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3"/>
      <c r="AK4" s="140" t="s">
        <v>22</v>
      </c>
      <c r="AL4" s="140"/>
      <c r="AM4" s="140"/>
      <c r="AN4" s="140"/>
      <c r="AO4" s="140"/>
      <c r="AP4" s="140"/>
      <c r="AQ4" s="140"/>
      <c r="AR4" s="140"/>
      <c r="AS4" s="140"/>
      <c r="AT4" s="3"/>
      <c r="AU4" s="141" t="s">
        <v>27</v>
      </c>
      <c r="AV4" s="142"/>
      <c r="AW4" s="142"/>
      <c r="AX4" s="143"/>
      <c r="AY4" s="3"/>
      <c r="AZ4" s="140" t="s">
        <v>5</v>
      </c>
      <c r="BA4" s="140"/>
      <c r="BB4" s="3"/>
      <c r="BC4" s="140" t="s">
        <v>28</v>
      </c>
      <c r="BD4" s="140"/>
      <c r="BE4" s="140"/>
      <c r="BF4" s="3"/>
      <c r="BG4" s="74"/>
      <c r="BH4" s="5"/>
      <c r="BI4" s="141" t="s">
        <v>29</v>
      </c>
      <c r="BJ4" s="142"/>
      <c r="BK4" s="142"/>
      <c r="BL4" s="142"/>
      <c r="BM4" s="142"/>
      <c r="BN4" s="143"/>
      <c r="BO4" s="3"/>
      <c r="BP4" s="4"/>
    </row>
    <row r="5" spans="1:70" ht="51.75" thickBot="1" x14ac:dyDescent="0.25">
      <c r="A5" s="132" t="s">
        <v>13</v>
      </c>
      <c r="B5" s="133" t="s">
        <v>14</v>
      </c>
      <c r="C5" s="133" t="s">
        <v>15</v>
      </c>
      <c r="D5" s="133" t="s">
        <v>56</v>
      </c>
      <c r="E5" s="133" t="s">
        <v>16</v>
      </c>
      <c r="F5" s="133" t="s">
        <v>7</v>
      </c>
      <c r="G5" s="133" t="s">
        <v>19</v>
      </c>
      <c r="H5" s="133" t="s">
        <v>58</v>
      </c>
      <c r="I5" s="133" t="s">
        <v>44</v>
      </c>
      <c r="J5" s="134"/>
      <c r="K5" s="135" t="s">
        <v>57</v>
      </c>
      <c r="L5" s="135" t="s">
        <v>59</v>
      </c>
      <c r="M5" s="135" t="s">
        <v>1</v>
      </c>
      <c r="N5" s="135" t="s">
        <v>10</v>
      </c>
      <c r="O5" s="135" t="s">
        <v>2</v>
      </c>
      <c r="P5" s="134"/>
      <c r="Q5" s="135" t="s">
        <v>60</v>
      </c>
      <c r="R5" s="135" t="s">
        <v>8</v>
      </c>
      <c r="S5" s="135" t="s">
        <v>9</v>
      </c>
      <c r="T5" s="135" t="s">
        <v>23</v>
      </c>
      <c r="U5" s="135" t="s">
        <v>0</v>
      </c>
      <c r="V5" s="135" t="s">
        <v>45</v>
      </c>
      <c r="W5" s="135" t="s">
        <v>20</v>
      </c>
      <c r="X5" s="134"/>
      <c r="Y5" s="135" t="s">
        <v>63</v>
      </c>
      <c r="Z5" s="135" t="s">
        <v>64</v>
      </c>
      <c r="AA5" s="135" t="s">
        <v>65</v>
      </c>
      <c r="AB5" s="135" t="s">
        <v>66</v>
      </c>
      <c r="AC5" s="135" t="s">
        <v>67</v>
      </c>
      <c r="AD5" s="135" t="s">
        <v>68</v>
      </c>
      <c r="AE5" s="135" t="s">
        <v>46</v>
      </c>
      <c r="AF5" s="135" t="s">
        <v>47</v>
      </c>
      <c r="AG5" s="135" t="s">
        <v>48</v>
      </c>
      <c r="AH5" s="135" t="s">
        <v>49</v>
      </c>
      <c r="AI5" s="135" t="s">
        <v>50</v>
      </c>
      <c r="AJ5" s="134"/>
      <c r="AK5" s="135" t="s">
        <v>26</v>
      </c>
      <c r="AL5" s="135" t="s">
        <v>51</v>
      </c>
      <c r="AM5" s="135" t="s">
        <v>63</v>
      </c>
      <c r="AN5" s="135" t="s">
        <v>64</v>
      </c>
      <c r="AO5" s="135" t="s">
        <v>65</v>
      </c>
      <c r="AP5" s="135" t="s">
        <v>66</v>
      </c>
      <c r="AQ5" s="135" t="s">
        <v>67</v>
      </c>
      <c r="AR5" s="135" t="s">
        <v>68</v>
      </c>
      <c r="AS5" s="135" t="s">
        <v>46</v>
      </c>
      <c r="AT5" s="134"/>
      <c r="AU5" s="135" t="s">
        <v>47</v>
      </c>
      <c r="AV5" s="135" t="s">
        <v>48</v>
      </c>
      <c r="AW5" s="135" t="s">
        <v>49</v>
      </c>
      <c r="AX5" s="135" t="s">
        <v>50</v>
      </c>
      <c r="AY5" s="134"/>
      <c r="AZ5" s="135" t="s">
        <v>52</v>
      </c>
      <c r="BA5" s="135" t="s">
        <v>53</v>
      </c>
      <c r="BB5" s="136"/>
      <c r="BC5" s="135" t="s">
        <v>54</v>
      </c>
      <c r="BD5" s="135" t="s">
        <v>62</v>
      </c>
      <c r="BE5" s="135" t="s">
        <v>55</v>
      </c>
      <c r="BF5" s="136"/>
      <c r="BG5" s="135" t="s">
        <v>43</v>
      </c>
      <c r="BH5" s="136"/>
      <c r="BI5" s="135" t="s">
        <v>6</v>
      </c>
      <c r="BJ5" s="135" t="s">
        <v>30</v>
      </c>
      <c r="BK5" s="135" t="s">
        <v>31</v>
      </c>
      <c r="BL5" s="135" t="s">
        <v>32</v>
      </c>
      <c r="BM5" s="135" t="s">
        <v>33</v>
      </c>
      <c r="BN5" s="135" t="s">
        <v>61</v>
      </c>
      <c r="BO5" s="136"/>
      <c r="BP5" s="137" t="s">
        <v>17</v>
      </c>
    </row>
    <row r="6" spans="1:70" s="91" customFormat="1" ht="30" x14ac:dyDescent="0.25">
      <c r="A6" s="78">
        <v>1</v>
      </c>
      <c r="B6" s="79" t="s">
        <v>72</v>
      </c>
      <c r="C6" s="79" t="s">
        <v>73</v>
      </c>
      <c r="D6" s="113" t="s">
        <v>86</v>
      </c>
      <c r="E6" s="10"/>
      <c r="F6" s="84" t="s">
        <v>11</v>
      </c>
      <c r="G6" s="11">
        <v>11186</v>
      </c>
      <c r="H6" s="11">
        <v>11186</v>
      </c>
      <c r="I6" s="11">
        <v>5</v>
      </c>
      <c r="J6" s="12"/>
      <c r="K6" s="13">
        <v>11000</v>
      </c>
      <c r="L6" s="20">
        <v>12.304600000000001</v>
      </c>
      <c r="M6" s="114">
        <v>13.541060000000002</v>
      </c>
      <c r="N6" s="20">
        <v>0.26846399999999998</v>
      </c>
      <c r="O6" s="114">
        <f>M6-N6</f>
        <v>13.272596000000002</v>
      </c>
      <c r="P6" s="85"/>
      <c r="Q6" s="75">
        <v>49</v>
      </c>
      <c r="R6" s="14">
        <v>42217</v>
      </c>
      <c r="S6" s="14">
        <v>44044</v>
      </c>
      <c r="T6" s="14" t="s">
        <v>24</v>
      </c>
      <c r="U6" s="14">
        <v>43313</v>
      </c>
      <c r="V6" s="86">
        <f ca="1">IF(((YEAR(S6)-YEAR($A$1))*12)+(MONTH(S6)-MONTH($A$1))&lt;0,"0",((YEAR(S6)-YEAR($A$1))*12)+(MONTH(S6)-MONTH($A$1)))</f>
        <v>43</v>
      </c>
      <c r="W6" s="15">
        <f ca="1">IF(((YEAR(U6)-YEAR($A$1))*12)+(MONTH(U6)-MONTH($A$1))&lt;0,"0",((YEAR(U6)-YEAR($A$1))*12)+(MONTH(U6)-MONTH($A$1)))</f>
        <v>19</v>
      </c>
      <c r="X6" s="16"/>
      <c r="Y6" s="46">
        <v>80</v>
      </c>
      <c r="Z6" s="118">
        <f>(AG6*10^7)/(G6*12)</f>
        <v>6</v>
      </c>
      <c r="AA6" s="138" t="s">
        <v>69</v>
      </c>
      <c r="AB6" s="46">
        <v>6</v>
      </c>
      <c r="AC6" s="138" t="s">
        <v>69</v>
      </c>
      <c r="AD6" s="139">
        <f>Y6-(IF(AA6="Owner",Z6,0)+IF(AC6="Owner",AB6,0))</f>
        <v>68</v>
      </c>
      <c r="AE6" s="47">
        <f>(AD6*G6)/10^7</f>
        <v>7.6064800000000002E-2</v>
      </c>
      <c r="AF6" s="47">
        <f>((Y6*$G6)*12)/10^7</f>
        <v>1.0738559999999999</v>
      </c>
      <c r="AG6" s="121">
        <v>8.0539200000000005E-2</v>
      </c>
      <c r="AH6" s="47">
        <f>((AB6*$G6)*12)/10^7</f>
        <v>8.0539200000000005E-2</v>
      </c>
      <c r="AI6" s="47">
        <f t="shared" ref="AI6:AI7" si="0">AF6-AH6</f>
        <v>0.99331679999999989</v>
      </c>
      <c r="AJ6" s="56"/>
      <c r="AK6" s="14">
        <v>43497</v>
      </c>
      <c r="AL6" s="19">
        <v>0.15</v>
      </c>
      <c r="AM6" s="17">
        <f>Y6*(1+AL6)</f>
        <v>92</v>
      </c>
      <c r="AN6" s="118">
        <f>(AV6*10^7)/(G6*12)</f>
        <v>6</v>
      </c>
      <c r="AO6" s="138" t="s">
        <v>69</v>
      </c>
      <c r="AP6" s="46">
        <v>6</v>
      </c>
      <c r="AQ6" s="138" t="s">
        <v>69</v>
      </c>
      <c r="AR6" s="139">
        <f>AM6-(IF(AO6="Owner",AN6,0)+IF(AQ6="Owner",AP6,0))</f>
        <v>80</v>
      </c>
      <c r="AS6" s="47">
        <f>(AR6*G6)/10^7</f>
        <v>8.9487999999999998E-2</v>
      </c>
      <c r="AT6" s="88"/>
      <c r="AU6" s="47">
        <f>((AM6*$G6)*12)/10^7</f>
        <v>1.2349344</v>
      </c>
      <c r="AV6" s="49">
        <v>8.0539200000000005E-2</v>
      </c>
      <c r="AW6" s="49">
        <f>((AP6*$G6)*12)/10^7</f>
        <v>8.0539200000000005E-2</v>
      </c>
      <c r="AX6" s="47">
        <f>((AR6*$G6)*12)/10^7</f>
        <v>1.0738559999999999</v>
      </c>
      <c r="AY6" s="56"/>
      <c r="AZ6" s="48">
        <f>AI6/M6</f>
        <v>7.3355911575607807E-2</v>
      </c>
      <c r="BA6" s="48">
        <f>AI6/O6</f>
        <v>7.4839677181464712E-2</v>
      </c>
      <c r="BB6" s="57"/>
      <c r="BC6" s="49">
        <v>8.9487999999999998E-2</v>
      </c>
      <c r="BD6" s="46">
        <v>2</v>
      </c>
      <c r="BE6" s="47">
        <f t="shared" ref="BE6:BE7" si="1">BD6*BC6</f>
        <v>0.178976</v>
      </c>
      <c r="BF6" s="89"/>
      <c r="BG6" s="49">
        <v>0.2</v>
      </c>
      <c r="BH6" s="89"/>
      <c r="BI6" s="46" t="s">
        <v>34</v>
      </c>
      <c r="BJ6" s="46" t="s">
        <v>35</v>
      </c>
      <c r="BK6" s="46" t="s">
        <v>36</v>
      </c>
      <c r="BL6" s="123">
        <v>9988776655</v>
      </c>
      <c r="BM6" s="124" t="s">
        <v>37</v>
      </c>
      <c r="BN6" s="46" t="s">
        <v>38</v>
      </c>
      <c r="BO6" s="101"/>
      <c r="BP6" s="90"/>
    </row>
    <row r="7" spans="1:70" s="91" customFormat="1" ht="30" x14ac:dyDescent="0.25">
      <c r="A7" s="78">
        <f>A6+1</f>
        <v>2</v>
      </c>
      <c r="B7" s="79" t="s">
        <v>72</v>
      </c>
      <c r="C7" s="79" t="s">
        <v>74</v>
      </c>
      <c r="D7" s="113" t="s">
        <v>86</v>
      </c>
      <c r="E7" s="10"/>
      <c r="F7" s="84" t="s">
        <v>12</v>
      </c>
      <c r="G7" s="11">
        <v>11200</v>
      </c>
      <c r="H7" s="11">
        <v>11200</v>
      </c>
      <c r="I7" s="11">
        <v>2</v>
      </c>
      <c r="J7" s="12"/>
      <c r="K7" s="13">
        <v>11100</v>
      </c>
      <c r="L7" s="20">
        <v>12.432</v>
      </c>
      <c r="M7" s="114">
        <v>13.6812</v>
      </c>
      <c r="N7" s="20">
        <v>0.26846399999999998</v>
      </c>
      <c r="O7" s="114">
        <f>M7-N7</f>
        <v>13.412736000000001</v>
      </c>
      <c r="P7" s="85"/>
      <c r="Q7" s="75">
        <v>49</v>
      </c>
      <c r="R7" s="14">
        <v>42217</v>
      </c>
      <c r="S7" s="14">
        <v>44044</v>
      </c>
      <c r="T7" s="21" t="s">
        <v>25</v>
      </c>
      <c r="U7" s="14">
        <v>43313</v>
      </c>
      <c r="V7" s="86">
        <f ca="1">IF(((YEAR(S7)-YEAR($A$1))*12)+(MONTH(S7)-MONTH($A$1))&lt;0,"0",((YEAR(S7)-YEAR($A$1))*12)+(MONTH(S7)-MONTH($A$1)))</f>
        <v>43</v>
      </c>
      <c r="W7" s="15">
        <f ca="1">IF(((YEAR(U7)-YEAR($A$1))*12)+(MONTH(U7)-MONTH($A$1))&lt;0,"0",((YEAR(U7)-YEAR($A$1))*12)+(MONTH(U7)-MONTH($A$1)))</f>
        <v>19</v>
      </c>
      <c r="X7" s="16"/>
      <c r="Y7" s="22">
        <v>99</v>
      </c>
      <c r="Z7" s="72">
        <f>(AG7*10^7)/(G7*12)</f>
        <v>5.9924999999999997</v>
      </c>
      <c r="AA7" s="87" t="s">
        <v>70</v>
      </c>
      <c r="AB7" s="22">
        <v>6</v>
      </c>
      <c r="AC7" s="87" t="s">
        <v>70</v>
      </c>
      <c r="AD7" s="125">
        <f>Y7-(IF(AA7="Owner",Z7,0)+IF(AC7="Owner",AB7,0))</f>
        <v>99</v>
      </c>
      <c r="AE7" s="23">
        <f>(AD7*G7)/10^7</f>
        <v>0.11088000000000001</v>
      </c>
      <c r="AF7" s="23">
        <f>((Y7*$G7)*12)/10^7</f>
        <v>1.33056</v>
      </c>
      <c r="AG7" s="126">
        <v>8.0539200000000005E-2</v>
      </c>
      <c r="AH7" s="23">
        <f>((AB7*$G7)*12)/10^7</f>
        <v>8.0640000000000003E-2</v>
      </c>
      <c r="AI7" s="23">
        <f t="shared" si="0"/>
        <v>1.2499199999999999</v>
      </c>
      <c r="AJ7" s="31"/>
      <c r="AK7" s="14">
        <v>43497</v>
      </c>
      <c r="AL7" s="19">
        <v>0.15</v>
      </c>
      <c r="AM7" s="17">
        <f>Y7*(1+AL7)</f>
        <v>113.85</v>
      </c>
      <c r="AN7" s="72">
        <f>(AV7*10^7)/(G7*12)</f>
        <v>6</v>
      </c>
      <c r="AO7" s="87" t="s">
        <v>70</v>
      </c>
      <c r="AP7" s="22">
        <v>6</v>
      </c>
      <c r="AQ7" s="87" t="s">
        <v>70</v>
      </c>
      <c r="AR7" s="125">
        <f>AM7-(IF(AO7="Owner",AN7,0)+IF(AQ7="Owner",AP7,0))</f>
        <v>113.85</v>
      </c>
      <c r="AS7" s="23">
        <f>(AR7*G7)/10^7</f>
        <v>0.12751199999999999</v>
      </c>
      <c r="AT7" s="127"/>
      <c r="AU7" s="23">
        <f>((AM7*$G7)*12)/10^7</f>
        <v>1.5301439999999999</v>
      </c>
      <c r="AV7" s="73">
        <v>8.0640000000000003E-2</v>
      </c>
      <c r="AW7" s="73">
        <f>((AP7*$G7)*12)/10^7</f>
        <v>8.0640000000000003E-2</v>
      </c>
      <c r="AX7" s="23">
        <f>((AR7*$G7)*12)/10^7</f>
        <v>1.5301439999999999</v>
      </c>
      <c r="AY7" s="31"/>
      <c r="AZ7" s="32">
        <f>AI7/M7</f>
        <v>9.1360406981843695E-2</v>
      </c>
      <c r="BA7" s="32">
        <f>AI7/O7</f>
        <v>9.3189040625268393E-2</v>
      </c>
      <c r="BB7" s="33"/>
      <c r="BC7" s="73">
        <v>8.5431779999999999E-2</v>
      </c>
      <c r="BD7" s="22">
        <v>3</v>
      </c>
      <c r="BE7" s="23">
        <f t="shared" si="1"/>
        <v>0.25629533999999998</v>
      </c>
      <c r="BF7" s="128"/>
      <c r="BG7" s="73">
        <v>0.2</v>
      </c>
      <c r="BH7" s="128"/>
      <c r="BI7" s="22" t="s">
        <v>39</v>
      </c>
      <c r="BJ7" s="22" t="s">
        <v>40</v>
      </c>
      <c r="BK7" s="22" t="s">
        <v>41</v>
      </c>
      <c r="BL7" s="129">
        <v>9988776655</v>
      </c>
      <c r="BM7" s="130" t="s">
        <v>42</v>
      </c>
      <c r="BN7" s="22" t="s">
        <v>38</v>
      </c>
      <c r="BO7" s="131"/>
      <c r="BP7" s="90"/>
    </row>
    <row r="8" spans="1:70" s="91" customFormat="1" x14ac:dyDescent="0.25">
      <c r="A8" s="78"/>
      <c r="B8" s="79"/>
      <c r="C8" s="79"/>
      <c r="D8" s="79"/>
      <c r="E8" s="10"/>
      <c r="F8" s="84"/>
      <c r="G8" s="11"/>
      <c r="H8" s="11"/>
      <c r="I8" s="11"/>
      <c r="J8" s="12"/>
      <c r="K8" s="13"/>
      <c r="L8" s="20"/>
      <c r="M8" s="114"/>
      <c r="N8" s="20"/>
      <c r="O8" s="114"/>
      <c r="P8" s="85"/>
      <c r="Q8" s="75"/>
      <c r="R8" s="14"/>
      <c r="S8" s="14"/>
      <c r="T8" s="21"/>
      <c r="U8" s="14"/>
      <c r="V8" s="86"/>
      <c r="W8" s="15"/>
      <c r="X8" s="16"/>
      <c r="Y8" s="22"/>
      <c r="Z8" s="72"/>
      <c r="AA8" s="72"/>
      <c r="AB8" s="30"/>
      <c r="AC8" s="30"/>
      <c r="AD8" s="30"/>
      <c r="AE8" s="23"/>
      <c r="AF8" s="30"/>
      <c r="AG8" s="23"/>
      <c r="AH8" s="23"/>
      <c r="AI8" s="23"/>
      <c r="AJ8" s="31"/>
      <c r="AK8" s="19"/>
      <c r="AL8" s="17"/>
      <c r="AM8" s="17"/>
      <c r="AN8" s="30"/>
      <c r="AO8" s="30"/>
      <c r="AP8" s="30"/>
      <c r="AQ8" s="30"/>
      <c r="AR8" s="30"/>
      <c r="AS8" s="30"/>
      <c r="AT8" s="127"/>
      <c r="AU8" s="23"/>
      <c r="AV8" s="73"/>
      <c r="AW8" s="73"/>
      <c r="AX8" s="23"/>
      <c r="AY8" s="31"/>
      <c r="AZ8" s="32"/>
      <c r="BA8" s="32"/>
      <c r="BB8" s="33"/>
      <c r="BC8" s="92"/>
      <c r="BD8" s="92"/>
      <c r="BE8" s="92"/>
      <c r="BF8" s="128"/>
      <c r="BG8" s="92"/>
      <c r="BH8" s="128"/>
      <c r="BI8" s="92"/>
      <c r="BJ8" s="92"/>
      <c r="BK8" s="92"/>
      <c r="BL8" s="92"/>
      <c r="BM8" s="92"/>
      <c r="BN8" s="92"/>
      <c r="BO8" s="131"/>
      <c r="BP8" s="90"/>
    </row>
    <row r="9" spans="1:70" s="91" customFormat="1" ht="30" x14ac:dyDescent="0.25">
      <c r="A9" s="78">
        <f>A7+1</f>
        <v>3</v>
      </c>
      <c r="B9" s="79" t="s">
        <v>75</v>
      </c>
      <c r="C9" s="79" t="s">
        <v>76</v>
      </c>
      <c r="D9" s="113" t="s">
        <v>87</v>
      </c>
      <c r="E9" s="10"/>
      <c r="F9" s="84" t="s">
        <v>11</v>
      </c>
      <c r="G9" s="11">
        <v>11186</v>
      </c>
      <c r="H9" s="11">
        <v>11186</v>
      </c>
      <c r="I9" s="11">
        <v>5</v>
      </c>
      <c r="J9" s="26"/>
      <c r="K9" s="13">
        <v>11000</v>
      </c>
      <c r="L9" s="20">
        <v>12.304600000000001</v>
      </c>
      <c r="M9" s="114">
        <v>13.541060000000002</v>
      </c>
      <c r="N9" s="20">
        <v>0.26846399999999998</v>
      </c>
      <c r="O9" s="114">
        <f>M9-N9</f>
        <v>13.272596000000002</v>
      </c>
      <c r="P9" s="94"/>
      <c r="Q9" s="75">
        <v>49</v>
      </c>
      <c r="R9" s="14">
        <v>42217</v>
      </c>
      <c r="S9" s="14">
        <v>44044</v>
      </c>
      <c r="T9" s="14" t="s">
        <v>24</v>
      </c>
      <c r="U9" s="14">
        <v>43313</v>
      </c>
      <c r="V9" s="86">
        <f ca="1">IF(((YEAR(S9)-YEAR($A$1))*12)+(MONTH(S9)-MONTH($A$1))&lt;0,"0",((YEAR(S9)-YEAR($A$1))*12)+(MONTH(S9)-MONTH($A$1)))</f>
        <v>43</v>
      </c>
      <c r="W9" s="15">
        <f ca="1">IF(((YEAR(U9)-YEAR($A$1))*12)+(MONTH(U9)-MONTH($A$1))&lt;0,"0",((YEAR(U9)-YEAR($A$1))*12)+(MONTH(U9)-MONTH($A$1)))</f>
        <v>19</v>
      </c>
      <c r="X9" s="29"/>
      <c r="Y9" s="22">
        <v>80</v>
      </c>
      <c r="Z9" s="72">
        <f t="shared" ref="Z9:Z10" si="2">(AG9*10^7)/(G9*12)</f>
        <v>6</v>
      </c>
      <c r="AA9" s="87" t="s">
        <v>69</v>
      </c>
      <c r="AB9" s="22">
        <v>6</v>
      </c>
      <c r="AC9" s="87" t="s">
        <v>69</v>
      </c>
      <c r="AD9" s="125">
        <f>Y9-(IF(AA9="Owner",Z9,0)+IF(AC9="Owner",AB9,0))</f>
        <v>68</v>
      </c>
      <c r="AE9" s="23">
        <f>(AD9*G9)/10^7</f>
        <v>7.6064800000000002E-2</v>
      </c>
      <c r="AF9" s="23">
        <f>((Y9*$G9)*12)/10^7</f>
        <v>1.0738559999999999</v>
      </c>
      <c r="AG9" s="126">
        <v>8.0539200000000005E-2</v>
      </c>
      <c r="AH9" s="23">
        <f>((AB9*$G9)*12)/10^7</f>
        <v>8.0539200000000005E-2</v>
      </c>
      <c r="AI9" s="23">
        <f t="shared" ref="AI9:AI10" si="3">AF9-AH9</f>
        <v>0.99331679999999989</v>
      </c>
      <c r="AJ9" s="31"/>
      <c r="AK9" s="14">
        <v>43497</v>
      </c>
      <c r="AL9" s="19">
        <v>0.15</v>
      </c>
      <c r="AM9" s="17">
        <f>Y9*(1+AL9)</f>
        <v>92</v>
      </c>
      <c r="AN9" s="122">
        <f>(AV9*10^7)/(G9*12)</f>
        <v>6</v>
      </c>
      <c r="AO9" s="119" t="s">
        <v>69</v>
      </c>
      <c r="AP9" s="41">
        <v>6</v>
      </c>
      <c r="AQ9" s="119" t="s">
        <v>69</v>
      </c>
      <c r="AR9" s="120">
        <f>AM9-(IF(AO9="Owner",AN9,0)+IF(AQ9="Owner",AP9,0))</f>
        <v>80</v>
      </c>
      <c r="AS9" s="47">
        <f>(AR9*G9)/10^7</f>
        <v>8.9487999999999998E-2</v>
      </c>
      <c r="AT9" s="127"/>
      <c r="AU9" s="47">
        <f>((AM9*$G9)*12)/10^7</f>
        <v>1.2349344</v>
      </c>
      <c r="AV9" s="49">
        <v>8.0539200000000005E-2</v>
      </c>
      <c r="AW9" s="49">
        <f>((AP9*$G9)*12)/10^7</f>
        <v>8.0539200000000005E-2</v>
      </c>
      <c r="AX9" s="47">
        <f>((AR9*$G9)*12)/10^7</f>
        <v>1.0738559999999999</v>
      </c>
      <c r="AY9" s="31"/>
      <c r="AZ9" s="48">
        <f>AI9/M9</f>
        <v>7.3355911575607807E-2</v>
      </c>
      <c r="BA9" s="48">
        <f>AI9/O9</f>
        <v>7.4839677181464712E-2</v>
      </c>
      <c r="BB9" s="33"/>
      <c r="BC9" s="49">
        <v>8.9487999999999998E-2</v>
      </c>
      <c r="BD9" s="46">
        <v>2</v>
      </c>
      <c r="BE9" s="47">
        <f t="shared" ref="BE9:BE10" si="4">BD9*BC9</f>
        <v>0.178976</v>
      </c>
      <c r="BF9" s="89"/>
      <c r="BG9" s="49">
        <v>0.2</v>
      </c>
      <c r="BH9" s="89"/>
      <c r="BI9" s="46" t="s">
        <v>34</v>
      </c>
      <c r="BJ9" s="46" t="s">
        <v>35</v>
      </c>
      <c r="BK9" s="46" t="s">
        <v>36</v>
      </c>
      <c r="BL9" s="123">
        <v>9988776655</v>
      </c>
      <c r="BM9" s="124" t="s">
        <v>37</v>
      </c>
      <c r="BN9" s="46" t="s">
        <v>38</v>
      </c>
      <c r="BO9" s="131"/>
      <c r="BP9" s="90"/>
    </row>
    <row r="10" spans="1:70" s="91" customFormat="1" ht="30" x14ac:dyDescent="0.25">
      <c r="A10" s="78">
        <f>A9+1</f>
        <v>4</v>
      </c>
      <c r="B10" s="79" t="s">
        <v>75</v>
      </c>
      <c r="C10" s="79" t="s">
        <v>77</v>
      </c>
      <c r="D10" s="113" t="s">
        <v>87</v>
      </c>
      <c r="E10" s="10"/>
      <c r="F10" s="84" t="s">
        <v>12</v>
      </c>
      <c r="G10" s="11">
        <v>11200</v>
      </c>
      <c r="H10" s="11">
        <v>11200</v>
      </c>
      <c r="I10" s="11">
        <v>2</v>
      </c>
      <c r="J10" s="26"/>
      <c r="K10" s="13">
        <v>11100</v>
      </c>
      <c r="L10" s="20">
        <v>12.432</v>
      </c>
      <c r="M10" s="114">
        <v>13.6812</v>
      </c>
      <c r="N10" s="20">
        <v>0.26846399999999998</v>
      </c>
      <c r="O10" s="114">
        <f>M10-N10</f>
        <v>13.412736000000001</v>
      </c>
      <c r="P10" s="94"/>
      <c r="Q10" s="75">
        <v>49</v>
      </c>
      <c r="R10" s="14">
        <v>42217</v>
      </c>
      <c r="S10" s="14">
        <v>44044</v>
      </c>
      <c r="T10" s="21" t="s">
        <v>25</v>
      </c>
      <c r="U10" s="14">
        <v>43313</v>
      </c>
      <c r="V10" s="86">
        <f ca="1">IF(((YEAR(S10)-YEAR($A$1))*12)+(MONTH(S10)-MONTH($A$1))&lt;0,"0",((YEAR(S10)-YEAR($A$1))*12)+(MONTH(S10)-MONTH($A$1)))</f>
        <v>43</v>
      </c>
      <c r="W10" s="15">
        <f ca="1">IF(((YEAR(U10)-YEAR($A$1))*12)+(MONTH(U10)-MONTH($A$1))&lt;0,"0",((YEAR(U10)-YEAR($A$1))*12)+(MONTH(U10)-MONTH($A$1)))</f>
        <v>19</v>
      </c>
      <c r="X10" s="29"/>
      <c r="Y10" s="22">
        <v>99</v>
      </c>
      <c r="Z10" s="72">
        <f t="shared" si="2"/>
        <v>5.9924999999999997</v>
      </c>
      <c r="AA10" s="87" t="s">
        <v>70</v>
      </c>
      <c r="AB10" s="22">
        <v>6</v>
      </c>
      <c r="AC10" s="87" t="s">
        <v>70</v>
      </c>
      <c r="AD10" s="125">
        <f>Y10-(IF(AA10="Owner",Z10,0)+IF(AC10="Owner",AB10,0))</f>
        <v>99</v>
      </c>
      <c r="AE10" s="23">
        <f>(AD10*G10)/10^7</f>
        <v>0.11088000000000001</v>
      </c>
      <c r="AF10" s="23">
        <f>((Y10*$G10)*12)/10^7</f>
        <v>1.33056</v>
      </c>
      <c r="AG10" s="126">
        <v>8.0539200000000005E-2</v>
      </c>
      <c r="AH10" s="23">
        <f>((AB10*$G10)*12)/10^7</f>
        <v>8.0640000000000003E-2</v>
      </c>
      <c r="AI10" s="23">
        <f t="shared" si="3"/>
        <v>1.2499199999999999</v>
      </c>
      <c r="AJ10" s="31"/>
      <c r="AK10" s="14">
        <v>43497</v>
      </c>
      <c r="AL10" s="19">
        <v>0.15</v>
      </c>
      <c r="AM10" s="17">
        <f>Y10*(1+AL10)</f>
        <v>113.85</v>
      </c>
      <c r="AN10" s="122">
        <f>(AV10*10^7)/(G10*12)</f>
        <v>6</v>
      </c>
      <c r="AO10" s="87" t="s">
        <v>70</v>
      </c>
      <c r="AP10" s="22">
        <v>6</v>
      </c>
      <c r="AQ10" s="87" t="s">
        <v>70</v>
      </c>
      <c r="AR10" s="125">
        <f>AM10-(IF(AO10="Owner",AN10,0)+IF(AQ10="Owner",AP10,0))</f>
        <v>113.85</v>
      </c>
      <c r="AS10" s="23">
        <f>(AR10*G10)/10^7</f>
        <v>0.12751199999999999</v>
      </c>
      <c r="AT10" s="127"/>
      <c r="AU10" s="23">
        <f>((AM10*$G10)*12)/10^7</f>
        <v>1.5301439999999999</v>
      </c>
      <c r="AV10" s="73">
        <v>8.0640000000000003E-2</v>
      </c>
      <c r="AW10" s="73">
        <f>((AP10*$G10)*12)/10^7</f>
        <v>8.0640000000000003E-2</v>
      </c>
      <c r="AX10" s="23">
        <f>((AR10*$G10)*12)/10^7</f>
        <v>1.5301439999999999</v>
      </c>
      <c r="AY10" s="31"/>
      <c r="AZ10" s="32">
        <f>AI10/M10</f>
        <v>9.1360406981843695E-2</v>
      </c>
      <c r="BA10" s="32">
        <f>AI10/O10</f>
        <v>9.3189040625268393E-2</v>
      </c>
      <c r="BB10" s="33"/>
      <c r="BC10" s="73">
        <v>8.5431779999999999E-2</v>
      </c>
      <c r="BD10" s="22">
        <v>3</v>
      </c>
      <c r="BE10" s="23">
        <f t="shared" si="4"/>
        <v>0.25629533999999998</v>
      </c>
      <c r="BF10" s="128"/>
      <c r="BG10" s="73">
        <v>0.2</v>
      </c>
      <c r="BH10" s="128"/>
      <c r="BI10" s="22" t="s">
        <v>39</v>
      </c>
      <c r="BJ10" s="22" t="s">
        <v>40</v>
      </c>
      <c r="BK10" s="22" t="s">
        <v>41</v>
      </c>
      <c r="BL10" s="129">
        <v>9988776655</v>
      </c>
      <c r="BM10" s="130" t="s">
        <v>42</v>
      </c>
      <c r="BN10" s="22" t="s">
        <v>38</v>
      </c>
      <c r="BO10" s="131"/>
      <c r="BP10" s="90"/>
    </row>
    <row r="11" spans="1:70" s="91" customFormat="1" x14ac:dyDescent="0.25">
      <c r="A11" s="80"/>
      <c r="B11" s="81"/>
      <c r="C11" s="81"/>
      <c r="D11" s="81"/>
      <c r="E11" s="24"/>
      <c r="F11" s="93"/>
      <c r="G11" s="25"/>
      <c r="H11" s="25"/>
      <c r="I11" s="25"/>
      <c r="J11" s="26"/>
      <c r="K11" s="27"/>
      <c r="L11" s="73"/>
      <c r="M11" s="114"/>
      <c r="N11" s="73"/>
      <c r="O11" s="115"/>
      <c r="P11" s="94"/>
      <c r="Q11" s="76"/>
      <c r="R11" s="21"/>
      <c r="S11" s="21"/>
      <c r="T11" s="21"/>
      <c r="U11" s="21"/>
      <c r="V11" s="95"/>
      <c r="W11" s="28"/>
      <c r="X11" s="29"/>
      <c r="Y11" s="22"/>
      <c r="Z11" s="72"/>
      <c r="AA11" s="72"/>
      <c r="AB11" s="22"/>
      <c r="AC11" s="30"/>
      <c r="AD11" s="30"/>
      <c r="AE11" s="23"/>
      <c r="AF11" s="23"/>
      <c r="AG11" s="126"/>
      <c r="AH11" s="23"/>
      <c r="AI11" s="23"/>
      <c r="AJ11" s="31"/>
      <c r="AK11" s="14"/>
      <c r="AL11" s="19"/>
      <c r="AM11" s="17"/>
      <c r="AN11" s="30"/>
      <c r="AO11" s="30"/>
      <c r="AP11" s="30"/>
      <c r="AQ11" s="23"/>
      <c r="AR11" s="23"/>
      <c r="AS11" s="23"/>
      <c r="AT11" s="127"/>
      <c r="AU11" s="23"/>
      <c r="AV11" s="73"/>
      <c r="AW11" s="73"/>
      <c r="AX11" s="23"/>
      <c r="AY11" s="31"/>
      <c r="AZ11" s="32"/>
      <c r="BA11" s="32"/>
      <c r="BB11" s="33"/>
      <c r="BC11" s="73"/>
      <c r="BD11" s="22"/>
      <c r="BE11" s="23"/>
      <c r="BF11" s="128"/>
      <c r="BG11" s="73"/>
      <c r="BH11" s="128"/>
      <c r="BI11" s="92"/>
      <c r="BJ11" s="92"/>
      <c r="BK11" s="92"/>
      <c r="BL11" s="92"/>
      <c r="BM11" s="92"/>
      <c r="BN11" s="92"/>
      <c r="BO11" s="131"/>
      <c r="BP11" s="90"/>
    </row>
    <row r="12" spans="1:70" s="91" customFormat="1" ht="30" x14ac:dyDescent="0.25">
      <c r="A12" s="78">
        <f>A10+1</f>
        <v>5</v>
      </c>
      <c r="B12" s="79" t="s">
        <v>78</v>
      </c>
      <c r="C12" s="79" t="s">
        <v>76</v>
      </c>
      <c r="D12" s="113" t="s">
        <v>88</v>
      </c>
      <c r="E12" s="10"/>
      <c r="F12" s="84" t="s">
        <v>11</v>
      </c>
      <c r="G12" s="11">
        <v>11186</v>
      </c>
      <c r="H12" s="11">
        <v>11186</v>
      </c>
      <c r="I12" s="11">
        <v>5</v>
      </c>
      <c r="J12" s="26"/>
      <c r="K12" s="13">
        <v>11000</v>
      </c>
      <c r="L12" s="20">
        <v>12.304600000000001</v>
      </c>
      <c r="M12" s="114">
        <v>13.541060000000002</v>
      </c>
      <c r="N12" s="20">
        <v>0.26846399999999998</v>
      </c>
      <c r="O12" s="114">
        <f>M12-N12</f>
        <v>13.272596000000002</v>
      </c>
      <c r="P12" s="94"/>
      <c r="Q12" s="75">
        <v>49</v>
      </c>
      <c r="R12" s="14">
        <v>42217</v>
      </c>
      <c r="S12" s="14">
        <v>44044</v>
      </c>
      <c r="T12" s="14" t="s">
        <v>24</v>
      </c>
      <c r="U12" s="14">
        <v>43313</v>
      </c>
      <c r="V12" s="86">
        <f ca="1">IF(((YEAR(S12)-YEAR($A$1))*12)+(MONTH(S12)-MONTH($A$1))&lt;0,"0",((YEAR(S12)-YEAR($A$1))*12)+(MONTH(S12)-MONTH($A$1)))</f>
        <v>43</v>
      </c>
      <c r="W12" s="15">
        <f ca="1">IF(((YEAR(U12)-YEAR($A$1))*12)+(MONTH(U12)-MONTH($A$1))&lt;0,"0",((YEAR(U12)-YEAR($A$1))*12)+(MONTH(U12)-MONTH($A$1)))</f>
        <v>19</v>
      </c>
      <c r="X12" s="29"/>
      <c r="Y12" s="22">
        <v>80</v>
      </c>
      <c r="Z12" s="72">
        <f>(AG12*10^7)/(G12*12)</f>
        <v>6</v>
      </c>
      <c r="AA12" s="87" t="s">
        <v>69</v>
      </c>
      <c r="AB12" s="22">
        <v>6</v>
      </c>
      <c r="AC12" s="87" t="s">
        <v>69</v>
      </c>
      <c r="AD12" s="125">
        <f>Y12-(IF(AA12="Owner",Z12,0)+IF(AC12="Owner",AB12,0))</f>
        <v>68</v>
      </c>
      <c r="AE12" s="23">
        <f>(AD12*G12)/10^7</f>
        <v>7.6064800000000002E-2</v>
      </c>
      <c r="AF12" s="23">
        <f>((Y12*$G12)*12)/10^7</f>
        <v>1.0738559999999999</v>
      </c>
      <c r="AG12" s="126">
        <v>8.0539200000000005E-2</v>
      </c>
      <c r="AH12" s="23">
        <f>((AB12*$G12)*12)/10^7</f>
        <v>8.0539200000000005E-2</v>
      </c>
      <c r="AI12" s="23">
        <f t="shared" ref="AI12:AI15" si="5">AF12-AH12</f>
        <v>0.99331679999999989</v>
      </c>
      <c r="AJ12" s="31"/>
      <c r="AK12" s="14">
        <v>43497</v>
      </c>
      <c r="AL12" s="19">
        <v>0.15</v>
      </c>
      <c r="AM12" s="17">
        <f>Y12*(1+AL12)</f>
        <v>92</v>
      </c>
      <c r="AN12" s="122">
        <f>(AV12*10^7)/(G12*12)</f>
        <v>6</v>
      </c>
      <c r="AO12" s="119" t="s">
        <v>69</v>
      </c>
      <c r="AP12" s="41">
        <v>6</v>
      </c>
      <c r="AQ12" s="119" t="s">
        <v>69</v>
      </c>
      <c r="AR12" s="120">
        <f>AM12-(IF(AO12="Owner",AN12,0)+IF(AQ12="Owner",AP12,0))</f>
        <v>80</v>
      </c>
      <c r="AS12" s="47">
        <f>(AR12*G12)/10^7</f>
        <v>8.9487999999999998E-2</v>
      </c>
      <c r="AT12" s="127"/>
      <c r="AU12" s="47">
        <f>((AM12*$G12)*12)/10^7</f>
        <v>1.2349344</v>
      </c>
      <c r="AV12" s="49">
        <v>8.0539200000000005E-2</v>
      </c>
      <c r="AW12" s="49">
        <f>((AP12*$G12)*12)/10^7</f>
        <v>8.0539200000000005E-2</v>
      </c>
      <c r="AX12" s="47">
        <f>((AR12*$G12)*12)/10^7</f>
        <v>1.0738559999999999</v>
      </c>
      <c r="AY12" s="31"/>
      <c r="AZ12" s="48">
        <f>AI12/M12</f>
        <v>7.3355911575607807E-2</v>
      </c>
      <c r="BA12" s="48">
        <f>AI12/O12</f>
        <v>7.4839677181464712E-2</v>
      </c>
      <c r="BB12" s="33"/>
      <c r="BC12" s="49">
        <v>8.9487999999999998E-2</v>
      </c>
      <c r="BD12" s="46">
        <v>2</v>
      </c>
      <c r="BE12" s="47">
        <f t="shared" ref="BE12:BE15" si="6">BD12*BC12</f>
        <v>0.178976</v>
      </c>
      <c r="BF12" s="89"/>
      <c r="BG12" s="49">
        <v>0.2</v>
      </c>
      <c r="BH12" s="89"/>
      <c r="BI12" s="46" t="s">
        <v>34</v>
      </c>
      <c r="BJ12" s="46" t="s">
        <v>35</v>
      </c>
      <c r="BK12" s="46" t="s">
        <v>36</v>
      </c>
      <c r="BL12" s="123">
        <v>9988776655</v>
      </c>
      <c r="BM12" s="124" t="s">
        <v>37</v>
      </c>
      <c r="BN12" s="46" t="s">
        <v>38</v>
      </c>
      <c r="BO12" s="131"/>
      <c r="BP12" s="90"/>
    </row>
    <row r="13" spans="1:70" s="91" customFormat="1" ht="30" x14ac:dyDescent="0.25">
      <c r="A13" s="78">
        <f>A12+1</f>
        <v>6</v>
      </c>
      <c r="B13" s="79" t="s">
        <v>78</v>
      </c>
      <c r="C13" s="79" t="s">
        <v>77</v>
      </c>
      <c r="D13" s="113" t="s">
        <v>88</v>
      </c>
      <c r="E13" s="10"/>
      <c r="F13" s="84" t="s">
        <v>12</v>
      </c>
      <c r="G13" s="11">
        <v>11200</v>
      </c>
      <c r="H13" s="11">
        <v>11200</v>
      </c>
      <c r="I13" s="11">
        <v>2</v>
      </c>
      <c r="J13" s="26"/>
      <c r="K13" s="13">
        <v>11100</v>
      </c>
      <c r="L13" s="20">
        <v>12.432</v>
      </c>
      <c r="M13" s="114">
        <v>13.6812</v>
      </c>
      <c r="N13" s="20">
        <v>0.26846399999999998</v>
      </c>
      <c r="O13" s="114">
        <f>M13-N13</f>
        <v>13.412736000000001</v>
      </c>
      <c r="P13" s="94"/>
      <c r="Q13" s="75">
        <v>49</v>
      </c>
      <c r="R13" s="14">
        <v>42217</v>
      </c>
      <c r="S13" s="14">
        <v>44044</v>
      </c>
      <c r="T13" s="21" t="s">
        <v>25</v>
      </c>
      <c r="U13" s="14">
        <v>43313</v>
      </c>
      <c r="V13" s="86">
        <f ca="1">IF(((YEAR(S13)-YEAR($A$1))*12)+(MONTH(S13)-MONTH($A$1))&lt;0,"0",((YEAR(S13)-YEAR($A$1))*12)+(MONTH(S13)-MONTH($A$1)))</f>
        <v>43</v>
      </c>
      <c r="W13" s="15">
        <f ca="1">IF(((YEAR(U13)-YEAR($A$1))*12)+(MONTH(U13)-MONTH($A$1))&lt;0,"0",((YEAR(U13)-YEAR($A$1))*12)+(MONTH(U13)-MONTH($A$1)))</f>
        <v>19</v>
      </c>
      <c r="X13" s="29"/>
      <c r="Y13" s="22">
        <v>99</v>
      </c>
      <c r="Z13" s="72">
        <f>(AG13*10^7)/(G13*12)</f>
        <v>5.9924999999999997</v>
      </c>
      <c r="AA13" s="87" t="s">
        <v>70</v>
      </c>
      <c r="AB13" s="22">
        <v>6</v>
      </c>
      <c r="AC13" s="87" t="s">
        <v>70</v>
      </c>
      <c r="AD13" s="125">
        <f>Y13-(IF(AA13="Owner",Z13,0)+IF(AC13="Owner",AB13,0))</f>
        <v>99</v>
      </c>
      <c r="AE13" s="23">
        <f>(AD13*G13)/10^7</f>
        <v>0.11088000000000001</v>
      </c>
      <c r="AF13" s="23">
        <f>((Y13*$G13)*12)/10^7</f>
        <v>1.33056</v>
      </c>
      <c r="AG13" s="126">
        <v>8.0539200000000005E-2</v>
      </c>
      <c r="AH13" s="23">
        <f>((AB13*$G13)*12)/10^7</f>
        <v>8.0640000000000003E-2</v>
      </c>
      <c r="AI13" s="23">
        <f t="shared" si="5"/>
        <v>1.2499199999999999</v>
      </c>
      <c r="AJ13" s="31"/>
      <c r="AK13" s="14">
        <v>43497</v>
      </c>
      <c r="AL13" s="19">
        <v>0.15</v>
      </c>
      <c r="AM13" s="17">
        <f>Y13*(1+AL13)</f>
        <v>113.85</v>
      </c>
      <c r="AN13" s="122">
        <f>(AV13*10^7)/(G13*12)</f>
        <v>6</v>
      </c>
      <c r="AO13" s="87" t="s">
        <v>70</v>
      </c>
      <c r="AP13" s="22">
        <v>6</v>
      </c>
      <c r="AQ13" s="87" t="s">
        <v>70</v>
      </c>
      <c r="AR13" s="125">
        <f>AM13-(IF(AO13="Owner",AN13,0)+IF(AQ13="Owner",AP13,0))</f>
        <v>113.85</v>
      </c>
      <c r="AS13" s="23">
        <f>(AR13*G13)/10^7</f>
        <v>0.12751199999999999</v>
      </c>
      <c r="AT13" s="127"/>
      <c r="AU13" s="23">
        <f>((AM13*$G13)*12)/10^7</f>
        <v>1.5301439999999999</v>
      </c>
      <c r="AV13" s="73">
        <v>8.0640000000000003E-2</v>
      </c>
      <c r="AW13" s="73">
        <f>((AP13*$G13)*12)/10^7</f>
        <v>8.0640000000000003E-2</v>
      </c>
      <c r="AX13" s="23">
        <f>((AR13*$G13)*12)/10^7</f>
        <v>1.5301439999999999</v>
      </c>
      <c r="AY13" s="31"/>
      <c r="AZ13" s="32">
        <f>AI13/M13</f>
        <v>9.1360406981843695E-2</v>
      </c>
      <c r="BA13" s="32">
        <f>AI13/O13</f>
        <v>9.3189040625268393E-2</v>
      </c>
      <c r="BB13" s="33"/>
      <c r="BC13" s="73">
        <v>8.5431779999999999E-2</v>
      </c>
      <c r="BD13" s="22">
        <v>3</v>
      </c>
      <c r="BE13" s="23">
        <f t="shared" si="6"/>
        <v>0.25629533999999998</v>
      </c>
      <c r="BF13" s="128"/>
      <c r="BG13" s="73">
        <v>0.2</v>
      </c>
      <c r="BH13" s="128"/>
      <c r="BI13" s="22" t="s">
        <v>39</v>
      </c>
      <c r="BJ13" s="22" t="s">
        <v>40</v>
      </c>
      <c r="BK13" s="22" t="s">
        <v>41</v>
      </c>
      <c r="BL13" s="129">
        <v>9988776655</v>
      </c>
      <c r="BM13" s="130" t="s">
        <v>42</v>
      </c>
      <c r="BN13" s="22" t="s">
        <v>38</v>
      </c>
      <c r="BO13" s="131"/>
      <c r="BP13" s="90"/>
      <c r="BR13" s="96"/>
    </row>
    <row r="14" spans="1:70" s="91" customFormat="1" ht="30" x14ac:dyDescent="0.25">
      <c r="A14" s="78">
        <f>A13+1</f>
        <v>7</v>
      </c>
      <c r="B14" s="79" t="s">
        <v>78</v>
      </c>
      <c r="C14" s="79" t="s">
        <v>79</v>
      </c>
      <c r="D14" s="113" t="s">
        <v>88</v>
      </c>
      <c r="E14" s="10"/>
      <c r="F14" s="84" t="s">
        <v>11</v>
      </c>
      <c r="G14" s="11">
        <v>11186</v>
      </c>
      <c r="H14" s="11">
        <v>11186</v>
      </c>
      <c r="I14" s="11">
        <v>5</v>
      </c>
      <c r="J14" s="37"/>
      <c r="K14" s="13">
        <v>11000</v>
      </c>
      <c r="L14" s="20">
        <v>12.304600000000001</v>
      </c>
      <c r="M14" s="114">
        <v>13.541060000000002</v>
      </c>
      <c r="N14" s="20">
        <v>0.26846399999999998</v>
      </c>
      <c r="O14" s="114">
        <f>M14-N14</f>
        <v>13.272596000000002</v>
      </c>
      <c r="P14" s="98"/>
      <c r="Q14" s="75">
        <v>49</v>
      </c>
      <c r="R14" s="14">
        <v>42217</v>
      </c>
      <c r="S14" s="14">
        <v>44044</v>
      </c>
      <c r="T14" s="14" t="s">
        <v>24</v>
      </c>
      <c r="U14" s="14">
        <v>43313</v>
      </c>
      <c r="V14" s="86">
        <f ca="1">IF(((YEAR(S14)-YEAR($A$1))*12)+(MONTH(S14)-MONTH($A$1))&lt;0,"0",((YEAR(S14)-YEAR($A$1))*12)+(MONTH(S14)-MONTH($A$1)))</f>
        <v>43</v>
      </c>
      <c r="W14" s="15">
        <f ca="1">IF(((YEAR(U14)-YEAR($A$1))*12)+(MONTH(U14)-MONTH($A$1))&lt;0,"0",((YEAR(U14)-YEAR($A$1))*12)+(MONTH(U14)-MONTH($A$1)))</f>
        <v>19</v>
      </c>
      <c r="X14" s="40"/>
      <c r="Y14" s="22">
        <v>80</v>
      </c>
      <c r="Z14" s="72">
        <f>(AG14*10^7)/(G14*12)</f>
        <v>6</v>
      </c>
      <c r="AA14" s="87" t="s">
        <v>69</v>
      </c>
      <c r="AB14" s="22">
        <v>6</v>
      </c>
      <c r="AC14" s="87" t="s">
        <v>69</v>
      </c>
      <c r="AD14" s="125">
        <f>Y14-(IF(AA14="Owner",Z14,0)+IF(AC14="Owner",AB14,0))</f>
        <v>68</v>
      </c>
      <c r="AE14" s="23">
        <f>(AD14*G14)/10^7</f>
        <v>7.6064800000000002E-2</v>
      </c>
      <c r="AF14" s="23">
        <f>((Y14*$G14)*12)/10^7</f>
        <v>1.0738559999999999</v>
      </c>
      <c r="AG14" s="126">
        <v>8.0539200000000005E-2</v>
      </c>
      <c r="AH14" s="23">
        <f>((AB14*$G14)*12)/10^7</f>
        <v>8.0539200000000005E-2</v>
      </c>
      <c r="AI14" s="23">
        <f t="shared" si="5"/>
        <v>0.99331679999999989</v>
      </c>
      <c r="AJ14" s="31"/>
      <c r="AK14" s="14">
        <v>43497</v>
      </c>
      <c r="AL14" s="19">
        <v>0.15</v>
      </c>
      <c r="AM14" s="17">
        <f>Y14*(1+AL14)</f>
        <v>92</v>
      </c>
      <c r="AN14" s="122">
        <f>(AV14*10^7)/(G14*12)</f>
        <v>6</v>
      </c>
      <c r="AO14" s="119" t="s">
        <v>69</v>
      </c>
      <c r="AP14" s="41">
        <v>6</v>
      </c>
      <c r="AQ14" s="119" t="s">
        <v>69</v>
      </c>
      <c r="AR14" s="120">
        <f>AM14-(IF(AO14="Owner",AN14,0)+IF(AQ14="Owner",AP14,0))</f>
        <v>80</v>
      </c>
      <c r="AS14" s="47">
        <f>(AR14*G14)/10^7</f>
        <v>8.9487999999999998E-2</v>
      </c>
      <c r="AT14" s="127"/>
      <c r="AU14" s="47">
        <f>((AM14*$G14)*12)/10^7</f>
        <v>1.2349344</v>
      </c>
      <c r="AV14" s="49">
        <v>8.0539200000000005E-2</v>
      </c>
      <c r="AW14" s="49">
        <f>((AP14*$G14)*12)/10^7</f>
        <v>8.0539200000000005E-2</v>
      </c>
      <c r="AX14" s="47">
        <f>((AR14*$G14)*12)/10^7</f>
        <v>1.0738559999999999</v>
      </c>
      <c r="AY14" s="31"/>
      <c r="AZ14" s="48">
        <f>AI14/M14</f>
        <v>7.3355911575607807E-2</v>
      </c>
      <c r="BA14" s="48">
        <f>AI14/O14</f>
        <v>7.4839677181464712E-2</v>
      </c>
      <c r="BB14" s="33"/>
      <c r="BC14" s="49">
        <v>8.9487999999999998E-2</v>
      </c>
      <c r="BD14" s="46">
        <v>2</v>
      </c>
      <c r="BE14" s="47">
        <f t="shared" si="6"/>
        <v>0.178976</v>
      </c>
      <c r="BF14" s="89"/>
      <c r="BG14" s="49">
        <v>0.2</v>
      </c>
      <c r="BH14" s="89"/>
      <c r="BI14" s="46" t="s">
        <v>34</v>
      </c>
      <c r="BJ14" s="46" t="s">
        <v>35</v>
      </c>
      <c r="BK14" s="46" t="s">
        <v>36</v>
      </c>
      <c r="BL14" s="123">
        <v>9988776655</v>
      </c>
      <c r="BM14" s="124" t="s">
        <v>37</v>
      </c>
      <c r="BN14" s="46" t="s">
        <v>38</v>
      </c>
      <c r="BO14" s="131"/>
      <c r="BP14" s="90"/>
      <c r="BR14" s="96"/>
    </row>
    <row r="15" spans="1:70" s="91" customFormat="1" ht="30" x14ac:dyDescent="0.25">
      <c r="A15" s="78">
        <f>A14+1</f>
        <v>8</v>
      </c>
      <c r="B15" s="79" t="s">
        <v>78</v>
      </c>
      <c r="C15" s="79" t="s">
        <v>80</v>
      </c>
      <c r="D15" s="113" t="s">
        <v>88</v>
      </c>
      <c r="E15" s="10"/>
      <c r="F15" s="84" t="s">
        <v>12</v>
      </c>
      <c r="G15" s="11">
        <v>11200</v>
      </c>
      <c r="H15" s="11">
        <v>11200</v>
      </c>
      <c r="I15" s="11">
        <v>2</v>
      </c>
      <c r="J15" s="54"/>
      <c r="K15" s="13">
        <v>11100</v>
      </c>
      <c r="L15" s="20">
        <v>12.432</v>
      </c>
      <c r="M15" s="114">
        <v>13.6812</v>
      </c>
      <c r="N15" s="20">
        <v>0.26846399999999998</v>
      </c>
      <c r="O15" s="114">
        <f>M15-N15</f>
        <v>13.412736000000001</v>
      </c>
      <c r="P15" s="100"/>
      <c r="Q15" s="75">
        <v>49</v>
      </c>
      <c r="R15" s="14">
        <v>42217</v>
      </c>
      <c r="S15" s="14">
        <v>44044</v>
      </c>
      <c r="T15" s="21" t="s">
        <v>25</v>
      </c>
      <c r="U15" s="14">
        <v>43313</v>
      </c>
      <c r="V15" s="86">
        <f ca="1">IF(((YEAR(S15)-YEAR($A$1))*12)+(MONTH(S15)-MONTH($A$1))&lt;0,"0",((YEAR(S15)-YEAR($A$1))*12)+(MONTH(S15)-MONTH($A$1)))</f>
        <v>43</v>
      </c>
      <c r="W15" s="15">
        <f ca="1">IF(((YEAR(U15)-YEAR($A$1))*12)+(MONTH(U15)-MONTH($A$1))&lt;0,"0",((YEAR(U15)-YEAR($A$1))*12)+(MONTH(U15)-MONTH($A$1)))</f>
        <v>19</v>
      </c>
      <c r="X15" s="55"/>
      <c r="Y15" s="22">
        <v>99</v>
      </c>
      <c r="Z15" s="72">
        <f>(AG15*10^7)/(G15*12)</f>
        <v>5.9924999999999997</v>
      </c>
      <c r="AA15" s="87" t="s">
        <v>70</v>
      </c>
      <c r="AB15" s="22">
        <v>6</v>
      </c>
      <c r="AC15" s="87" t="s">
        <v>70</v>
      </c>
      <c r="AD15" s="125">
        <f>Y15-(IF(AA15="Owner",Z15,0)+IF(AC15="Owner",AB15,0))</f>
        <v>99</v>
      </c>
      <c r="AE15" s="23">
        <f>(AD15*G15)/10^7</f>
        <v>0.11088000000000001</v>
      </c>
      <c r="AF15" s="23">
        <f>((Y15*$G15)*12)/10^7</f>
        <v>1.33056</v>
      </c>
      <c r="AG15" s="126">
        <v>8.0539200000000005E-2</v>
      </c>
      <c r="AH15" s="23">
        <f>((AB15*$G15)*12)/10^7</f>
        <v>8.0640000000000003E-2</v>
      </c>
      <c r="AI15" s="23">
        <f t="shared" si="5"/>
        <v>1.2499199999999999</v>
      </c>
      <c r="AJ15" s="31"/>
      <c r="AK15" s="14">
        <v>43497</v>
      </c>
      <c r="AL15" s="19">
        <v>0.15</v>
      </c>
      <c r="AM15" s="17">
        <f>Y15*(1+AL15)</f>
        <v>113.85</v>
      </c>
      <c r="AN15" s="122">
        <f>(AV15*10^7)/(G15*12)</f>
        <v>6</v>
      </c>
      <c r="AO15" s="87" t="s">
        <v>70</v>
      </c>
      <c r="AP15" s="22">
        <v>6</v>
      </c>
      <c r="AQ15" s="87" t="s">
        <v>70</v>
      </c>
      <c r="AR15" s="125">
        <f>AM15-(IF(AO15="Owner",AN15,0)+IF(AQ15="Owner",AP15,0))</f>
        <v>113.85</v>
      </c>
      <c r="AS15" s="23">
        <f>(AR15*G15)/10^7</f>
        <v>0.12751199999999999</v>
      </c>
      <c r="AT15" s="127"/>
      <c r="AU15" s="23">
        <f>((AM15*$G15)*12)/10^7</f>
        <v>1.5301439999999999</v>
      </c>
      <c r="AV15" s="73">
        <v>8.0640000000000003E-2</v>
      </c>
      <c r="AW15" s="73">
        <f>((AP15*$G15)*12)/10^7</f>
        <v>8.0640000000000003E-2</v>
      </c>
      <c r="AX15" s="23">
        <f>((AR15*$G15)*12)/10^7</f>
        <v>1.5301439999999999</v>
      </c>
      <c r="AY15" s="31"/>
      <c r="AZ15" s="32">
        <f>AI15/M15</f>
        <v>9.1360406981843695E-2</v>
      </c>
      <c r="BA15" s="32">
        <f>AI15/O15</f>
        <v>9.3189040625268393E-2</v>
      </c>
      <c r="BB15" s="33"/>
      <c r="BC15" s="73">
        <v>8.5431779999999999E-2</v>
      </c>
      <c r="BD15" s="22">
        <v>3</v>
      </c>
      <c r="BE15" s="23">
        <f t="shared" si="6"/>
        <v>0.25629533999999998</v>
      </c>
      <c r="BF15" s="128"/>
      <c r="BG15" s="73">
        <v>0.2</v>
      </c>
      <c r="BH15" s="128"/>
      <c r="BI15" s="22" t="s">
        <v>39</v>
      </c>
      <c r="BJ15" s="22" t="s">
        <v>40</v>
      </c>
      <c r="BK15" s="22" t="s">
        <v>41</v>
      </c>
      <c r="BL15" s="129">
        <v>9988776655</v>
      </c>
      <c r="BM15" s="130" t="s">
        <v>42</v>
      </c>
      <c r="BN15" s="22" t="s">
        <v>38</v>
      </c>
      <c r="BO15" s="131"/>
      <c r="BP15" s="90"/>
      <c r="BR15" s="96"/>
    </row>
    <row r="16" spans="1:70" s="91" customFormat="1" x14ac:dyDescent="0.25">
      <c r="A16" s="78"/>
      <c r="B16" s="79"/>
      <c r="C16" s="79"/>
      <c r="D16" s="79"/>
      <c r="E16" s="10"/>
      <c r="F16" s="84"/>
      <c r="G16" s="11"/>
      <c r="H16" s="11"/>
      <c r="I16" s="11"/>
      <c r="J16" s="54"/>
      <c r="K16" s="13"/>
      <c r="L16" s="18"/>
      <c r="M16" s="114"/>
      <c r="N16" s="18"/>
      <c r="O16" s="114"/>
      <c r="P16" s="100"/>
      <c r="Q16" s="77"/>
      <c r="R16" s="14"/>
      <c r="S16" s="14"/>
      <c r="T16" s="14"/>
      <c r="U16" s="14"/>
      <c r="V16" s="86"/>
      <c r="W16" s="15"/>
      <c r="X16" s="55"/>
      <c r="Y16" s="22"/>
      <c r="Z16" s="72"/>
      <c r="AA16" s="72"/>
      <c r="AB16" s="22"/>
      <c r="AC16" s="30"/>
      <c r="AD16" s="30"/>
      <c r="AE16" s="23"/>
      <c r="AF16" s="23"/>
      <c r="AG16" s="126"/>
      <c r="AH16" s="23"/>
      <c r="AI16" s="23"/>
      <c r="AJ16" s="31"/>
      <c r="AK16" s="14"/>
      <c r="AL16" s="19"/>
      <c r="AM16" s="17"/>
      <c r="AN16" s="30"/>
      <c r="AO16" s="30"/>
      <c r="AP16" s="30"/>
      <c r="AQ16" s="23"/>
      <c r="AR16" s="23"/>
      <c r="AS16" s="23"/>
      <c r="AT16" s="127"/>
      <c r="AU16" s="23"/>
      <c r="AV16" s="73"/>
      <c r="AW16" s="73"/>
      <c r="AX16" s="23"/>
      <c r="AY16" s="31"/>
      <c r="AZ16" s="32"/>
      <c r="BA16" s="32"/>
      <c r="BB16" s="33"/>
      <c r="BC16" s="73"/>
      <c r="BD16" s="22"/>
      <c r="BE16" s="23"/>
      <c r="BF16" s="128"/>
      <c r="BG16" s="73"/>
      <c r="BH16" s="128"/>
      <c r="BI16" s="92"/>
      <c r="BJ16" s="92"/>
      <c r="BK16" s="92"/>
      <c r="BL16" s="92"/>
      <c r="BM16" s="92"/>
      <c r="BN16" s="92"/>
      <c r="BO16" s="131"/>
      <c r="BP16" s="90"/>
      <c r="BR16" s="96"/>
    </row>
    <row r="17" spans="1:70" s="91" customFormat="1" ht="30" x14ac:dyDescent="0.25">
      <c r="A17" s="78">
        <f>A15+1</f>
        <v>9</v>
      </c>
      <c r="B17" s="79" t="s">
        <v>81</v>
      </c>
      <c r="C17" s="79"/>
      <c r="D17" s="113" t="s">
        <v>88</v>
      </c>
      <c r="E17" s="10"/>
      <c r="F17" s="84" t="s">
        <v>11</v>
      </c>
      <c r="G17" s="11">
        <v>11186</v>
      </c>
      <c r="H17" s="11">
        <v>11186</v>
      </c>
      <c r="I17" s="11">
        <v>5</v>
      </c>
      <c r="J17" s="54"/>
      <c r="K17" s="13">
        <v>11000</v>
      </c>
      <c r="L17" s="20">
        <v>12.304600000000001</v>
      </c>
      <c r="M17" s="114">
        <v>13.541060000000002</v>
      </c>
      <c r="N17" s="20">
        <v>0.26846399999999998</v>
      </c>
      <c r="O17" s="114">
        <f>M17-N17</f>
        <v>13.272596000000002</v>
      </c>
      <c r="P17" s="100"/>
      <c r="Q17" s="76">
        <v>49</v>
      </c>
      <c r="R17" s="14">
        <v>42217</v>
      </c>
      <c r="S17" s="14">
        <v>44044</v>
      </c>
      <c r="T17" s="14" t="s">
        <v>24</v>
      </c>
      <c r="U17" s="14">
        <v>43313</v>
      </c>
      <c r="V17" s="86">
        <f ca="1">IF(((YEAR(S17)-YEAR($A$1))*12)+(MONTH(S17)-MONTH($A$1))&lt;0,"0",((YEAR(S17)-YEAR($A$1))*12)+(MONTH(S17)-MONTH($A$1)))</f>
        <v>43</v>
      </c>
      <c r="W17" s="15">
        <f ca="1">IF(((YEAR(U17)-YEAR($A$1))*12)+(MONTH(U17)-MONTH($A$1))&lt;0,"0",((YEAR(U17)-YEAR($A$1))*12)+(MONTH(U17)-MONTH($A$1)))</f>
        <v>19</v>
      </c>
      <c r="X17" s="29"/>
      <c r="Y17" s="22">
        <v>80</v>
      </c>
      <c r="Z17" s="72">
        <f>(AG17*10^7)/(G17*12)</f>
        <v>6</v>
      </c>
      <c r="AA17" s="87" t="s">
        <v>70</v>
      </c>
      <c r="AB17" s="22">
        <v>6</v>
      </c>
      <c r="AC17" s="87" t="s">
        <v>70</v>
      </c>
      <c r="AD17" s="125">
        <f>Y17-(IF(AA17="Owner",Z17,0)+IF(AC17="Owner",AB17,0))</f>
        <v>80</v>
      </c>
      <c r="AE17" s="23">
        <f>(AD17*G17)/10^7</f>
        <v>8.9487999999999998E-2</v>
      </c>
      <c r="AF17" s="23">
        <f>((Y17*$G17)*12)/10^7</f>
        <v>1.0738559999999999</v>
      </c>
      <c r="AG17" s="126">
        <v>8.0539200000000005E-2</v>
      </c>
      <c r="AH17" s="23">
        <f>((AB17*$G17)*12)/10^7</f>
        <v>8.0539200000000005E-2</v>
      </c>
      <c r="AI17" s="23">
        <f t="shared" ref="AI17" si="7">AF17-AH17</f>
        <v>0.99331679999999989</v>
      </c>
      <c r="AJ17" s="31"/>
      <c r="AK17" s="14">
        <v>43497</v>
      </c>
      <c r="AL17" s="19">
        <v>0.15</v>
      </c>
      <c r="AM17" s="17">
        <f>Y17*(1+AL17)</f>
        <v>92</v>
      </c>
      <c r="AN17" s="122">
        <f>(AV17*10^7)/(G17*12)</f>
        <v>6.0075093867334166</v>
      </c>
      <c r="AO17" s="87" t="s">
        <v>70</v>
      </c>
      <c r="AP17" s="22">
        <v>6</v>
      </c>
      <c r="AQ17" s="87" t="s">
        <v>70</v>
      </c>
      <c r="AR17" s="125">
        <f>AM17-(IF(AO17="Owner",AN17,0)+IF(AQ17="Owner",AP17,0))</f>
        <v>92</v>
      </c>
      <c r="AS17" s="23">
        <f>(AR17*G17)/10^7</f>
        <v>0.10291119999999999</v>
      </c>
      <c r="AT17" s="127"/>
      <c r="AU17" s="23">
        <f>((AM17*$G17)*12)/10^7</f>
        <v>1.2349344</v>
      </c>
      <c r="AV17" s="73">
        <v>8.0640000000000003E-2</v>
      </c>
      <c r="AW17" s="73">
        <f>((AP17*$G17)*12)/10^7</f>
        <v>8.0539200000000005E-2</v>
      </c>
      <c r="AX17" s="23">
        <f>((AR17*$G17)*12)/10^7</f>
        <v>1.2349344</v>
      </c>
      <c r="AY17" s="31"/>
      <c r="AZ17" s="32">
        <f>AI17/M17</f>
        <v>7.3355911575607807E-2</v>
      </c>
      <c r="BA17" s="32">
        <f>AI17/O17</f>
        <v>7.4839677181464712E-2</v>
      </c>
      <c r="BB17" s="33"/>
      <c r="BC17" s="73">
        <v>8.5431779999999999E-2</v>
      </c>
      <c r="BD17" s="22">
        <v>3</v>
      </c>
      <c r="BE17" s="23">
        <f t="shared" ref="BE17" si="8">BD17*BC17</f>
        <v>0.25629533999999998</v>
      </c>
      <c r="BF17" s="128"/>
      <c r="BG17" s="73">
        <v>0.2</v>
      </c>
      <c r="BH17" s="128"/>
      <c r="BI17" s="22" t="s">
        <v>39</v>
      </c>
      <c r="BJ17" s="22" t="s">
        <v>40</v>
      </c>
      <c r="BK17" s="22" t="s">
        <v>41</v>
      </c>
      <c r="BL17" s="129">
        <v>9988776655</v>
      </c>
      <c r="BM17" s="130" t="s">
        <v>42</v>
      </c>
      <c r="BN17" s="22" t="s">
        <v>38</v>
      </c>
      <c r="BO17" s="131"/>
      <c r="BP17" s="90"/>
      <c r="BR17" s="96"/>
    </row>
    <row r="18" spans="1:70" s="91" customFormat="1" x14ac:dyDescent="0.25">
      <c r="A18" s="78"/>
      <c r="B18" s="79"/>
      <c r="C18" s="79"/>
      <c r="D18" s="79"/>
      <c r="E18" s="10"/>
      <c r="F18" s="84"/>
      <c r="G18" s="11"/>
      <c r="H18" s="11"/>
      <c r="I18" s="11"/>
      <c r="J18" s="54"/>
      <c r="K18" s="13"/>
      <c r="L18" s="18"/>
      <c r="M18" s="114"/>
      <c r="N18" s="18"/>
      <c r="O18" s="114"/>
      <c r="P18" s="100"/>
      <c r="Q18" s="76"/>
      <c r="R18" s="14"/>
      <c r="S18" s="14"/>
      <c r="T18" s="21"/>
      <c r="U18" s="14"/>
      <c r="V18" s="86"/>
      <c r="W18" s="15"/>
      <c r="X18" s="29"/>
      <c r="Y18" s="22"/>
      <c r="Z18" s="72"/>
      <c r="AA18" s="72"/>
      <c r="AB18" s="22"/>
      <c r="AC18" s="30"/>
      <c r="AD18" s="30"/>
      <c r="AE18" s="23"/>
      <c r="AF18" s="23"/>
      <c r="AG18" s="126"/>
      <c r="AH18" s="23"/>
      <c r="AI18" s="23"/>
      <c r="AJ18" s="31"/>
      <c r="AK18" s="19"/>
      <c r="AL18" s="17"/>
      <c r="AM18" s="17"/>
      <c r="AN18" s="30"/>
      <c r="AO18" s="30"/>
      <c r="AP18" s="30"/>
      <c r="AQ18" s="23"/>
      <c r="AR18" s="23"/>
      <c r="AS18" s="23"/>
      <c r="AT18" s="127"/>
      <c r="AU18" s="23"/>
      <c r="AV18" s="73"/>
      <c r="AW18" s="73"/>
      <c r="AX18" s="23"/>
      <c r="AY18" s="31"/>
      <c r="AZ18" s="32"/>
      <c r="BA18" s="32"/>
      <c r="BB18" s="33"/>
      <c r="BC18" s="73"/>
      <c r="BD18" s="22"/>
      <c r="BE18" s="23"/>
      <c r="BF18" s="128"/>
      <c r="BG18" s="73"/>
      <c r="BH18" s="128"/>
      <c r="BI18" s="92"/>
      <c r="BJ18" s="92"/>
      <c r="BK18" s="92"/>
      <c r="BL18" s="92"/>
      <c r="BM18" s="92"/>
      <c r="BN18" s="92"/>
      <c r="BO18" s="131"/>
      <c r="BP18" s="90"/>
      <c r="BR18" s="96"/>
    </row>
    <row r="19" spans="1:70" s="91" customFormat="1" ht="30" x14ac:dyDescent="0.25">
      <c r="A19" s="78">
        <f>A17+1</f>
        <v>10</v>
      </c>
      <c r="B19" s="79" t="s">
        <v>82</v>
      </c>
      <c r="C19" s="79"/>
      <c r="D19" s="113" t="s">
        <v>88</v>
      </c>
      <c r="E19" s="10"/>
      <c r="F19" s="84" t="s">
        <v>11</v>
      </c>
      <c r="G19" s="11">
        <v>11186</v>
      </c>
      <c r="H19" s="11">
        <v>11186</v>
      </c>
      <c r="I19" s="11">
        <v>5</v>
      </c>
      <c r="J19" s="54"/>
      <c r="K19" s="13">
        <v>11000</v>
      </c>
      <c r="L19" s="20">
        <v>12.304600000000001</v>
      </c>
      <c r="M19" s="114">
        <v>13.541060000000002</v>
      </c>
      <c r="N19" s="20">
        <v>0.26846399999999998</v>
      </c>
      <c r="O19" s="114">
        <f>M19-N19</f>
        <v>13.272596000000002</v>
      </c>
      <c r="P19" s="100"/>
      <c r="Q19" s="76">
        <v>49</v>
      </c>
      <c r="R19" s="14">
        <v>42217</v>
      </c>
      <c r="S19" s="14">
        <v>44044</v>
      </c>
      <c r="T19" s="14" t="s">
        <v>24</v>
      </c>
      <c r="U19" s="14">
        <v>43313</v>
      </c>
      <c r="V19" s="86">
        <f ca="1">IF(((YEAR(S19)-YEAR($A$1))*12)+(MONTH(S19)-MONTH($A$1))&lt;0,"0",((YEAR(S19)-YEAR($A$1))*12)+(MONTH(S19)-MONTH($A$1)))</f>
        <v>43</v>
      </c>
      <c r="W19" s="15">
        <f ca="1">IF(((YEAR(U19)-YEAR($A$1))*12)+(MONTH(U19)-MONTH($A$1))&lt;0,"0",((YEAR(U19)-YEAR($A$1))*12)+(MONTH(U19)-MONTH($A$1)))</f>
        <v>19</v>
      </c>
      <c r="X19" s="29"/>
      <c r="Y19" s="22">
        <v>80</v>
      </c>
      <c r="Z19" s="72">
        <f>(AG19*10^7)/(G19*12)</f>
        <v>6</v>
      </c>
      <c r="AA19" s="87" t="s">
        <v>70</v>
      </c>
      <c r="AB19" s="22">
        <v>6</v>
      </c>
      <c r="AC19" s="87" t="s">
        <v>70</v>
      </c>
      <c r="AD19" s="125">
        <f>Y19-(IF(AA19="Owner",Z19,0)+IF(AC19="Owner",AB19,0))</f>
        <v>80</v>
      </c>
      <c r="AE19" s="23">
        <f>(AD19*G19)/10^7</f>
        <v>8.9487999999999998E-2</v>
      </c>
      <c r="AF19" s="23">
        <f>((Y19*$G19)*12)/10^7</f>
        <v>1.0738559999999999</v>
      </c>
      <c r="AG19" s="126">
        <v>8.0539200000000005E-2</v>
      </c>
      <c r="AH19" s="23">
        <f>((AB19*$G19)*12)/10^7</f>
        <v>8.0539200000000005E-2</v>
      </c>
      <c r="AI19" s="23">
        <f t="shared" ref="AI19" si="9">AF19-AH19</f>
        <v>0.99331679999999989</v>
      </c>
      <c r="AJ19" s="31"/>
      <c r="AK19" s="14">
        <v>43497</v>
      </c>
      <c r="AL19" s="19">
        <v>0.15</v>
      </c>
      <c r="AM19" s="17">
        <f>Y19*(1+AL19)</f>
        <v>92</v>
      </c>
      <c r="AN19" s="122">
        <f>(AV19*10^7)/(G19*12)</f>
        <v>6.0075093867334166</v>
      </c>
      <c r="AO19" s="87" t="s">
        <v>70</v>
      </c>
      <c r="AP19" s="22">
        <v>6</v>
      </c>
      <c r="AQ19" s="87" t="s">
        <v>70</v>
      </c>
      <c r="AR19" s="125">
        <f>AM19-(IF(AO19="Owner",AN19,0)+IF(AQ19="Owner",AP19,0))</f>
        <v>92</v>
      </c>
      <c r="AS19" s="23">
        <f>(AR19*G19)/10^7</f>
        <v>0.10291119999999999</v>
      </c>
      <c r="AT19" s="127"/>
      <c r="AU19" s="23">
        <f>((AM19*$G19)*12)/10^7</f>
        <v>1.2349344</v>
      </c>
      <c r="AV19" s="73">
        <v>8.0640000000000003E-2</v>
      </c>
      <c r="AW19" s="73">
        <f>((AP19*$G19)*12)/10^7</f>
        <v>8.0539200000000005E-2</v>
      </c>
      <c r="AX19" s="23">
        <f>((AR19*$G19)*12)/10^7</f>
        <v>1.2349344</v>
      </c>
      <c r="AY19" s="31"/>
      <c r="AZ19" s="32">
        <f>AI19/M19</f>
        <v>7.3355911575607807E-2</v>
      </c>
      <c r="BA19" s="32">
        <f>AI19/O19</f>
        <v>7.4839677181464712E-2</v>
      </c>
      <c r="BB19" s="33"/>
      <c r="BC19" s="73">
        <v>8.5431779999999999E-2</v>
      </c>
      <c r="BD19" s="22">
        <v>3</v>
      </c>
      <c r="BE19" s="23">
        <f t="shared" ref="BE19" si="10">BD19*BC19</f>
        <v>0.25629533999999998</v>
      </c>
      <c r="BF19" s="128"/>
      <c r="BG19" s="73">
        <v>0.2</v>
      </c>
      <c r="BH19" s="128"/>
      <c r="BI19" s="22" t="s">
        <v>39</v>
      </c>
      <c r="BJ19" s="22" t="s">
        <v>40</v>
      </c>
      <c r="BK19" s="22" t="s">
        <v>41</v>
      </c>
      <c r="BL19" s="129">
        <v>9988776655</v>
      </c>
      <c r="BM19" s="130" t="s">
        <v>42</v>
      </c>
      <c r="BN19" s="22" t="s">
        <v>38</v>
      </c>
      <c r="BO19" s="131"/>
      <c r="BP19" s="90"/>
      <c r="BR19" s="96"/>
    </row>
    <row r="20" spans="1:70" s="91" customFormat="1" x14ac:dyDescent="0.25">
      <c r="A20" s="80"/>
      <c r="B20" s="81"/>
      <c r="C20" s="81"/>
      <c r="D20" s="81"/>
      <c r="E20" s="24"/>
      <c r="F20" s="93"/>
      <c r="G20" s="25"/>
      <c r="H20" s="25"/>
      <c r="I20" s="25"/>
      <c r="J20" s="54"/>
      <c r="K20" s="27"/>
      <c r="L20" s="23"/>
      <c r="M20" s="115"/>
      <c r="N20" s="23"/>
      <c r="O20" s="115"/>
      <c r="P20" s="100"/>
      <c r="Q20" s="76"/>
      <c r="R20" s="21"/>
      <c r="S20" s="21"/>
      <c r="T20" s="14"/>
      <c r="U20" s="21"/>
      <c r="V20" s="95"/>
      <c r="W20" s="28"/>
      <c r="X20" s="29"/>
      <c r="Y20" s="22"/>
      <c r="Z20" s="72"/>
      <c r="AA20" s="72"/>
      <c r="AB20" s="22"/>
      <c r="AC20" s="30"/>
      <c r="AD20" s="30"/>
      <c r="AE20" s="23"/>
      <c r="AF20" s="23"/>
      <c r="AG20" s="126"/>
      <c r="AH20" s="23"/>
      <c r="AI20" s="23"/>
      <c r="AJ20" s="31"/>
      <c r="AK20" s="34"/>
      <c r="AL20" s="30"/>
      <c r="AM20" s="30"/>
      <c r="AN20" s="30"/>
      <c r="AO20" s="30"/>
      <c r="AP20" s="30"/>
      <c r="AQ20" s="23"/>
      <c r="AR20" s="23"/>
      <c r="AS20" s="23"/>
      <c r="AT20" s="127"/>
      <c r="AU20" s="23"/>
      <c r="AV20" s="73"/>
      <c r="AW20" s="73"/>
      <c r="AX20" s="23"/>
      <c r="AY20" s="31"/>
      <c r="AZ20" s="32"/>
      <c r="BA20" s="32"/>
      <c r="BB20" s="33"/>
      <c r="BC20" s="73"/>
      <c r="BD20" s="22"/>
      <c r="BE20" s="23"/>
      <c r="BF20" s="128"/>
      <c r="BG20" s="73"/>
      <c r="BH20" s="128"/>
      <c r="BI20" s="92"/>
      <c r="BJ20" s="92"/>
      <c r="BK20" s="92"/>
      <c r="BL20" s="92"/>
      <c r="BM20" s="92"/>
      <c r="BN20" s="92"/>
      <c r="BO20" s="131"/>
      <c r="BP20" s="90"/>
      <c r="BR20" s="96"/>
    </row>
    <row r="21" spans="1:70" s="91" customFormat="1" ht="30" x14ac:dyDescent="0.25">
      <c r="A21" s="78">
        <f>A19+1</f>
        <v>11</v>
      </c>
      <c r="B21" s="79" t="s">
        <v>83</v>
      </c>
      <c r="C21" s="79"/>
      <c r="D21" s="113" t="s">
        <v>88</v>
      </c>
      <c r="E21" s="10"/>
      <c r="F21" s="84" t="s">
        <v>11</v>
      </c>
      <c r="G21" s="11">
        <v>11186</v>
      </c>
      <c r="H21" s="11">
        <v>11186</v>
      </c>
      <c r="I21" s="11">
        <v>5</v>
      </c>
      <c r="J21" s="54"/>
      <c r="K21" s="13">
        <v>11000</v>
      </c>
      <c r="L21" s="20">
        <v>12.304600000000001</v>
      </c>
      <c r="M21" s="114">
        <v>13.541060000000002</v>
      </c>
      <c r="N21" s="20">
        <v>0.26846399999999998</v>
      </c>
      <c r="O21" s="114">
        <f>M21-N21</f>
        <v>13.272596000000002</v>
      </c>
      <c r="P21" s="100"/>
      <c r="Q21" s="76">
        <v>49</v>
      </c>
      <c r="R21" s="14">
        <v>42217</v>
      </c>
      <c r="S21" s="14">
        <v>44044</v>
      </c>
      <c r="T21" s="14" t="s">
        <v>24</v>
      </c>
      <c r="U21" s="14">
        <v>43313</v>
      </c>
      <c r="V21" s="86">
        <f ca="1">IF(((YEAR(S21)-YEAR($A$1))*12)+(MONTH(S21)-MONTH($A$1))&lt;0,"0",((YEAR(S21)-YEAR($A$1))*12)+(MONTH(S21)-MONTH($A$1)))</f>
        <v>43</v>
      </c>
      <c r="W21" s="15">
        <f ca="1">IF(((YEAR(U21)-YEAR($A$1))*12)+(MONTH(U21)-MONTH($A$1))&lt;0,"0",((YEAR(U21)-YEAR($A$1))*12)+(MONTH(U21)-MONTH($A$1)))</f>
        <v>19</v>
      </c>
      <c r="X21" s="29"/>
      <c r="Y21" s="22">
        <v>80</v>
      </c>
      <c r="Z21" s="72">
        <f>(AG21*10^7)/(G21*12)</f>
        <v>6</v>
      </c>
      <c r="AA21" s="87" t="s">
        <v>70</v>
      </c>
      <c r="AB21" s="22">
        <v>6</v>
      </c>
      <c r="AC21" s="87" t="s">
        <v>70</v>
      </c>
      <c r="AD21" s="125">
        <f>Y21-(IF(AA21="Owner",Z21,0)+IF(AC21="Owner",AB21,0))</f>
        <v>80</v>
      </c>
      <c r="AE21" s="23">
        <f>(AD21*G21)/10^7</f>
        <v>8.9487999999999998E-2</v>
      </c>
      <c r="AF21" s="23">
        <f>((Y21*$G21)*12)/10^7</f>
        <v>1.0738559999999999</v>
      </c>
      <c r="AG21" s="126">
        <v>8.0539200000000005E-2</v>
      </c>
      <c r="AH21" s="23">
        <f>((AB21*$G21)*12)/10^7</f>
        <v>8.0539200000000005E-2</v>
      </c>
      <c r="AI21" s="23">
        <f t="shared" ref="AI21" si="11">AF21-AH21</f>
        <v>0.99331679999999989</v>
      </c>
      <c r="AJ21" s="31"/>
      <c r="AK21" s="14">
        <v>43497</v>
      </c>
      <c r="AL21" s="19">
        <v>0.15</v>
      </c>
      <c r="AM21" s="17">
        <f>Y21*(1+AL21)</f>
        <v>92</v>
      </c>
      <c r="AN21" s="122">
        <f>(AV21*10^7)/(G21*12)</f>
        <v>6.0075093867334166</v>
      </c>
      <c r="AO21" s="87" t="s">
        <v>70</v>
      </c>
      <c r="AP21" s="22">
        <v>6</v>
      </c>
      <c r="AQ21" s="87" t="s">
        <v>70</v>
      </c>
      <c r="AR21" s="125">
        <f>AM21-(IF(AO21="Owner",AN21,0)+IF(AQ21="Owner",AP21,0))</f>
        <v>92</v>
      </c>
      <c r="AS21" s="23">
        <f>(AR21*G21)/10^7</f>
        <v>0.10291119999999999</v>
      </c>
      <c r="AT21" s="127"/>
      <c r="AU21" s="23">
        <f>((AM21*$G21)*12)/10^7</f>
        <v>1.2349344</v>
      </c>
      <c r="AV21" s="73">
        <v>8.0640000000000003E-2</v>
      </c>
      <c r="AW21" s="73">
        <f>((AP21*$G21)*12)/10^7</f>
        <v>8.0539200000000005E-2</v>
      </c>
      <c r="AX21" s="23">
        <f>((AR21*$G21)*12)/10^7</f>
        <v>1.2349344</v>
      </c>
      <c r="AY21" s="31"/>
      <c r="AZ21" s="32">
        <f>AI21/M21</f>
        <v>7.3355911575607807E-2</v>
      </c>
      <c r="BA21" s="32">
        <f>AI21/O21</f>
        <v>7.4839677181464712E-2</v>
      </c>
      <c r="BB21" s="33"/>
      <c r="BC21" s="73">
        <v>8.5431779999999999E-2</v>
      </c>
      <c r="BD21" s="22">
        <v>3</v>
      </c>
      <c r="BE21" s="23">
        <f t="shared" ref="BE21" si="12">BD21*BC21</f>
        <v>0.25629533999999998</v>
      </c>
      <c r="BF21" s="128"/>
      <c r="BG21" s="73">
        <v>0.2</v>
      </c>
      <c r="BH21" s="128"/>
      <c r="BI21" s="22" t="s">
        <v>39</v>
      </c>
      <c r="BJ21" s="22" t="s">
        <v>40</v>
      </c>
      <c r="BK21" s="22" t="s">
        <v>41</v>
      </c>
      <c r="BL21" s="129">
        <v>9988776655</v>
      </c>
      <c r="BM21" s="130" t="s">
        <v>42</v>
      </c>
      <c r="BN21" s="22" t="s">
        <v>38</v>
      </c>
      <c r="BO21" s="131"/>
      <c r="BP21" s="90"/>
      <c r="BR21" s="96"/>
    </row>
    <row r="22" spans="1:70" s="91" customFormat="1" x14ac:dyDescent="0.25">
      <c r="A22" s="80"/>
      <c r="B22" s="81"/>
      <c r="C22" s="81"/>
      <c r="D22" s="81"/>
      <c r="E22" s="24"/>
      <c r="F22" s="93"/>
      <c r="G22" s="25"/>
      <c r="H22" s="25"/>
      <c r="I22" s="25"/>
      <c r="J22" s="54"/>
      <c r="K22" s="27"/>
      <c r="L22" s="23"/>
      <c r="M22" s="115"/>
      <c r="N22" s="23"/>
      <c r="O22" s="115"/>
      <c r="P22" s="100"/>
      <c r="Q22" s="76"/>
      <c r="R22" s="21"/>
      <c r="S22" s="21"/>
      <c r="T22" s="14"/>
      <c r="U22" s="21"/>
      <c r="V22" s="95"/>
      <c r="W22" s="28"/>
      <c r="X22" s="29"/>
      <c r="Y22" s="22"/>
      <c r="Z22" s="72"/>
      <c r="AA22" s="72"/>
      <c r="AB22" s="22"/>
      <c r="AC22" s="30"/>
      <c r="AD22" s="30"/>
      <c r="AE22" s="23"/>
      <c r="AF22" s="23"/>
      <c r="AG22" s="126"/>
      <c r="AH22" s="23"/>
      <c r="AI22" s="23"/>
      <c r="AJ22" s="31"/>
      <c r="AK22" s="14"/>
      <c r="AL22" s="19"/>
      <c r="AM22" s="17"/>
      <c r="AN22" s="30"/>
      <c r="AO22" s="30"/>
      <c r="AP22" s="30"/>
      <c r="AQ22" s="23"/>
      <c r="AR22" s="23"/>
      <c r="AS22" s="23"/>
      <c r="AT22" s="127"/>
      <c r="AU22" s="23"/>
      <c r="AV22" s="73"/>
      <c r="AW22" s="73"/>
      <c r="AX22" s="23"/>
      <c r="AY22" s="31"/>
      <c r="AZ22" s="32"/>
      <c r="BA22" s="32"/>
      <c r="BB22" s="33"/>
      <c r="BC22" s="73"/>
      <c r="BD22" s="22"/>
      <c r="BE22" s="23"/>
      <c r="BF22" s="128"/>
      <c r="BG22" s="73"/>
      <c r="BH22" s="128"/>
      <c r="BI22" s="92"/>
      <c r="BJ22" s="92"/>
      <c r="BK22" s="92"/>
      <c r="BL22" s="92"/>
      <c r="BM22" s="92"/>
      <c r="BN22" s="92"/>
      <c r="BO22" s="131"/>
      <c r="BP22" s="90"/>
      <c r="BR22" s="96"/>
    </row>
    <row r="23" spans="1:70" s="91" customFormat="1" ht="30" x14ac:dyDescent="0.25">
      <c r="A23" s="78">
        <f>A21+1</f>
        <v>12</v>
      </c>
      <c r="B23" s="79" t="s">
        <v>84</v>
      </c>
      <c r="C23" s="79"/>
      <c r="D23" s="113" t="s">
        <v>88</v>
      </c>
      <c r="E23" s="10"/>
      <c r="F23" s="84" t="s">
        <v>11</v>
      </c>
      <c r="G23" s="11">
        <v>11186</v>
      </c>
      <c r="H23" s="11">
        <v>11186</v>
      </c>
      <c r="I23" s="11">
        <v>5</v>
      </c>
      <c r="J23" s="12"/>
      <c r="K23" s="13">
        <v>11000</v>
      </c>
      <c r="L23" s="20">
        <v>12.304600000000001</v>
      </c>
      <c r="M23" s="114">
        <v>13.541060000000002</v>
      </c>
      <c r="N23" s="20">
        <v>0.26846399999999998</v>
      </c>
      <c r="O23" s="114">
        <f>M23-N23</f>
        <v>13.272596000000002</v>
      </c>
      <c r="P23" s="85"/>
      <c r="Q23" s="76">
        <v>49</v>
      </c>
      <c r="R23" s="14">
        <v>42217</v>
      </c>
      <c r="S23" s="14">
        <v>44044</v>
      </c>
      <c r="T23" s="14" t="s">
        <v>24</v>
      </c>
      <c r="U23" s="14">
        <v>43313</v>
      </c>
      <c r="V23" s="86">
        <f ca="1">IF(((YEAR(S23)-YEAR($A$1))*12)+(MONTH(S23)-MONTH($A$1))&lt;0,"0",((YEAR(S23)-YEAR($A$1))*12)+(MONTH(S23)-MONTH($A$1)))</f>
        <v>43</v>
      </c>
      <c r="W23" s="15">
        <f ca="1">IF(((YEAR(U23)-YEAR($A$1))*12)+(MONTH(U23)-MONTH($A$1))&lt;0,"0",((YEAR(U23)-YEAR($A$1))*12)+(MONTH(U23)-MONTH($A$1)))</f>
        <v>19</v>
      </c>
      <c r="X23" s="29"/>
      <c r="Y23" s="22">
        <v>80</v>
      </c>
      <c r="Z23" s="72">
        <f>(AG23*10^7)/(G23*12)</f>
        <v>6</v>
      </c>
      <c r="AA23" s="87" t="s">
        <v>70</v>
      </c>
      <c r="AB23" s="22">
        <v>6</v>
      </c>
      <c r="AC23" s="87" t="s">
        <v>70</v>
      </c>
      <c r="AD23" s="125">
        <f>Y23-(IF(AA23="Owner",Z23,0)+IF(AC23="Owner",AB23,0))</f>
        <v>80</v>
      </c>
      <c r="AE23" s="23">
        <f>(AD23*G23)/10^7</f>
        <v>8.9487999999999998E-2</v>
      </c>
      <c r="AF23" s="23">
        <f>((Y23*$G23)*12)/10^7</f>
        <v>1.0738559999999999</v>
      </c>
      <c r="AG23" s="126">
        <v>8.0539200000000005E-2</v>
      </c>
      <c r="AH23" s="23">
        <f>((AB23*$G23)*12)/10^7</f>
        <v>8.0539200000000005E-2</v>
      </c>
      <c r="AI23" s="23">
        <f t="shared" ref="AI23" si="13">AF23-AH23</f>
        <v>0.99331679999999989</v>
      </c>
      <c r="AJ23" s="31"/>
      <c r="AK23" s="14">
        <v>43497</v>
      </c>
      <c r="AL23" s="19">
        <v>0.15</v>
      </c>
      <c r="AM23" s="17">
        <f>Y23*(1+AL23)</f>
        <v>92</v>
      </c>
      <c r="AN23" s="72">
        <f>(AV23*10^7)/(G23*12)</f>
        <v>6.0075093867334166</v>
      </c>
      <c r="AO23" s="87" t="s">
        <v>70</v>
      </c>
      <c r="AP23" s="22">
        <v>6</v>
      </c>
      <c r="AQ23" s="87" t="s">
        <v>70</v>
      </c>
      <c r="AR23" s="125">
        <f>AM23-(IF(AO23="Owner",AN23,0)+IF(AQ23="Owner",AP23,0))</f>
        <v>92</v>
      </c>
      <c r="AS23" s="23">
        <f>(AR23*G23)/10^7</f>
        <v>0.10291119999999999</v>
      </c>
      <c r="AT23" s="127"/>
      <c r="AU23" s="23">
        <f>((AM23*$G23)*12)/10^7</f>
        <v>1.2349344</v>
      </c>
      <c r="AV23" s="73">
        <v>8.0640000000000003E-2</v>
      </c>
      <c r="AW23" s="73">
        <f>((AP23*$G23)*12)/10^7</f>
        <v>8.0539200000000005E-2</v>
      </c>
      <c r="AX23" s="23">
        <f>((AR23*$G23)*12)/10^7</f>
        <v>1.2349344</v>
      </c>
      <c r="AY23" s="31"/>
      <c r="AZ23" s="32">
        <f>AI23/M23</f>
        <v>7.3355911575607807E-2</v>
      </c>
      <c r="BA23" s="32">
        <f>AI23/O23</f>
        <v>7.4839677181464712E-2</v>
      </c>
      <c r="BB23" s="33"/>
      <c r="BC23" s="73">
        <v>8.5431779999999999E-2</v>
      </c>
      <c r="BD23" s="22">
        <v>3</v>
      </c>
      <c r="BE23" s="23">
        <f t="shared" ref="BE23" si="14">BD23*BC23</f>
        <v>0.25629533999999998</v>
      </c>
      <c r="BF23" s="128"/>
      <c r="BG23" s="73">
        <v>0.2</v>
      </c>
      <c r="BH23" s="128"/>
      <c r="BI23" s="22" t="s">
        <v>39</v>
      </c>
      <c r="BJ23" s="22" t="s">
        <v>40</v>
      </c>
      <c r="BK23" s="22" t="s">
        <v>41</v>
      </c>
      <c r="BL23" s="129">
        <v>9988776655</v>
      </c>
      <c r="BM23" s="130" t="s">
        <v>42</v>
      </c>
      <c r="BN23" s="22" t="s">
        <v>38</v>
      </c>
      <c r="BO23" s="131"/>
      <c r="BP23" s="90"/>
    </row>
    <row r="24" spans="1:70" s="91" customFormat="1" ht="15.75" thickBot="1" x14ac:dyDescent="0.3">
      <c r="A24" s="82"/>
      <c r="B24" s="83"/>
      <c r="C24" s="83"/>
      <c r="D24" s="83"/>
      <c r="E24" s="35"/>
      <c r="F24" s="97"/>
      <c r="G24" s="36"/>
      <c r="H24" s="36"/>
      <c r="I24" s="36"/>
      <c r="J24" s="54"/>
      <c r="K24" s="38"/>
      <c r="L24" s="43"/>
      <c r="M24" s="117"/>
      <c r="N24" s="43"/>
      <c r="O24" s="117"/>
      <c r="P24" s="100"/>
      <c r="Q24" s="102"/>
      <c r="R24" s="102"/>
      <c r="S24" s="102"/>
      <c r="T24" s="102"/>
      <c r="U24" s="102"/>
      <c r="V24" s="99"/>
      <c r="W24" s="39"/>
      <c r="X24" s="55"/>
      <c r="Y24" s="46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56"/>
      <c r="AK24" s="44"/>
      <c r="AL24" s="45"/>
      <c r="AM24" s="42"/>
      <c r="AN24" s="102"/>
      <c r="AO24" s="102"/>
      <c r="AP24" s="102"/>
      <c r="AQ24" s="102"/>
      <c r="AR24" s="102"/>
      <c r="AS24" s="102"/>
      <c r="AT24" s="88"/>
      <c r="AU24" s="103"/>
      <c r="AV24" s="103"/>
      <c r="AW24" s="103"/>
      <c r="AX24" s="103"/>
      <c r="AY24" s="56"/>
      <c r="AZ24" s="102"/>
      <c r="BA24" s="102"/>
      <c r="BB24" s="57"/>
      <c r="BC24" s="102"/>
      <c r="BD24" s="102"/>
      <c r="BE24" s="102"/>
      <c r="BF24" s="89"/>
      <c r="BG24" s="102"/>
      <c r="BH24" s="89"/>
      <c r="BI24" s="102"/>
      <c r="BJ24" s="102"/>
      <c r="BK24" s="102"/>
      <c r="BL24" s="102"/>
      <c r="BM24" s="102"/>
      <c r="BN24" s="102"/>
      <c r="BO24" s="101"/>
      <c r="BP24" s="104"/>
    </row>
    <row r="25" spans="1:70" s="91" customFormat="1" ht="15.75" thickBot="1" x14ac:dyDescent="0.3">
      <c r="A25" s="105"/>
      <c r="B25" s="106" t="s">
        <v>85</v>
      </c>
      <c r="C25" s="107"/>
      <c r="D25" s="58"/>
      <c r="E25" s="9"/>
      <c r="F25" s="9"/>
      <c r="G25" s="59">
        <f>SUM(G6:G24)</f>
        <v>134288</v>
      </c>
      <c r="H25" s="59">
        <f>SUM(H6:H24)</f>
        <v>134288</v>
      </c>
      <c r="I25" s="59">
        <f>SUM(I6:I24)</f>
        <v>48</v>
      </c>
      <c r="J25" s="50"/>
      <c r="K25" s="59">
        <f t="shared" ref="K25:O25" si="15">SUM(K6:K24)</f>
        <v>132400</v>
      </c>
      <c r="L25" s="116">
        <f t="shared" si="15"/>
        <v>148.16479999999999</v>
      </c>
      <c r="M25" s="116">
        <v>163.05328000000003</v>
      </c>
      <c r="N25" s="116">
        <f t="shared" si="15"/>
        <v>3.2215679999999991</v>
      </c>
      <c r="O25" s="116">
        <f t="shared" si="15"/>
        <v>159.83171200000001</v>
      </c>
      <c r="P25" s="108"/>
      <c r="Q25" s="60"/>
      <c r="R25" s="60"/>
      <c r="S25" s="60"/>
      <c r="T25" s="60"/>
      <c r="U25" s="60"/>
      <c r="V25" s="59">
        <f ca="1">SUM(V6:V24)</f>
        <v>516</v>
      </c>
      <c r="W25" s="59">
        <f ca="1">SUM(W6:W24)</f>
        <v>228</v>
      </c>
      <c r="X25" s="51"/>
      <c r="Y25" s="59">
        <f t="shared" ref="Y25" si="16">SUM(Y6:Y24)</f>
        <v>1036</v>
      </c>
      <c r="Z25" s="59">
        <f t="shared" ref="Z25:AI25" si="17">SUM(Z6:Z23)</f>
        <v>71.97</v>
      </c>
      <c r="AA25" s="59"/>
      <c r="AB25" s="59">
        <f t="shared" si="17"/>
        <v>72</v>
      </c>
      <c r="AC25" s="59"/>
      <c r="AD25" s="59">
        <f t="shared" si="17"/>
        <v>988</v>
      </c>
      <c r="AE25" s="59">
        <f t="shared" si="17"/>
        <v>1.1057312000000001</v>
      </c>
      <c r="AF25" s="59">
        <f t="shared" si="17"/>
        <v>13.913087999999997</v>
      </c>
      <c r="AG25" s="59">
        <f t="shared" si="17"/>
        <v>0.96647040000000028</v>
      </c>
      <c r="AH25" s="59">
        <f t="shared" si="17"/>
        <v>0.96687360000000022</v>
      </c>
      <c r="AI25" s="59">
        <f t="shared" si="17"/>
        <v>12.946214400000002</v>
      </c>
      <c r="AJ25" s="52"/>
      <c r="AK25" s="61"/>
      <c r="AL25" s="60"/>
      <c r="AM25" s="59">
        <f>SUM(AM6:AM24)</f>
        <v>1191.4000000000001</v>
      </c>
      <c r="AN25" s="59">
        <f>SUM(AN6:AN23)</f>
        <v>72.03003754693367</v>
      </c>
      <c r="AO25" s="59"/>
      <c r="AP25" s="59">
        <f>SUM(AP6:AP23)</f>
        <v>72</v>
      </c>
      <c r="AQ25" s="59"/>
      <c r="AR25" s="59"/>
      <c r="AS25" s="59"/>
      <c r="AT25" s="109"/>
      <c r="AU25" s="59">
        <f>SUM(AU6:AU23)</f>
        <v>16.000051200000001</v>
      </c>
      <c r="AV25" s="59">
        <f>SUM(AV6:AV23)</f>
        <v>0.96727680000000027</v>
      </c>
      <c r="AW25" s="59">
        <f>SUM(AW6:AW23)</f>
        <v>0.96687360000000022</v>
      </c>
      <c r="AX25" s="59">
        <f>SUM(AX6:AX23)</f>
        <v>15.355737600000001</v>
      </c>
      <c r="AY25" s="52"/>
      <c r="AZ25" s="59"/>
      <c r="BA25" s="62"/>
      <c r="BB25" s="53"/>
      <c r="BC25" s="59">
        <f>SUM(BC6:BC23)</f>
        <v>1.0414062399999999</v>
      </c>
      <c r="BD25" s="59">
        <f>SUM(BD6:BD23)</f>
        <v>32</v>
      </c>
      <c r="BE25" s="59">
        <f>SUM(BE6:BE23)</f>
        <v>2.7662667199999995</v>
      </c>
      <c r="BF25" s="110"/>
      <c r="BG25" s="59">
        <f>SUM(BG6:BG23)</f>
        <v>2.4</v>
      </c>
      <c r="BH25" s="110"/>
      <c r="BI25" s="60"/>
      <c r="BJ25" s="60"/>
      <c r="BK25" s="60"/>
      <c r="BL25" s="60"/>
      <c r="BM25" s="60"/>
      <c r="BN25" s="60"/>
      <c r="BO25" s="111"/>
      <c r="BP25" s="112"/>
    </row>
    <row r="26" spans="1:70" ht="15.75" thickBot="1" x14ac:dyDescent="0.3">
      <c r="A26" s="63"/>
      <c r="B26" s="64"/>
      <c r="C26" s="64"/>
      <c r="D26" s="64"/>
      <c r="E26" s="6"/>
      <c r="F26" s="6"/>
      <c r="G26" s="6"/>
      <c r="H26" s="6"/>
      <c r="I26" s="6"/>
      <c r="J26" s="65"/>
      <c r="K26" s="6"/>
      <c r="L26" s="6"/>
      <c r="M26" s="6"/>
      <c r="N26" s="6"/>
      <c r="O26" s="6"/>
      <c r="P26" s="66"/>
      <c r="Q26" s="6"/>
      <c r="R26" s="6"/>
      <c r="S26" s="6"/>
      <c r="T26" s="6"/>
      <c r="U26" s="6"/>
      <c r="V26" s="6"/>
      <c r="W26" s="6"/>
      <c r="X26" s="67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8"/>
      <c r="AK26" s="6"/>
      <c r="AL26" s="6"/>
      <c r="AM26" s="6"/>
      <c r="AN26" s="6"/>
      <c r="AO26" s="6"/>
      <c r="AP26" s="6"/>
      <c r="AQ26" s="6"/>
      <c r="AR26" s="6"/>
      <c r="AS26" s="6"/>
      <c r="AT26" s="69"/>
      <c r="AU26" s="6"/>
      <c r="AV26" s="6"/>
      <c r="AW26" s="6"/>
      <c r="AX26" s="6"/>
      <c r="AY26" s="68"/>
      <c r="AZ26" s="6"/>
      <c r="BA26" s="6"/>
      <c r="BB26" s="70"/>
      <c r="BC26" s="6"/>
      <c r="BD26" s="6"/>
      <c r="BE26" s="6"/>
      <c r="BF26" s="71"/>
      <c r="BG26" s="64"/>
      <c r="BH26" s="71"/>
      <c r="BI26" s="6"/>
      <c r="BJ26" s="6"/>
      <c r="BK26" s="6"/>
      <c r="BL26" s="6"/>
      <c r="BM26" s="6"/>
      <c r="BN26" s="6"/>
      <c r="BO26" s="7"/>
      <c r="BP26" s="8"/>
    </row>
  </sheetData>
  <mergeCells count="9">
    <mergeCell ref="BC4:BE4"/>
    <mergeCell ref="BI4:BN4"/>
    <mergeCell ref="AU4:AX4"/>
    <mergeCell ref="AZ4:BA4"/>
    <mergeCell ref="A4:I4"/>
    <mergeCell ref="Y4:AI4"/>
    <mergeCell ref="K4:O4"/>
    <mergeCell ref="Q4:W4"/>
    <mergeCell ref="AK4:AS4"/>
  </mergeCells>
  <dataValidations disablePrompts="1" count="1">
    <dataValidation type="list" allowBlank="1" showInputMessage="1" showErrorMessage="1" sqref="F6:F24">
      <formula1>$BW$13:$BW$14</formula1>
    </dataValidation>
  </dataValidations>
  <hyperlinks>
    <hyperlink ref="BM6" r:id="rId1"/>
    <hyperlink ref="BM7" r:id="rId2"/>
    <hyperlink ref="BM9" r:id="rId3"/>
    <hyperlink ref="BM10" r:id="rId4"/>
    <hyperlink ref="BM12" r:id="rId5"/>
    <hyperlink ref="BM13" r:id="rId6"/>
    <hyperlink ref="BM14" r:id="rId7"/>
    <hyperlink ref="BM15" r:id="rId8"/>
    <hyperlink ref="BM17" r:id="rId9"/>
    <hyperlink ref="BM19" r:id="rId10"/>
    <hyperlink ref="BM21" r:id="rId11"/>
    <hyperlink ref="BM23" r:id="rId12"/>
  </hyperlinks>
  <pageMargins left="0.7" right="0.7" top="0.75" bottom="0.75" header="0.3" footer="0.3"/>
  <pageSetup orientation="portrait" r:id="rId13"/>
  <ignoredErrors>
    <ignoredError sqref="AZ6:BA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Punjabi</dc:creator>
  <cp:lastModifiedBy>rishits</cp:lastModifiedBy>
  <dcterms:created xsi:type="dcterms:W3CDTF">2016-06-16T08:24:47Z</dcterms:created>
  <dcterms:modified xsi:type="dcterms:W3CDTF">2017-01-12T08:12:42Z</dcterms:modified>
</cp:coreProperties>
</file>