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xampp\htdocs\property_management_new_ui_new\assets\reports_sample\"/>
    </mc:Choice>
  </mc:AlternateContent>
  <bookViews>
    <workbookView xWindow="0" yWindow="0" windowWidth="1536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2" i="1" l="1"/>
  <c r="A13" i="1" s="1"/>
  <c r="A16" i="1" s="1"/>
  <c r="A17" i="1" s="1"/>
  <c r="A18" i="1" s="1"/>
  <c r="A19" i="1" s="1"/>
  <c r="A23" i="1" s="1"/>
  <c r="A24" i="1" s="1"/>
  <c r="A27" i="1" s="1"/>
  <c r="A28" i="1" s="1"/>
  <c r="A31" i="1" s="1"/>
  <c r="A32" i="1" s="1"/>
  <c r="A33" i="1" s="1"/>
  <c r="A34" i="1" s="1"/>
  <c r="X37" i="1"/>
  <c r="AX35" i="1"/>
  <c r="AI35" i="1"/>
  <c r="AG35" i="1"/>
  <c r="AE35" i="1"/>
  <c r="P35" i="1"/>
  <c r="O35" i="1"/>
  <c r="N35" i="1"/>
  <c r="M35" i="1"/>
  <c r="AC34" i="1"/>
  <c r="AB34" i="1"/>
  <c r="AR34" i="1" s="1"/>
  <c r="Z34" i="1"/>
  <c r="Y34" i="1"/>
  <c r="S34" i="1"/>
  <c r="L34" i="1"/>
  <c r="AH34" i="1" s="1"/>
  <c r="AH33" i="1"/>
  <c r="AQ33" i="1" s="1"/>
  <c r="AC33" i="1"/>
  <c r="AB33" i="1"/>
  <c r="AR33" i="1" s="1"/>
  <c r="Z33" i="1"/>
  <c r="Y33" i="1"/>
  <c r="U33" i="1"/>
  <c r="V33" i="1" s="1"/>
  <c r="T33" i="1"/>
  <c r="S33" i="1"/>
  <c r="S35" i="1" s="1"/>
  <c r="R33" i="1"/>
  <c r="AR32" i="1"/>
  <c r="AC32" i="1"/>
  <c r="AD32" i="1" s="1"/>
  <c r="AB32" i="1"/>
  <c r="Z32" i="1"/>
  <c r="Y32" i="1"/>
  <c r="T32" i="1"/>
  <c r="S32" i="1"/>
  <c r="L32" i="1"/>
  <c r="AR31" i="1"/>
  <c r="AH31" i="1"/>
  <c r="AO31" i="1" s="1"/>
  <c r="AC31" i="1"/>
  <c r="AB31" i="1"/>
  <c r="Z31" i="1"/>
  <c r="Z35" i="1" s="1"/>
  <c r="Y31" i="1"/>
  <c r="T31" i="1"/>
  <c r="S31" i="1"/>
  <c r="R31" i="1"/>
  <c r="AX29" i="1"/>
  <c r="AG29" i="1"/>
  <c r="AE29" i="1"/>
  <c r="P29" i="1"/>
  <c r="O29" i="1"/>
  <c r="N29" i="1"/>
  <c r="M29" i="1"/>
  <c r="AC28" i="1"/>
  <c r="AD28" i="1" s="1"/>
  <c r="AB28" i="1"/>
  <c r="AR28" i="1" s="1"/>
  <c r="Z28" i="1"/>
  <c r="Y28" i="1"/>
  <c r="T28" i="1"/>
  <c r="S28" i="1"/>
  <c r="R28" i="1"/>
  <c r="U28" i="1" s="1"/>
  <c r="V28" i="1" s="1"/>
  <c r="L28" i="1"/>
  <c r="L29" i="1" s="1"/>
  <c r="AR27" i="1"/>
  <c r="AH27" i="1"/>
  <c r="AO27" i="1" s="1"/>
  <c r="AC27" i="1"/>
  <c r="AC29" i="1" s="1"/>
  <c r="AB27" i="1"/>
  <c r="Z27" i="1"/>
  <c r="Y27" i="1"/>
  <c r="Y29" i="1" s="1"/>
  <c r="T27" i="1"/>
  <c r="T29" i="1" s="1"/>
  <c r="S27" i="1"/>
  <c r="R27" i="1"/>
  <c r="AX25" i="1"/>
  <c r="AG25" i="1"/>
  <c r="AE25" i="1"/>
  <c r="P25" i="1"/>
  <c r="O25" i="1"/>
  <c r="N25" i="1"/>
  <c r="M25" i="1"/>
  <c r="AC24" i="1"/>
  <c r="AD24" i="1" s="1"/>
  <c r="AB24" i="1"/>
  <c r="AR24" i="1" s="1"/>
  <c r="Z24" i="1"/>
  <c r="Y24" i="1"/>
  <c r="T24" i="1"/>
  <c r="S24" i="1"/>
  <c r="L24" i="1"/>
  <c r="L25" i="1" s="1"/>
  <c r="AR23" i="1"/>
  <c r="AH23" i="1"/>
  <c r="AO23" i="1" s="1"/>
  <c r="AC23" i="1"/>
  <c r="AB23" i="1"/>
  <c r="Z23" i="1"/>
  <c r="Z25" i="1" s="1"/>
  <c r="Y23" i="1"/>
  <c r="Y25" i="1" s="1"/>
  <c r="T23" i="1"/>
  <c r="S23" i="1"/>
  <c r="S25" i="1" s="1"/>
  <c r="R23" i="1"/>
  <c r="U23" i="1" s="1"/>
  <c r="V23" i="1" s="1"/>
  <c r="AX20" i="1"/>
  <c r="AI20" i="1"/>
  <c r="AG20" i="1"/>
  <c r="AE20" i="1"/>
  <c r="P20" i="1"/>
  <c r="O20" i="1"/>
  <c r="N20" i="1"/>
  <c r="M20" i="1"/>
  <c r="AC19" i="1"/>
  <c r="AB19" i="1"/>
  <c r="AR19" i="1" s="1"/>
  <c r="Z19" i="1"/>
  <c r="Y19" i="1"/>
  <c r="S19" i="1"/>
  <c r="L19" i="1"/>
  <c r="AQ18" i="1"/>
  <c r="AH18" i="1"/>
  <c r="AO18" i="1" s="1"/>
  <c r="AC18" i="1"/>
  <c r="AB18" i="1"/>
  <c r="AR18" i="1" s="1"/>
  <c r="Z18" i="1"/>
  <c r="Y18" i="1"/>
  <c r="U18" i="1"/>
  <c r="V18" i="1" s="1"/>
  <c r="T18" i="1"/>
  <c r="S18" i="1"/>
  <c r="R18" i="1"/>
  <c r="AC17" i="1"/>
  <c r="AD17" i="1" s="1"/>
  <c r="AB17" i="1"/>
  <c r="AR17" i="1" s="1"/>
  <c r="Z17" i="1"/>
  <c r="Y17" i="1"/>
  <c r="T17" i="1"/>
  <c r="S17" i="1"/>
  <c r="L17" i="1"/>
  <c r="AH17" i="1" s="1"/>
  <c r="AO17" i="1" s="1"/>
  <c r="AR16" i="1"/>
  <c r="AH16" i="1"/>
  <c r="AO16" i="1" s="1"/>
  <c r="AC16" i="1"/>
  <c r="AB16" i="1"/>
  <c r="Z16" i="1"/>
  <c r="Z20" i="1" s="1"/>
  <c r="Y16" i="1"/>
  <c r="Y20" i="1" s="1"/>
  <c r="T16" i="1"/>
  <c r="S16" i="1"/>
  <c r="R16" i="1"/>
  <c r="AX14" i="1"/>
  <c r="AX37" i="1" s="1"/>
  <c r="AG14" i="1"/>
  <c r="AE14" i="1"/>
  <c r="P14" i="1"/>
  <c r="O14" i="1"/>
  <c r="N14" i="1"/>
  <c r="M14" i="1"/>
  <c r="AC13" i="1"/>
  <c r="AD13" i="1" s="1"/>
  <c r="AB13" i="1"/>
  <c r="AR13" i="1" s="1"/>
  <c r="AR14" i="1" s="1"/>
  <c r="Z13" i="1"/>
  <c r="Y13" i="1"/>
  <c r="T13" i="1"/>
  <c r="T14" i="1" s="1"/>
  <c r="S13" i="1"/>
  <c r="L13" i="1"/>
  <c r="L14" i="1" s="1"/>
  <c r="AR12" i="1"/>
  <c r="AH12" i="1"/>
  <c r="AC12" i="1"/>
  <c r="AB12" i="1"/>
  <c r="Z12" i="1"/>
  <c r="Y12" i="1"/>
  <c r="Y14" i="1" s="1"/>
  <c r="T12" i="1"/>
  <c r="S12" i="1"/>
  <c r="R12" i="1"/>
  <c r="U12" i="1" s="1"/>
  <c r="AG10" i="1"/>
  <c r="AE10" i="1"/>
  <c r="P10" i="1"/>
  <c r="O10" i="1"/>
  <c r="N10" i="1"/>
  <c r="M10" i="1"/>
  <c r="AC9" i="1"/>
  <c r="AB9" i="1"/>
  <c r="AR9" i="1" s="1"/>
  <c r="Z9" i="1"/>
  <c r="Y9" i="1"/>
  <c r="S9" i="1"/>
  <c r="S10" i="1" s="1"/>
  <c r="L9" i="1"/>
  <c r="AQ8" i="1"/>
  <c r="AH8" i="1"/>
  <c r="AJ8" i="1" s="1"/>
  <c r="AK8" i="1" s="1"/>
  <c r="AC8" i="1"/>
  <c r="AC10" i="1" s="1"/>
  <c r="AB8" i="1"/>
  <c r="AR8" i="1" s="1"/>
  <c r="AR10" i="1" s="1"/>
  <c r="Z8" i="1"/>
  <c r="Y8" i="1"/>
  <c r="Y10" i="1" s="1"/>
  <c r="U8" i="1"/>
  <c r="V8" i="1" s="1"/>
  <c r="T8" i="1"/>
  <c r="S8" i="1"/>
  <c r="R8" i="1"/>
  <c r="AR29" i="1" l="1"/>
  <c r="AR20" i="1"/>
  <c r="Z14" i="1"/>
  <c r="Z37" i="1" s="1"/>
  <c r="U14" i="1"/>
  <c r="AR25" i="1"/>
  <c r="Y37" i="1"/>
  <c r="S14" i="1"/>
  <c r="AB14" i="1"/>
  <c r="AD18" i="1"/>
  <c r="T25" i="1"/>
  <c r="AB25" i="1"/>
  <c r="R29" i="1"/>
  <c r="Z29" i="1"/>
  <c r="AB35" i="1"/>
  <c r="L35" i="1"/>
  <c r="L37" i="1" s="1"/>
  <c r="AH32" i="1"/>
  <c r="AO32" i="1" s="1"/>
  <c r="Z10" i="1"/>
  <c r="AD9" i="1"/>
  <c r="AD12" i="1"/>
  <c r="AD14" i="1" s="1"/>
  <c r="R13" i="1"/>
  <c r="U13" i="1" s="1"/>
  <c r="V13" i="1" s="1"/>
  <c r="AH13" i="1"/>
  <c r="AO13" i="1" s="1"/>
  <c r="R17" i="1"/>
  <c r="U17" i="1" s="1"/>
  <c r="V17" i="1" s="1"/>
  <c r="AJ18" i="1"/>
  <c r="AK18" i="1" s="1"/>
  <c r="AS18" i="1" s="1"/>
  <c r="AD19" i="1"/>
  <c r="AD23" i="1"/>
  <c r="AD25" i="1" s="1"/>
  <c r="R24" i="1"/>
  <c r="U24" i="1" s="1"/>
  <c r="V24" i="1" s="1"/>
  <c r="V25" i="1" s="1"/>
  <c r="AH24" i="1"/>
  <c r="AO24" i="1" s="1"/>
  <c r="S29" i="1"/>
  <c r="AB29" i="1"/>
  <c r="AH28" i="1"/>
  <c r="AH29" i="1" s="1"/>
  <c r="R32" i="1"/>
  <c r="U32" i="1" s="1"/>
  <c r="V32" i="1" s="1"/>
  <c r="Y35" i="1"/>
  <c r="M37" i="1"/>
  <c r="U25" i="1"/>
  <c r="AO25" i="1"/>
  <c r="AD33" i="1"/>
  <c r="N37" i="1"/>
  <c r="AT8" i="1"/>
  <c r="AS8" i="1"/>
  <c r="AH9" i="1"/>
  <c r="T9" i="1"/>
  <c r="T10" i="1" s="1"/>
  <c r="R9" i="1"/>
  <c r="U9" i="1" s="1"/>
  <c r="V9" i="1" s="1"/>
  <c r="V10" i="1" s="1"/>
  <c r="L10" i="1"/>
  <c r="AB10" i="1"/>
  <c r="AQ12" i="1"/>
  <c r="AJ12" i="1"/>
  <c r="U16" i="1"/>
  <c r="R19" i="1"/>
  <c r="U19" i="1" s="1"/>
  <c r="V19" i="1" s="1"/>
  <c r="AH19" i="1"/>
  <c r="T19" i="1"/>
  <c r="T20" i="1" s="1"/>
  <c r="S20" i="1"/>
  <c r="AJ28" i="1"/>
  <c r="AD8" i="1"/>
  <c r="AD10" i="1" s="1"/>
  <c r="AL8" i="1"/>
  <c r="AE37" i="1"/>
  <c r="AO12" i="1"/>
  <c r="AO14" i="1" s="1"/>
  <c r="AQ13" i="1"/>
  <c r="AJ13" i="1"/>
  <c r="AH14" i="1"/>
  <c r="AQ17" i="1"/>
  <c r="AJ17" i="1"/>
  <c r="AI37" i="1"/>
  <c r="AO28" i="1"/>
  <c r="AO29" i="1" s="1"/>
  <c r="AR35" i="1"/>
  <c r="O37" i="1"/>
  <c r="AH20" i="1"/>
  <c r="AQ16" i="1"/>
  <c r="AJ16" i="1"/>
  <c r="U31" i="1"/>
  <c r="L20" i="1"/>
  <c r="AQ27" i="1"/>
  <c r="AJ27" i="1"/>
  <c r="AD34" i="1"/>
  <c r="AH10" i="1"/>
  <c r="AO8" i="1"/>
  <c r="AG37" i="1"/>
  <c r="V12" i="1"/>
  <c r="V14" i="1" s="1"/>
  <c r="R14" i="1"/>
  <c r="AC14" i="1"/>
  <c r="AC20" i="1"/>
  <c r="AD16" i="1"/>
  <c r="AD20" i="1" s="1"/>
  <c r="AT18" i="1"/>
  <c r="AB20" i="1"/>
  <c r="AC25" i="1"/>
  <c r="AD31" i="1"/>
  <c r="AC35" i="1"/>
  <c r="AQ34" i="1"/>
  <c r="AJ34" i="1"/>
  <c r="AO34" i="1"/>
  <c r="P37" i="1"/>
  <c r="AJ23" i="1"/>
  <c r="AQ23" i="1"/>
  <c r="AJ24" i="1"/>
  <c r="AD27" i="1"/>
  <c r="AD29" i="1" s="1"/>
  <c r="AJ31" i="1"/>
  <c r="AQ31" i="1"/>
  <c r="AJ32" i="1"/>
  <c r="AQ32" i="1"/>
  <c r="R34" i="1"/>
  <c r="U34" i="1" s="1"/>
  <c r="V34" i="1" s="1"/>
  <c r="AH35" i="1"/>
  <c r="U27" i="1"/>
  <c r="AO33" i="1"/>
  <c r="T34" i="1"/>
  <c r="T35" i="1" s="1"/>
  <c r="AJ33" i="1"/>
  <c r="AD35" i="1" l="1"/>
  <c r="AO35" i="1"/>
  <c r="R35" i="1"/>
  <c r="AL18" i="1"/>
  <c r="AQ28" i="1"/>
  <c r="R25" i="1"/>
  <c r="T37" i="1"/>
  <c r="AQ24" i="1"/>
  <c r="AQ25" i="1" s="1"/>
  <c r="AC37" i="1"/>
  <c r="AR37" i="1"/>
  <c r="S37" i="1"/>
  <c r="AH25" i="1"/>
  <c r="AH37" i="1" s="1"/>
  <c r="AK32" i="1"/>
  <c r="AS32" i="1" s="1"/>
  <c r="AK33" i="1"/>
  <c r="AS33" i="1" s="1"/>
  <c r="AT33" i="1" s="1"/>
  <c r="AL33" i="1"/>
  <c r="AQ35" i="1"/>
  <c r="AK24" i="1"/>
  <c r="AS24" i="1" s="1"/>
  <c r="AK16" i="1"/>
  <c r="AD37" i="1"/>
  <c r="V16" i="1"/>
  <c r="V20" i="1" s="1"/>
  <c r="U20" i="1"/>
  <c r="AJ35" i="1"/>
  <c r="AK31" i="1"/>
  <c r="AL31" i="1" s="1"/>
  <c r="AK34" i="1"/>
  <c r="AS34" i="1" s="1"/>
  <c r="AK27" i="1"/>
  <c r="AJ29" i="1"/>
  <c r="AL29" i="1" s="1"/>
  <c r="R10" i="1"/>
  <c r="AK17" i="1"/>
  <c r="AS17" i="1" s="1"/>
  <c r="AT17" i="1" s="1"/>
  <c r="AK13" i="1"/>
  <c r="AS13" i="1" s="1"/>
  <c r="AT13" i="1" s="1"/>
  <c r="AK28" i="1"/>
  <c r="AS28" i="1" s="1"/>
  <c r="AL28" i="1"/>
  <c r="R20" i="1"/>
  <c r="R37" i="1" s="1"/>
  <c r="AB37" i="1"/>
  <c r="AO9" i="1"/>
  <c r="AO10" i="1" s="1"/>
  <c r="AQ9" i="1"/>
  <c r="AJ9" i="1"/>
  <c r="V27" i="1"/>
  <c r="V29" i="1" s="1"/>
  <c r="U29" i="1"/>
  <c r="AQ14" i="1"/>
  <c r="AT32" i="1"/>
  <c r="AJ25" i="1"/>
  <c r="AL25" i="1" s="1"/>
  <c r="AL23" i="1"/>
  <c r="AK23" i="1"/>
  <c r="AT34" i="1"/>
  <c r="AQ29" i="1"/>
  <c r="U35" i="1"/>
  <c r="V31" i="1"/>
  <c r="V35" i="1" s="1"/>
  <c r="U10" i="1"/>
  <c r="AT28" i="1"/>
  <c r="AO19" i="1"/>
  <c r="AO20" i="1" s="1"/>
  <c r="AJ19" i="1"/>
  <c r="AJ20" i="1" s="1"/>
  <c r="AQ19" i="1"/>
  <c r="AJ14" i="1"/>
  <c r="AL14" i="1" s="1"/>
  <c r="AK12" i="1"/>
  <c r="V37" i="1" l="1"/>
  <c r="AO37" i="1"/>
  <c r="AT24" i="1"/>
  <c r="AS16" i="1"/>
  <c r="U37" i="1"/>
  <c r="AK25" i="1"/>
  <c r="AS23" i="1"/>
  <c r="AK9" i="1"/>
  <c r="AL9" i="1"/>
  <c r="AJ10" i="1"/>
  <c r="AL13" i="1"/>
  <c r="AQ20" i="1"/>
  <c r="AS27" i="1"/>
  <c r="AK29" i="1"/>
  <c r="AL16" i="1"/>
  <c r="AL24" i="1"/>
  <c r="AS12" i="1"/>
  <c r="AK14" i="1"/>
  <c r="AQ10" i="1"/>
  <c r="AQ37" i="1" s="1"/>
  <c r="AK19" i="1"/>
  <c r="AS19" i="1" s="1"/>
  <c r="AT19" i="1" s="1"/>
  <c r="AL12" i="1"/>
  <c r="AL17" i="1"/>
  <c r="AL27" i="1"/>
  <c r="AL34" i="1"/>
  <c r="AK35" i="1"/>
  <c r="AS31" i="1"/>
  <c r="AL32" i="1"/>
  <c r="AL35" i="1" s="1"/>
  <c r="AL19" i="1" l="1"/>
  <c r="AS35" i="1"/>
  <c r="AT31" i="1"/>
  <c r="AT35" i="1" s="1"/>
  <c r="AL20" i="1"/>
  <c r="AS25" i="1"/>
  <c r="AT23" i="1"/>
  <c r="AT25" i="1" s="1"/>
  <c r="AK20" i="1"/>
  <c r="AS14" i="1"/>
  <c r="AT12" i="1"/>
  <c r="AT14" i="1" s="1"/>
  <c r="AS29" i="1"/>
  <c r="AT27" i="1"/>
  <c r="AT29" i="1" s="1"/>
  <c r="AS9" i="1"/>
  <c r="AK10" i="1"/>
  <c r="AK37" i="1" s="1"/>
  <c r="AJ37" i="1"/>
  <c r="AL10" i="1"/>
  <c r="AS20" i="1"/>
  <c r="AT16" i="1"/>
  <c r="AT20" i="1" s="1"/>
  <c r="AL37" i="1" l="1"/>
  <c r="AS10" i="1"/>
  <c r="AS37" i="1" s="1"/>
  <c r="AT9" i="1"/>
  <c r="AT10" i="1" s="1"/>
  <c r="AT37" i="1" s="1"/>
  <c r="A1" i="1" l="1"/>
</calcChain>
</file>

<file path=xl/sharedStrings.xml><?xml version="1.0" encoding="utf-8"?>
<sst xmlns="http://schemas.openxmlformats.org/spreadsheetml/2006/main" count="180" uniqueCount="76">
  <si>
    <t>Asset Type</t>
  </si>
  <si>
    <t>Residential</t>
  </si>
  <si>
    <t>Commercial</t>
  </si>
  <si>
    <t>Investment</t>
  </si>
  <si>
    <t>Agreement Sale Price (Rs. Psf)</t>
  </si>
  <si>
    <t>Remarks</t>
  </si>
  <si>
    <t>Sr. No</t>
  </si>
  <si>
    <t>Property</t>
  </si>
  <si>
    <t>Sub-Property</t>
  </si>
  <si>
    <t>Google Link</t>
  </si>
  <si>
    <t>Property Details</t>
  </si>
  <si>
    <t>% Holding</t>
  </si>
  <si>
    <t>Address</t>
  </si>
  <si>
    <t>Asset Use</t>
  </si>
  <si>
    <t>Car Park
(Nos)</t>
  </si>
  <si>
    <t>Vishwa</t>
  </si>
  <si>
    <t>Self-Use</t>
  </si>
  <si>
    <t xml:space="preserve">Trading </t>
  </si>
  <si>
    <t>Pending Activities</t>
  </si>
  <si>
    <t>Area Detail</t>
  </si>
  <si>
    <t>Property Value</t>
  </si>
  <si>
    <t>Loan Details</t>
  </si>
  <si>
    <t>Agreement Area 
(Sq ft.)</t>
  </si>
  <si>
    <t>Saleable Area
(Sq ft.)</t>
  </si>
  <si>
    <t>Agreement Rate 
(Rs. psf)</t>
  </si>
  <si>
    <t>Market Rate 
(Rs. psf)</t>
  </si>
  <si>
    <t>Indexed Rate 
(Rs. psf)</t>
  </si>
  <si>
    <t>Agreement Value 
(Rs.)</t>
  </si>
  <si>
    <t>Market value 
(Rs.)</t>
  </si>
  <si>
    <t>Indexed Value 
(Rs.)</t>
  </si>
  <si>
    <t>Stamp Duty &amp; Registration 
(Rs.)</t>
  </si>
  <si>
    <t>Gross Investment (Rs.)</t>
  </si>
  <si>
    <t>Interest Rate 
(%)</t>
  </si>
  <si>
    <t>O/s Agreement Amount
(Rs.)</t>
  </si>
  <si>
    <t>Total O/s
(Rs.)</t>
  </si>
  <si>
    <t>EMI 
(Rs.)</t>
  </si>
  <si>
    <t>Direct Tax  
(%)</t>
  </si>
  <si>
    <t>Direct Tax  
(Rs. Cr.)</t>
  </si>
  <si>
    <t>Total</t>
  </si>
  <si>
    <t>Direct Tax</t>
  </si>
  <si>
    <t>Financial Institution</t>
  </si>
  <si>
    <t>Total Loan</t>
  </si>
  <si>
    <t>Promoter Contribution
(Rs. Cr.)</t>
  </si>
  <si>
    <t>O/s Loan (Rs. Cr.)</t>
  </si>
  <si>
    <t>Sale Consideration (Rs. Cr.)</t>
  </si>
  <si>
    <t>Indexed Cost (Rs. Cr)</t>
  </si>
  <si>
    <t>Capital Gain (Rs. Cr.)</t>
  </si>
  <si>
    <t>Capital Gain Tax (Rs. Cr.)</t>
  </si>
  <si>
    <t>Net Profit (Rs. Cr.)</t>
  </si>
  <si>
    <t>Profit</t>
  </si>
  <si>
    <t>Free Cash flow</t>
  </si>
  <si>
    <t>Sale Consideration
(Rs. Cr.)</t>
  </si>
  <si>
    <t>Capital Gain Tax 
(Rs. Cr.)</t>
  </si>
  <si>
    <t>O/s Loan 
(Rs. Cr.)</t>
  </si>
  <si>
    <t>Free CashFlow 
(Rs. Cr.)</t>
  </si>
  <si>
    <t>"Owner Name" Sale Details Report</t>
  </si>
  <si>
    <t>HDFC Bank</t>
  </si>
  <si>
    <t>RESIDENTIAL</t>
  </si>
  <si>
    <t>Self Use</t>
  </si>
  <si>
    <t>Suriya</t>
  </si>
  <si>
    <t>Searock</t>
  </si>
  <si>
    <t>Castle</t>
  </si>
  <si>
    <t>Poly</t>
  </si>
  <si>
    <t>Tri Poly</t>
  </si>
  <si>
    <t>Trading</t>
  </si>
  <si>
    <t>COMMERCIAL</t>
  </si>
  <si>
    <t>Grand Total</t>
  </si>
  <si>
    <t>Vishwa Society, Bhairav Nagar, Opp, Khau Gully, Parel, Mumbai - 400077, Maharashtra, India</t>
  </si>
  <si>
    <t>Building</t>
  </si>
  <si>
    <t>Apartment</t>
  </si>
  <si>
    <t>Poly Clinic, Bhairav Nagar, Opp, Khau Gully, Matunga West, Mumbai - 400099, Maharashtra, India</t>
  </si>
  <si>
    <t>Bunglow</t>
  </si>
  <si>
    <t>Tri Poly Clinic, Bhairav Nagar, Opp, Khau Gully, Matunga West, Mumbai - 400099, Maharashtra, India</t>
  </si>
  <si>
    <t>Industrial</t>
  </si>
  <si>
    <t>Land - Agricultural</t>
  </si>
  <si>
    <t>Property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</si>
</sst>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64" formatCode="_(* #,##0.00_);_(* \(#,##0.00\);_(* &quot;-&quot;??_);_(@_)"/>
    <numFmt numFmtId="165" formatCode="_(* #,##0_);_(* \(#,##0\);_(* &quot;-&quot;??_);_(@_)"/>
    <numFmt numFmtId="166" formatCode="_ * #,##0_ ;_ * \-#,##0_ ;_ * &quot;-&quot;??_ ;_ @_ 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mbria"/>
      <family val="1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F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8">
    <xf numFmtId="0" fontId="0" fillId="0" borderId="0" xfId="0"/>
    <xf numFmtId="0" fontId="2" fillId="0" borderId="0" xfId="0" applyFont="1"/>
    <xf numFmtId="14" fontId="2" fillId="0" borderId="0" xfId="0" applyNumberFormat="1" applyFont="1"/>
    <xf numFmtId="0" fontId="2" fillId="0" borderId="0" xfId="0" applyFont="1" applyBorder="1"/>
    <xf numFmtId="14" fontId="0" fillId="0" borderId="0" xfId="0" applyNumberFormat="1" applyFont="1"/>
    <xf numFmtId="0" fontId="0" fillId="0" borderId="0" xfId="0" applyBorder="1"/>
    <xf numFmtId="0" fontId="0" fillId="3" borderId="5" xfId="0" applyFont="1" applyFill="1" applyBorder="1" applyAlignment="1">
      <alignment horizontal="right" vertical="top" wrapText="1"/>
    </xf>
    <xf numFmtId="0" fontId="3" fillId="4" borderId="6" xfId="0" applyFont="1" applyFill="1" applyBorder="1" applyAlignment="1">
      <alignment horizontal="right" vertical="top" wrapText="1"/>
    </xf>
    <xf numFmtId="0" fontId="3" fillId="4" borderId="7" xfId="0" applyFont="1" applyFill="1" applyBorder="1" applyAlignment="1">
      <alignment vertical="top" wrapText="1"/>
    </xf>
    <xf numFmtId="0" fontId="3" fillId="4" borderId="7" xfId="0" applyFont="1" applyFill="1" applyBorder="1" applyAlignment="1">
      <alignment horizontal="right" vertical="top" wrapText="1"/>
    </xf>
    <xf numFmtId="0" fontId="3" fillId="4" borderId="7" xfId="0" applyFont="1" applyFill="1" applyBorder="1" applyAlignment="1">
      <alignment horizontal="left" vertical="top" wrapText="1"/>
    </xf>
    <xf numFmtId="0" fontId="0" fillId="3" borderId="7" xfId="0" applyFont="1" applyFill="1" applyBorder="1" applyAlignment="1">
      <alignment horizontal="right" vertical="top" wrapText="1"/>
    </xf>
    <xf numFmtId="0" fontId="0" fillId="0" borderId="0" xfId="0" applyBorder="1" applyAlignment="1">
      <alignment wrapText="1"/>
    </xf>
    <xf numFmtId="166" fontId="4" fillId="0" borderId="9" xfId="2" applyNumberFormat="1" applyFont="1" applyBorder="1" applyAlignment="1"/>
    <xf numFmtId="0" fontId="4" fillId="3" borderId="0" xfId="0" applyFont="1" applyFill="1" applyBorder="1" applyAlignment="1">
      <alignment horizontal="center"/>
    </xf>
    <xf numFmtId="0" fontId="2" fillId="0" borderId="9" xfId="0" applyFont="1" applyBorder="1"/>
    <xf numFmtId="0" fontId="3" fillId="4" borderId="11" xfId="0" applyFont="1" applyFill="1" applyBorder="1" applyAlignment="1">
      <alignment horizontal="right" vertical="top" wrapText="1"/>
    </xf>
    <xf numFmtId="0" fontId="0" fillId="3" borderId="13" xfId="0" applyFont="1" applyFill="1" applyBorder="1" applyAlignment="1">
      <alignment horizontal="right" vertical="top" wrapText="1"/>
    </xf>
    <xf numFmtId="0" fontId="0" fillId="3" borderId="14" xfId="0" applyFont="1" applyFill="1" applyBorder="1" applyAlignment="1">
      <alignment horizontal="right" vertical="top" wrapText="1"/>
    </xf>
    <xf numFmtId="0" fontId="4" fillId="5" borderId="13" xfId="0" applyFont="1" applyFill="1" applyBorder="1" applyAlignment="1">
      <alignment vertical="top"/>
    </xf>
    <xf numFmtId="0" fontId="0" fillId="3" borderId="16" xfId="0" applyFont="1" applyFill="1" applyBorder="1" applyAlignment="1">
      <alignment horizontal="right" vertical="top" wrapText="1"/>
    </xf>
    <xf numFmtId="0" fontId="4" fillId="5" borderId="10" xfId="0" applyFont="1" applyFill="1" applyBorder="1" applyAlignment="1">
      <alignment vertical="top"/>
    </xf>
    <xf numFmtId="0" fontId="4" fillId="6" borderId="9" xfId="0" applyFont="1" applyFill="1" applyBorder="1" applyAlignment="1">
      <alignment vertical="top"/>
    </xf>
    <xf numFmtId="0" fontId="4" fillId="6" borderId="18" xfId="0" applyFont="1" applyFill="1" applyBorder="1" applyAlignment="1">
      <alignment vertical="top"/>
    </xf>
    <xf numFmtId="165" fontId="1" fillId="0" borderId="1" xfId="2" applyNumberFormat="1" applyFont="1" applyBorder="1" applyAlignment="1">
      <alignment horizontal="right" wrapText="1"/>
    </xf>
    <xf numFmtId="166" fontId="1" fillId="0" borderId="1" xfId="2" applyNumberFormat="1" applyFont="1" applyBorder="1" applyAlignment="1">
      <alignment horizontal="right" wrapText="1"/>
    </xf>
    <xf numFmtId="166" fontId="5" fillId="0" borderId="1" xfId="2" applyNumberFormat="1" applyFont="1" applyBorder="1" applyAlignment="1">
      <alignment horizontal="right" wrapText="1"/>
    </xf>
    <xf numFmtId="0" fontId="0" fillId="3" borderId="1" xfId="0" applyFont="1" applyFill="1" applyBorder="1" applyAlignment="1">
      <alignment horizontal="right" wrapText="1"/>
    </xf>
    <xf numFmtId="43" fontId="5" fillId="0" borderId="1" xfId="2" applyNumberFormat="1" applyFont="1" applyBorder="1" applyAlignment="1">
      <alignment horizontal="right" wrapText="1"/>
    </xf>
    <xf numFmtId="43" fontId="5" fillId="0" borderId="1" xfId="0" applyNumberFormat="1" applyFont="1" applyBorder="1" applyAlignment="1">
      <alignment horizontal="right" wrapText="1"/>
    </xf>
    <xf numFmtId="166" fontId="0" fillId="0" borderId="1" xfId="2" applyNumberFormat="1" applyFont="1" applyBorder="1" applyAlignment="1">
      <alignment horizontal="right" wrapText="1"/>
    </xf>
    <xf numFmtId="43" fontId="0" fillId="0" borderId="1" xfId="2" applyNumberFormat="1" applyFont="1" applyBorder="1" applyAlignment="1">
      <alignment horizontal="right" wrapText="1"/>
    </xf>
    <xf numFmtId="43" fontId="1" fillId="0" borderId="1" xfId="2" applyNumberFormat="1" applyFont="1" applyBorder="1" applyAlignment="1">
      <alignment horizontal="right" wrapText="1"/>
    </xf>
    <xf numFmtId="9" fontId="1" fillId="0" borderId="1" xfId="3" applyFont="1" applyBorder="1" applyAlignment="1">
      <alignment horizontal="right" wrapText="1"/>
    </xf>
    <xf numFmtId="43" fontId="0" fillId="0" borderId="1" xfId="2" applyNumberFormat="1" applyFont="1" applyBorder="1" applyAlignment="1">
      <alignment horizontal="right"/>
    </xf>
    <xf numFmtId="43" fontId="5" fillId="2" borderId="1" xfId="1" applyNumberFormat="1" applyFont="1" applyFill="1" applyBorder="1" applyAlignment="1">
      <alignment horizontal="right"/>
    </xf>
    <xf numFmtId="43" fontId="7" fillId="2" borderId="1" xfId="1" applyNumberFormat="1" applyFont="1" applyFill="1" applyBorder="1" applyAlignment="1">
      <alignment horizontal="right"/>
    </xf>
    <xf numFmtId="164" fontId="5" fillId="0" borderId="1" xfId="1" applyFont="1" applyBorder="1" applyAlignment="1"/>
    <xf numFmtId="2" fontId="5" fillId="0" borderId="1" xfId="0" applyNumberFormat="1" applyFont="1" applyFill="1" applyBorder="1" applyAlignment="1">
      <alignment horizontal="right" wrapText="1"/>
    </xf>
    <xf numFmtId="9" fontId="0" fillId="0" borderId="1" xfId="3" applyFont="1" applyBorder="1" applyAlignment="1">
      <alignment horizontal="right"/>
    </xf>
    <xf numFmtId="43" fontId="5" fillId="0" borderId="1" xfId="1" applyNumberFormat="1" applyFont="1" applyBorder="1" applyAlignment="1"/>
    <xf numFmtId="0" fontId="2" fillId="0" borderId="1" xfId="0" applyFont="1" applyBorder="1" applyAlignment="1"/>
    <xf numFmtId="0" fontId="2" fillId="0" borderId="10" xfId="0" applyFont="1" applyBorder="1" applyAlignment="1"/>
    <xf numFmtId="43" fontId="0" fillId="0" borderId="1" xfId="0" applyNumberFormat="1" applyFont="1" applyBorder="1" applyAlignment="1">
      <alignment horizontal="right" wrapText="1"/>
    </xf>
    <xf numFmtId="166" fontId="6" fillId="0" borderId="1" xfId="2" applyNumberFormat="1" applyFont="1" applyBorder="1" applyAlignment="1">
      <alignment horizontal="right"/>
    </xf>
    <xf numFmtId="166" fontId="6" fillId="3" borderId="1" xfId="2" applyNumberFormat="1" applyFont="1" applyFill="1" applyBorder="1" applyAlignment="1">
      <alignment horizontal="right"/>
    </xf>
    <xf numFmtId="43" fontId="6" fillId="0" borderId="1" xfId="2" applyNumberFormat="1" applyFont="1" applyBorder="1" applyAlignment="1">
      <alignment horizontal="right"/>
    </xf>
    <xf numFmtId="166" fontId="4" fillId="3" borderId="1" xfId="2" applyNumberFormat="1" applyFont="1" applyFill="1" applyBorder="1" applyAlignment="1">
      <alignment horizontal="right"/>
    </xf>
    <xf numFmtId="0" fontId="4" fillId="6" borderId="1" xfId="0" applyFont="1" applyFill="1" applyBorder="1" applyAlignment="1"/>
    <xf numFmtId="0" fontId="4" fillId="3" borderId="1" xfId="0" applyFont="1" applyFill="1" applyBorder="1" applyAlignment="1"/>
    <xf numFmtId="0" fontId="4" fillId="6" borderId="10" xfId="0" applyFont="1" applyFill="1" applyBorder="1" applyAlignment="1"/>
    <xf numFmtId="166" fontId="0" fillId="0" borderId="1" xfId="2" applyNumberFormat="1" applyFont="1" applyBorder="1" applyAlignment="1">
      <alignment horizontal="right"/>
    </xf>
    <xf numFmtId="166" fontId="0" fillId="0" borderId="10" xfId="2" applyNumberFormat="1" applyFont="1" applyBorder="1" applyAlignment="1">
      <alignment horizontal="right"/>
    </xf>
    <xf numFmtId="166" fontId="6" fillId="0" borderId="10" xfId="2" applyNumberFormat="1" applyFont="1" applyBorder="1" applyAlignment="1">
      <alignment horizontal="right"/>
    </xf>
    <xf numFmtId="10" fontId="0" fillId="0" borderId="1" xfId="3" applyNumberFormat="1" applyFont="1" applyBorder="1" applyAlignment="1">
      <alignment horizontal="right"/>
    </xf>
    <xf numFmtId="43" fontId="0" fillId="3" borderId="1" xfId="0" applyNumberFormat="1" applyFont="1" applyFill="1" applyBorder="1" applyAlignment="1">
      <alignment horizontal="right" wrapText="1"/>
    </xf>
    <xf numFmtId="166" fontId="4" fillId="5" borderId="1" xfId="2" applyNumberFormat="1" applyFont="1" applyFill="1" applyBorder="1" applyAlignment="1">
      <alignment horizontal="right"/>
    </xf>
    <xf numFmtId="10" fontId="4" fillId="5" borderId="1" xfId="3" applyNumberFormat="1" applyFont="1" applyFill="1" applyBorder="1" applyAlignment="1">
      <alignment horizontal="right"/>
    </xf>
    <xf numFmtId="166" fontId="4" fillId="5" borderId="10" xfId="2" applyNumberFormat="1" applyFont="1" applyFill="1" applyBorder="1" applyAlignment="1">
      <alignment horizontal="right"/>
    </xf>
    <xf numFmtId="166" fontId="4" fillId="6" borderId="1" xfId="2" applyNumberFormat="1" applyFont="1" applyFill="1" applyBorder="1" applyAlignment="1"/>
    <xf numFmtId="166" fontId="4" fillId="3" borderId="1" xfId="2" applyNumberFormat="1" applyFont="1" applyFill="1" applyBorder="1" applyAlignment="1"/>
    <xf numFmtId="166" fontId="4" fillId="6" borderId="10" xfId="2" applyNumberFormat="1" applyFont="1" applyFill="1" applyBorder="1" applyAlignment="1"/>
    <xf numFmtId="166" fontId="4" fillId="0" borderId="1" xfId="2" applyNumberFormat="1" applyFont="1" applyBorder="1" applyAlignment="1">
      <alignment horizontal="right"/>
    </xf>
    <xf numFmtId="166" fontId="4" fillId="0" borderId="10" xfId="2" applyNumberFormat="1" applyFont="1" applyBorder="1" applyAlignment="1">
      <alignment horizontal="right"/>
    </xf>
    <xf numFmtId="166" fontId="5" fillId="0" borderId="1" xfId="2" applyNumberFormat="1" applyFont="1" applyBorder="1" applyAlignment="1">
      <alignment horizontal="right"/>
    </xf>
    <xf numFmtId="166" fontId="0" fillId="0" borderId="9" xfId="2" applyNumberFormat="1" applyFont="1" applyBorder="1" applyAlignment="1">
      <alignment horizontal="right"/>
    </xf>
    <xf numFmtId="166" fontId="0" fillId="3" borderId="9" xfId="2" applyNumberFormat="1" applyFont="1" applyFill="1" applyBorder="1" applyAlignment="1">
      <alignment horizontal="right"/>
    </xf>
    <xf numFmtId="0" fontId="0" fillId="3" borderId="9" xfId="0" applyFont="1" applyFill="1" applyBorder="1" applyAlignment="1">
      <alignment horizontal="right" wrapText="1"/>
    </xf>
    <xf numFmtId="0" fontId="0" fillId="0" borderId="9" xfId="0" applyBorder="1" applyAlignment="1">
      <alignment horizontal="right"/>
    </xf>
    <xf numFmtId="166" fontId="0" fillId="0" borderId="18" xfId="2" applyNumberFormat="1" applyFont="1" applyBorder="1" applyAlignment="1">
      <alignment horizontal="right"/>
    </xf>
    <xf numFmtId="166" fontId="6" fillId="7" borderId="7" xfId="0" applyNumberFormat="1" applyFont="1" applyFill="1" applyBorder="1" applyAlignment="1">
      <alignment horizontal="right"/>
    </xf>
    <xf numFmtId="43" fontId="6" fillId="7" borderId="7" xfId="0" applyNumberFormat="1" applyFont="1" applyFill="1" applyBorder="1" applyAlignment="1">
      <alignment horizontal="right"/>
    </xf>
    <xf numFmtId="166" fontId="6" fillId="7" borderId="11" xfId="0" applyNumberFormat="1" applyFont="1" applyFill="1" applyBorder="1" applyAlignment="1">
      <alignment horizontal="right"/>
    </xf>
    <xf numFmtId="0" fontId="0" fillId="0" borderId="14" xfId="0" applyBorder="1" applyAlignment="1">
      <alignment wrapText="1"/>
    </xf>
    <xf numFmtId="166" fontId="6" fillId="3" borderId="14" xfId="0" applyNumberFormat="1" applyFont="1" applyFill="1" applyBorder="1" applyAlignment="1">
      <alignment horizontal="right" vertical="top"/>
    </xf>
    <xf numFmtId="0" fontId="0" fillId="0" borderId="15" xfId="0" applyBorder="1" applyAlignment="1">
      <alignment wrapText="1"/>
    </xf>
    <xf numFmtId="0" fontId="4" fillId="5" borderId="12" xfId="0" applyFont="1" applyFill="1" applyBorder="1" applyAlignment="1">
      <alignment vertical="top"/>
    </xf>
    <xf numFmtId="0" fontId="4" fillId="6" borderId="17" xfId="0" applyFont="1" applyFill="1" applyBorder="1" applyAlignment="1">
      <alignment vertical="top"/>
    </xf>
    <xf numFmtId="0" fontId="0" fillId="0" borderId="8" xfId="0" applyFont="1" applyBorder="1" applyAlignment="1">
      <alignment wrapText="1"/>
    </xf>
    <xf numFmtId="0" fontId="0" fillId="0" borderId="1" xfId="0" applyBorder="1" applyAlignment="1">
      <alignment wrapText="1"/>
    </xf>
    <xf numFmtId="0" fontId="0" fillId="0" borderId="8" xfId="0" applyBorder="1" applyAlignment="1"/>
    <xf numFmtId="0" fontId="4" fillId="0" borderId="1" xfId="0" applyFont="1" applyBorder="1" applyAlignment="1">
      <alignment wrapText="1"/>
    </xf>
    <xf numFmtId="0" fontId="4" fillId="6" borderId="8" xfId="0" applyFont="1" applyFill="1" applyBorder="1" applyAlignment="1"/>
    <xf numFmtId="0" fontId="0" fillId="0" borderId="1" xfId="0" applyBorder="1" applyAlignment="1"/>
    <xf numFmtId="0" fontId="4" fillId="0" borderId="8" xfId="0" applyFont="1" applyBorder="1" applyAlignment="1"/>
    <xf numFmtId="0" fontId="4" fillId="0" borderId="1" xfId="0" applyFont="1" applyBorder="1" applyAlignment="1"/>
    <xf numFmtId="0" fontId="4" fillId="5" borderId="8" xfId="0" applyFont="1" applyFill="1" applyBorder="1" applyAlignment="1"/>
    <xf numFmtId="0" fontId="4" fillId="5" borderId="1" xfId="0" applyFont="1" applyFill="1" applyBorder="1" applyAlignment="1">
      <alignment wrapText="1"/>
    </xf>
    <xf numFmtId="0" fontId="4" fillId="5" borderId="1" xfId="0" applyFont="1" applyFill="1" applyBorder="1" applyAlignment="1"/>
    <xf numFmtId="0" fontId="0" fillId="0" borderId="17" xfId="0" applyBorder="1" applyAlignment="1"/>
    <xf numFmtId="0" fontId="4" fillId="0" borderId="9" xfId="0" applyFont="1" applyBorder="1" applyAlignment="1">
      <alignment wrapText="1"/>
    </xf>
    <xf numFmtId="0" fontId="0" fillId="0" borderId="9" xfId="0" applyBorder="1" applyAlignment="1"/>
    <xf numFmtId="0" fontId="0" fillId="7" borderId="6" xfId="0" applyFill="1" applyBorder="1" applyAlignment="1"/>
    <xf numFmtId="0" fontId="4" fillId="7" borderId="7" xfId="0" applyFont="1" applyFill="1" applyBorder="1" applyAlignment="1">
      <alignment wrapText="1"/>
    </xf>
    <xf numFmtId="0" fontId="0" fillId="7" borderId="7" xfId="0" applyFill="1" applyBorder="1" applyAlignment="1"/>
    <xf numFmtId="0" fontId="0" fillId="0" borderId="22" xfId="0" applyBorder="1"/>
    <xf numFmtId="9" fontId="0" fillId="0" borderId="1" xfId="0" applyNumberFormat="1" applyBorder="1" applyAlignment="1">
      <alignment wrapText="1"/>
    </xf>
    <xf numFmtId="0" fontId="0" fillId="0" borderId="1" xfId="0" applyFont="1" applyBorder="1" applyAlignment="1"/>
    <xf numFmtId="0" fontId="0" fillId="0" borderId="9" xfId="0" applyBorder="1" applyAlignment="1">
      <alignment wrapText="1"/>
    </xf>
    <xf numFmtId="0" fontId="0" fillId="0" borderId="1" xfId="0" applyFont="1" applyBorder="1" applyAlignment="1">
      <alignment horizontal="right" wrapText="1"/>
    </xf>
    <xf numFmtId="0" fontId="0" fillId="0" borderId="1" xfId="0" applyFont="1" applyFill="1" applyBorder="1" applyAlignment="1"/>
    <xf numFmtId="0" fontId="0" fillId="0" borderId="0" xfId="0" applyAlignment="1">
      <alignment wrapText="1"/>
    </xf>
    <xf numFmtId="0" fontId="0" fillId="0" borderId="0" xfId="0" applyBorder="1" applyAlignment="1"/>
    <xf numFmtId="0" fontId="2" fillId="0" borderId="0" xfId="0" applyFont="1" applyAlignment="1"/>
    <xf numFmtId="0" fontId="0" fillId="0" borderId="0" xfId="0" applyAlignment="1"/>
    <xf numFmtId="166" fontId="4" fillId="0" borderId="19" xfId="2" applyNumberFormat="1" applyFont="1" applyBorder="1" applyAlignment="1">
      <alignment horizontal="center"/>
    </xf>
    <xf numFmtId="166" fontId="4" fillId="0" borderId="20" xfId="2" applyNumberFormat="1" applyFont="1" applyBorder="1" applyAlignment="1">
      <alignment horizontal="center"/>
    </xf>
    <xf numFmtId="166" fontId="4" fillId="0" borderId="21" xfId="2" applyNumberFormat="1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66" fontId="4" fillId="0" borderId="9" xfId="2" applyNumberFormat="1" applyFont="1" applyBorder="1" applyAlignment="1">
      <alignment horizontal="center"/>
    </xf>
    <xf numFmtId="166" fontId="4" fillId="0" borderId="2" xfId="2" applyNumberFormat="1" applyFont="1" applyBorder="1" applyAlignment="1">
      <alignment horizontal="center"/>
    </xf>
    <xf numFmtId="166" fontId="4" fillId="0" borderId="4" xfId="2" applyNumberFormat="1" applyFont="1" applyBorder="1" applyAlignment="1">
      <alignment horizontal="center"/>
    </xf>
    <xf numFmtId="0" fontId="4" fillId="0" borderId="19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4" fillId="0" borderId="21" xfId="0" applyFont="1" applyBorder="1" applyAlignment="1">
      <alignment horizontal="center"/>
    </xf>
  </cellXfs>
  <cellStyles count="4">
    <cellStyle name="Comma" xfId="1" builtinId="3"/>
    <cellStyle name="Comma 16" xfId="2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38"/>
  <sheetViews>
    <sheetView tabSelected="1" zoomScale="90" zoomScaleNormal="90" workbookViewId="0">
      <selection activeCell="A6" sqref="A6:XFD6"/>
    </sheetView>
  </sheetViews>
  <sheetFormatPr defaultRowHeight="15" x14ac:dyDescent="0.25"/>
  <cols>
    <col min="1" max="1" width="6.28515625" customWidth="1"/>
    <col min="2" max="2" width="13.28515625" bestFit="1" customWidth="1"/>
    <col min="3" max="4" width="13.7109375" customWidth="1"/>
    <col min="5" max="5" width="46.140625" customWidth="1"/>
    <col min="6" max="6" width="16.85546875" customWidth="1"/>
    <col min="7" max="8" width="13.7109375" customWidth="1"/>
    <col min="9" max="9" width="15.140625" customWidth="1"/>
    <col min="10" max="10" width="13.7109375" customWidth="1"/>
    <col min="11" max="11" width="1.7109375" customWidth="1"/>
    <col min="12" max="12" width="13.5703125" customWidth="1"/>
    <col min="13" max="13" width="13.140625" customWidth="1"/>
    <col min="14" max="14" width="12.5703125" customWidth="1"/>
    <col min="15" max="15" width="23.85546875" bestFit="1" customWidth="1"/>
    <col min="16" max="16" width="20.7109375" customWidth="1"/>
    <col min="17" max="17" width="1.5703125" customWidth="1"/>
    <col min="18" max="18" width="11.85546875" bestFit="1" customWidth="1"/>
    <col min="19" max="19" width="12" customWidth="1"/>
    <col min="20" max="20" width="10.7109375" bestFit="1" customWidth="1"/>
    <col min="21" max="21" width="12.5703125" customWidth="1"/>
    <col min="22" max="22" width="11.85546875" bestFit="1" customWidth="1"/>
    <col min="23" max="23" width="1.7109375" customWidth="1"/>
    <col min="24" max="24" width="11" customWidth="1"/>
    <col min="25" max="26" width="12.42578125" customWidth="1"/>
    <col min="27" max="28" width="16.42578125" customWidth="1"/>
    <col min="29" max="29" width="13.5703125" customWidth="1"/>
    <col min="30" max="30" width="15.140625" customWidth="1"/>
    <col min="32" max="32" width="1.5703125" customWidth="1"/>
    <col min="33" max="33" width="14.7109375" customWidth="1"/>
    <col min="34" max="34" width="12.5703125" style="5" bestFit="1" customWidth="1"/>
    <col min="35" max="35" width="12.5703125" style="5" customWidth="1"/>
    <col min="36" max="36" width="14" customWidth="1"/>
    <col min="37" max="37" width="11.42578125" bestFit="1" customWidth="1"/>
    <col min="38" max="38" width="13.42578125" customWidth="1"/>
    <col min="39" max="39" width="1.7109375" customWidth="1"/>
    <col min="40" max="41" width="11.42578125" customWidth="1"/>
    <col min="42" max="42" width="1.7109375" customWidth="1"/>
    <col min="43" max="43" width="13.140625" customWidth="1"/>
    <col min="44" max="44" width="12.42578125" customWidth="1"/>
    <col min="45" max="45" width="20.42578125" customWidth="1"/>
    <col min="46" max="46" width="12.85546875" customWidth="1"/>
    <col min="47" max="47" width="1.7109375" customWidth="1"/>
    <col min="48" max="48" width="18.140625" customWidth="1"/>
    <col min="49" max="49" width="1.7109375" customWidth="1"/>
    <col min="56" max="56" width="20.28515625" customWidth="1"/>
    <col min="57" max="57" width="11.42578125" customWidth="1"/>
  </cols>
  <sheetData>
    <row r="1" spans="1:58" s="1" customFormat="1" x14ac:dyDescent="0.25">
      <c r="A1" s="4">
        <f ca="1">TODAY()</f>
        <v>42747</v>
      </c>
      <c r="B1" t="s">
        <v>55</v>
      </c>
      <c r="D1" s="2"/>
      <c r="AH1" s="3"/>
      <c r="AI1" s="3"/>
    </row>
    <row r="2" spans="1:58" s="1" customFormat="1" x14ac:dyDescent="0.25">
      <c r="C2"/>
      <c r="D2"/>
      <c r="AH2" s="3"/>
      <c r="AI2" s="3"/>
    </row>
    <row r="3" spans="1:58" s="1" customFormat="1" thickBot="1" x14ac:dyDescent="0.25">
      <c r="AH3" s="3"/>
      <c r="AI3" s="3"/>
    </row>
    <row r="4" spans="1:58" s="1" customFormat="1" ht="15.75" thickBot="1" x14ac:dyDescent="0.3">
      <c r="A4" s="108" t="s">
        <v>10</v>
      </c>
      <c r="B4" s="109"/>
      <c r="C4" s="109"/>
      <c r="D4" s="109"/>
      <c r="E4" s="109"/>
      <c r="F4" s="109"/>
      <c r="G4" s="109"/>
      <c r="H4" s="109"/>
      <c r="I4" s="109"/>
      <c r="J4" s="110"/>
      <c r="K4" s="6"/>
      <c r="L4" s="115" t="s">
        <v>19</v>
      </c>
      <c r="M4" s="116"/>
      <c r="N4" s="116"/>
      <c r="O4" s="116"/>
      <c r="P4" s="117"/>
      <c r="Q4" s="14"/>
      <c r="R4" s="111" t="s">
        <v>20</v>
      </c>
      <c r="S4" s="111"/>
      <c r="T4" s="111"/>
      <c r="U4" s="111"/>
      <c r="V4" s="111"/>
      <c r="W4" s="14"/>
      <c r="X4" s="112" t="s">
        <v>21</v>
      </c>
      <c r="Y4" s="112"/>
      <c r="Z4" s="112"/>
      <c r="AA4" s="112"/>
      <c r="AB4" s="112"/>
      <c r="AC4" s="112"/>
      <c r="AD4" s="112"/>
      <c r="AE4" s="112"/>
      <c r="AF4" s="14"/>
      <c r="AG4" s="105" t="s">
        <v>49</v>
      </c>
      <c r="AH4" s="106"/>
      <c r="AI4" s="106"/>
      <c r="AJ4" s="106"/>
      <c r="AK4" s="106"/>
      <c r="AL4" s="107"/>
      <c r="AM4" s="6"/>
      <c r="AN4" s="113" t="s">
        <v>39</v>
      </c>
      <c r="AO4" s="114"/>
      <c r="AP4" s="6"/>
      <c r="AQ4" s="105" t="s">
        <v>50</v>
      </c>
      <c r="AR4" s="106"/>
      <c r="AS4" s="106"/>
      <c r="AT4" s="107"/>
      <c r="AU4" s="6"/>
      <c r="AV4" s="13"/>
      <c r="AX4" s="15"/>
    </row>
    <row r="5" spans="1:58" s="1" customFormat="1" ht="39" thickBot="1" x14ac:dyDescent="0.25">
      <c r="A5" s="7" t="s">
        <v>6</v>
      </c>
      <c r="B5" s="8" t="s">
        <v>7</v>
      </c>
      <c r="C5" s="8" t="s">
        <v>8</v>
      </c>
      <c r="D5" s="9" t="s">
        <v>11</v>
      </c>
      <c r="E5" s="8" t="s">
        <v>12</v>
      </c>
      <c r="F5" s="8" t="s">
        <v>9</v>
      </c>
      <c r="G5" s="10" t="s">
        <v>75</v>
      </c>
      <c r="H5" s="10" t="s">
        <v>0</v>
      </c>
      <c r="I5" s="10" t="s">
        <v>13</v>
      </c>
      <c r="J5" s="9" t="s">
        <v>14</v>
      </c>
      <c r="K5" s="11"/>
      <c r="L5" s="9" t="s">
        <v>22</v>
      </c>
      <c r="M5" s="9" t="s">
        <v>23</v>
      </c>
      <c r="N5" s="9" t="s">
        <v>24</v>
      </c>
      <c r="O5" s="9" t="s">
        <v>25</v>
      </c>
      <c r="P5" s="9" t="s">
        <v>26</v>
      </c>
      <c r="Q5" s="11"/>
      <c r="R5" s="9" t="s">
        <v>27</v>
      </c>
      <c r="S5" s="9" t="s">
        <v>28</v>
      </c>
      <c r="T5" s="9" t="s">
        <v>29</v>
      </c>
      <c r="U5" s="9" t="s">
        <v>30</v>
      </c>
      <c r="V5" s="9" t="s">
        <v>31</v>
      </c>
      <c r="W5" s="11"/>
      <c r="X5" s="10" t="s">
        <v>40</v>
      </c>
      <c r="Y5" s="9" t="s">
        <v>41</v>
      </c>
      <c r="Z5" s="9" t="s">
        <v>42</v>
      </c>
      <c r="AA5" s="9" t="s">
        <v>32</v>
      </c>
      <c r="AB5" s="9" t="s">
        <v>43</v>
      </c>
      <c r="AC5" s="9" t="s">
        <v>33</v>
      </c>
      <c r="AD5" s="9" t="s">
        <v>34</v>
      </c>
      <c r="AE5" s="9" t="s">
        <v>35</v>
      </c>
      <c r="AF5" s="11"/>
      <c r="AG5" s="9" t="s">
        <v>4</v>
      </c>
      <c r="AH5" s="9" t="s">
        <v>44</v>
      </c>
      <c r="AI5" s="9" t="s">
        <v>45</v>
      </c>
      <c r="AJ5" s="9" t="s">
        <v>46</v>
      </c>
      <c r="AK5" s="9" t="s">
        <v>47</v>
      </c>
      <c r="AL5" s="9" t="s">
        <v>48</v>
      </c>
      <c r="AM5" s="11"/>
      <c r="AN5" s="9" t="s">
        <v>36</v>
      </c>
      <c r="AO5" s="9" t="s">
        <v>37</v>
      </c>
      <c r="AP5" s="11"/>
      <c r="AQ5" s="9" t="s">
        <v>51</v>
      </c>
      <c r="AR5" s="9" t="s">
        <v>53</v>
      </c>
      <c r="AS5" s="9" t="s">
        <v>52</v>
      </c>
      <c r="AT5" s="9" t="s">
        <v>54</v>
      </c>
      <c r="AU5" s="6"/>
      <c r="AV5" s="10" t="s">
        <v>18</v>
      </c>
      <c r="AW5" s="11"/>
      <c r="AX5" s="16" t="s">
        <v>5</v>
      </c>
    </row>
    <row r="6" spans="1:58" s="1" customFormat="1" ht="15.75" thickBot="1" x14ac:dyDescent="0.3">
      <c r="A6" s="76" t="s">
        <v>57</v>
      </c>
      <c r="B6" s="19"/>
      <c r="C6" s="19"/>
      <c r="D6" s="19"/>
      <c r="E6" s="19"/>
      <c r="F6" s="19"/>
      <c r="G6" s="19"/>
      <c r="H6" s="19"/>
      <c r="I6" s="19"/>
      <c r="J6" s="19"/>
      <c r="K6" s="17"/>
      <c r="L6" s="19"/>
      <c r="M6" s="19"/>
      <c r="N6" s="19"/>
      <c r="O6" s="19"/>
      <c r="P6" s="19"/>
      <c r="Q6" s="18"/>
      <c r="R6" s="19"/>
      <c r="S6" s="19"/>
      <c r="T6" s="19"/>
      <c r="U6" s="19"/>
      <c r="V6" s="19"/>
      <c r="W6" s="18"/>
      <c r="X6" s="19"/>
      <c r="Y6" s="19"/>
      <c r="Z6" s="19"/>
      <c r="AA6" s="19"/>
      <c r="AB6" s="19"/>
      <c r="AC6" s="19"/>
      <c r="AD6" s="19"/>
      <c r="AE6" s="19"/>
      <c r="AF6" s="18"/>
      <c r="AG6" s="19"/>
      <c r="AH6" s="19"/>
      <c r="AI6" s="19"/>
      <c r="AJ6" s="19"/>
      <c r="AK6" s="19"/>
      <c r="AL6" s="19"/>
      <c r="AM6" s="18"/>
      <c r="AN6" s="19"/>
      <c r="AO6" s="19"/>
      <c r="AP6" s="18"/>
      <c r="AQ6" s="19"/>
      <c r="AR6" s="19"/>
      <c r="AS6" s="19"/>
      <c r="AT6" s="19"/>
      <c r="AU6" s="20"/>
      <c r="AV6" s="19"/>
      <c r="AW6" s="20"/>
      <c r="AX6" s="21"/>
      <c r="BD6" s="101" t="s">
        <v>68</v>
      </c>
      <c r="BE6" s="12" t="s">
        <v>17</v>
      </c>
      <c r="BF6" s="102" t="s">
        <v>2</v>
      </c>
    </row>
    <row r="7" spans="1:58" s="1" customFormat="1" x14ac:dyDescent="0.25">
      <c r="A7" s="77" t="s">
        <v>58</v>
      </c>
      <c r="B7" s="22"/>
      <c r="C7" s="22"/>
      <c r="D7" s="22"/>
      <c r="E7" s="22"/>
      <c r="F7" s="22"/>
      <c r="G7" s="22"/>
      <c r="H7" s="22"/>
      <c r="I7" s="22"/>
      <c r="J7" s="22"/>
      <c r="K7" s="17"/>
      <c r="L7" s="22"/>
      <c r="M7" s="22"/>
      <c r="N7" s="22"/>
      <c r="O7" s="22"/>
      <c r="P7" s="22"/>
      <c r="Q7" s="20"/>
      <c r="R7" s="22"/>
      <c r="S7" s="22"/>
      <c r="T7" s="22"/>
      <c r="U7" s="22"/>
      <c r="V7" s="22"/>
      <c r="W7" s="20"/>
      <c r="X7" s="22"/>
      <c r="Y7" s="22"/>
      <c r="Z7" s="22"/>
      <c r="AA7" s="22"/>
      <c r="AB7" s="22"/>
      <c r="AC7" s="22"/>
      <c r="AD7" s="22"/>
      <c r="AE7" s="22"/>
      <c r="AF7" s="20"/>
      <c r="AG7" s="22"/>
      <c r="AH7" s="22"/>
      <c r="AI7" s="22"/>
      <c r="AJ7" s="22"/>
      <c r="AK7" s="22"/>
      <c r="AL7" s="22"/>
      <c r="AM7" s="20"/>
      <c r="AN7" s="22"/>
      <c r="AO7" s="22"/>
      <c r="AP7" s="20"/>
      <c r="AQ7" s="22"/>
      <c r="AR7" s="22"/>
      <c r="AS7" s="22"/>
      <c r="AT7" s="22"/>
      <c r="AU7" s="6"/>
      <c r="AV7" s="22"/>
      <c r="AW7" s="20"/>
      <c r="AX7" s="23"/>
      <c r="BD7" s="101" t="s">
        <v>69</v>
      </c>
      <c r="BE7" s="12" t="s">
        <v>3</v>
      </c>
      <c r="BF7" s="102" t="s">
        <v>1</v>
      </c>
    </row>
    <row r="8" spans="1:58" s="1" customFormat="1" ht="30" x14ac:dyDescent="0.25">
      <c r="A8" s="78">
        <v>1</v>
      </c>
      <c r="B8" s="79" t="s">
        <v>15</v>
      </c>
      <c r="C8" s="79" t="s">
        <v>59</v>
      </c>
      <c r="D8" s="96">
        <v>0.5</v>
      </c>
      <c r="E8" s="79" t="s">
        <v>67</v>
      </c>
      <c r="F8" s="79"/>
      <c r="G8" s="83" t="s">
        <v>68</v>
      </c>
      <c r="H8" s="83" t="s">
        <v>2</v>
      </c>
      <c r="I8" s="83" t="s">
        <v>16</v>
      </c>
      <c r="J8" s="99">
        <v>1</v>
      </c>
      <c r="K8" s="17"/>
      <c r="L8" s="24">
        <v>3000</v>
      </c>
      <c r="M8" s="25">
        <v>6000</v>
      </c>
      <c r="N8" s="25">
        <v>1000</v>
      </c>
      <c r="O8" s="25">
        <v>1545</v>
      </c>
      <c r="P8" s="26">
        <v>1230</v>
      </c>
      <c r="Q8" s="27"/>
      <c r="R8" s="28">
        <f>(L8*N8)/10^7</f>
        <v>0.3</v>
      </c>
      <c r="S8" s="28">
        <f>(M8*O8)/10^7</f>
        <v>0.92700000000000005</v>
      </c>
      <c r="T8" s="29">
        <f>(P8*L8)/10^7</f>
        <v>0.36899999999999999</v>
      </c>
      <c r="U8" s="29">
        <f>((R8*0.05)+30000)/10^7</f>
        <v>3.0000015000000001E-3</v>
      </c>
      <c r="V8" s="29">
        <f>U8+R8</f>
        <v>0.3030000015</v>
      </c>
      <c r="W8" s="27"/>
      <c r="X8" s="30" t="s">
        <v>56</v>
      </c>
      <c r="Y8" s="31">
        <f>25000000/10^7</f>
        <v>2.5</v>
      </c>
      <c r="Z8" s="32">
        <f>25000000/10^7</f>
        <v>2.5</v>
      </c>
      <c r="AA8" s="33">
        <v>0.1</v>
      </c>
      <c r="AB8" s="32">
        <f>75000/10^7</f>
        <v>7.4999999999999997E-3</v>
      </c>
      <c r="AC8" s="32">
        <f>250000/10^7</f>
        <v>2.5000000000000001E-2</v>
      </c>
      <c r="AD8" s="28">
        <f>AC8+Y8</f>
        <v>2.5249999999999999</v>
      </c>
      <c r="AE8" s="34">
        <v>0</v>
      </c>
      <c r="AF8" s="27"/>
      <c r="AG8" s="25">
        <v>11000</v>
      </c>
      <c r="AH8" s="35">
        <f>(AG8*L8)/10^7</f>
        <v>3.3</v>
      </c>
      <c r="AI8" s="36">
        <v>2</v>
      </c>
      <c r="AJ8" s="37">
        <f>AH8-AI8</f>
        <v>1.2999999999999998</v>
      </c>
      <c r="AK8" s="38">
        <f>AJ8*30%</f>
        <v>0.38999999999999996</v>
      </c>
      <c r="AL8" s="38">
        <f>AJ8-AK8</f>
        <v>0.90999999999999992</v>
      </c>
      <c r="AM8" s="27"/>
      <c r="AN8" s="39">
        <v>0.01</v>
      </c>
      <c r="AO8" s="40">
        <f>AN8*AH8</f>
        <v>3.3000000000000002E-2</v>
      </c>
      <c r="AP8" s="27"/>
      <c r="AQ8" s="40">
        <f>AH8</f>
        <v>3.3</v>
      </c>
      <c r="AR8" s="40">
        <f>AB8</f>
        <v>7.4999999999999997E-3</v>
      </c>
      <c r="AS8" s="40">
        <f>AK8</f>
        <v>0.38999999999999996</v>
      </c>
      <c r="AT8" s="40">
        <f>AQ8-AR8-AS8</f>
        <v>2.9024999999999999</v>
      </c>
      <c r="AU8" s="27"/>
      <c r="AV8" s="41"/>
      <c r="AW8" s="27"/>
      <c r="AX8" s="42"/>
      <c r="BD8" s="101" t="s">
        <v>71</v>
      </c>
      <c r="BE8" s="12" t="s">
        <v>16</v>
      </c>
      <c r="BF8" s="103"/>
    </row>
    <row r="9" spans="1:58" s="1" customFormat="1" ht="30" x14ac:dyDescent="0.25">
      <c r="A9" s="78">
        <v>2</v>
      </c>
      <c r="B9" s="79" t="s">
        <v>60</v>
      </c>
      <c r="C9" s="79" t="s">
        <v>61</v>
      </c>
      <c r="D9" s="96">
        <v>1</v>
      </c>
      <c r="E9" s="79" t="s">
        <v>67</v>
      </c>
      <c r="F9" s="79"/>
      <c r="G9" s="83" t="s">
        <v>69</v>
      </c>
      <c r="H9" s="83" t="s">
        <v>1</v>
      </c>
      <c r="I9" s="83" t="s">
        <v>3</v>
      </c>
      <c r="J9" s="99">
        <v>3</v>
      </c>
      <c r="K9" s="17"/>
      <c r="L9" s="24">
        <f>2350*3</f>
        <v>7050</v>
      </c>
      <c r="M9" s="25">
        <v>6000</v>
      </c>
      <c r="N9" s="25">
        <v>1000</v>
      </c>
      <c r="O9" s="25"/>
      <c r="P9" s="25"/>
      <c r="Q9" s="27"/>
      <c r="R9" s="28">
        <f>(L9*N9)/10^7</f>
        <v>0.70499999999999996</v>
      </c>
      <c r="S9" s="28">
        <f>(M9*O9)/10^7</f>
        <v>0</v>
      </c>
      <c r="T9" s="43">
        <f>P9*L9</f>
        <v>0</v>
      </c>
      <c r="U9" s="29">
        <f>((R9*0.05)+30000)/10^7</f>
        <v>3.0000035250000003E-3</v>
      </c>
      <c r="V9" s="29">
        <f>U9+R9</f>
        <v>0.70800000352499992</v>
      </c>
      <c r="W9" s="27"/>
      <c r="X9" s="30" t="s">
        <v>56</v>
      </c>
      <c r="Y9" s="31">
        <f>25000000/10^7</f>
        <v>2.5</v>
      </c>
      <c r="Z9" s="32">
        <f>25000000/10^7</f>
        <v>2.5</v>
      </c>
      <c r="AA9" s="33">
        <v>0.1</v>
      </c>
      <c r="AB9" s="32">
        <f>75000/10^7</f>
        <v>7.4999999999999997E-3</v>
      </c>
      <c r="AC9" s="32">
        <f>250000/10^7</f>
        <v>2.5000000000000001E-2</v>
      </c>
      <c r="AD9" s="32">
        <f>AC9+Y9</f>
        <v>2.5249999999999999</v>
      </c>
      <c r="AE9" s="34">
        <v>0</v>
      </c>
      <c r="AF9" s="27"/>
      <c r="AG9" s="25">
        <v>12000</v>
      </c>
      <c r="AH9" s="35">
        <f>(AG9*L9)/10^7</f>
        <v>8.4600000000000009</v>
      </c>
      <c r="AI9" s="36">
        <v>5</v>
      </c>
      <c r="AJ9" s="37">
        <f>AH9-AI9</f>
        <v>3.4600000000000009</v>
      </c>
      <c r="AK9" s="38">
        <f>AJ9*30%</f>
        <v>1.0380000000000003</v>
      </c>
      <c r="AL9" s="38">
        <f>AJ9-AK9</f>
        <v>2.4220000000000006</v>
      </c>
      <c r="AM9" s="27"/>
      <c r="AN9" s="39">
        <v>0.01</v>
      </c>
      <c r="AO9" s="40">
        <f>AN9*AH9</f>
        <v>8.4600000000000009E-2</v>
      </c>
      <c r="AP9" s="27"/>
      <c r="AQ9" s="40">
        <f>AH9</f>
        <v>8.4600000000000009</v>
      </c>
      <c r="AR9" s="40">
        <f>AB9</f>
        <v>7.4999999999999997E-3</v>
      </c>
      <c r="AS9" s="40">
        <f>AK9</f>
        <v>1.0380000000000003</v>
      </c>
      <c r="AT9" s="40">
        <f>AQ9-AR9-AS9</f>
        <v>7.4145000000000003</v>
      </c>
      <c r="AU9" s="27"/>
      <c r="AV9" s="41"/>
      <c r="AW9" s="27"/>
      <c r="AX9" s="42"/>
      <c r="BD9" s="101" t="s">
        <v>2</v>
      </c>
      <c r="BE9" s="104"/>
      <c r="BF9" s="104"/>
    </row>
    <row r="10" spans="1:58" s="1" customFormat="1" x14ac:dyDescent="0.25">
      <c r="A10" s="80"/>
      <c r="B10" s="81" t="s">
        <v>38</v>
      </c>
      <c r="C10" s="41"/>
      <c r="D10" s="97"/>
      <c r="E10" s="100"/>
      <c r="F10" s="100"/>
      <c r="G10" s="83"/>
      <c r="H10" s="83"/>
      <c r="I10" s="83"/>
      <c r="J10" s="99"/>
      <c r="K10" s="17"/>
      <c r="L10" s="44">
        <f>SUM(L8:L9)</f>
        <v>10050</v>
      </c>
      <c r="M10" s="44">
        <f>SUM(M8:M9)</f>
        <v>12000</v>
      </c>
      <c r="N10" s="44">
        <f>SUM(N8:N9)</f>
        <v>2000</v>
      </c>
      <c r="O10" s="44">
        <f>SUM(O8:O9)</f>
        <v>1545</v>
      </c>
      <c r="P10" s="44">
        <f>SUM(P8:P9)</f>
        <v>1230</v>
      </c>
      <c r="Q10" s="45"/>
      <c r="R10" s="46">
        <f>SUM(R8:R9)</f>
        <v>1.0049999999999999</v>
      </c>
      <c r="S10" s="46">
        <f>SUM(S8:S9)</f>
        <v>0.92700000000000005</v>
      </c>
      <c r="T10" s="46">
        <f>SUM(T8:T9)</f>
        <v>0.36899999999999999</v>
      </c>
      <c r="U10" s="46">
        <f>SUM(U8:U9)</f>
        <v>6.0000050250000004E-3</v>
      </c>
      <c r="V10" s="46">
        <f>SUM(V8:V9)</f>
        <v>1.0110000050249999</v>
      </c>
      <c r="W10" s="45"/>
      <c r="X10" s="44"/>
      <c r="Y10" s="46">
        <f>SUM(Y8:Y9)</f>
        <v>5</v>
      </c>
      <c r="Z10" s="46">
        <f>SUM(Z8:Z9)</f>
        <v>5</v>
      </c>
      <c r="AA10" s="44"/>
      <c r="AB10" s="46">
        <f>SUM(AB8:AB9)</f>
        <v>1.4999999999999999E-2</v>
      </c>
      <c r="AC10" s="46">
        <f>SUM(AC8:AC9)</f>
        <v>0.05</v>
      </c>
      <c r="AD10" s="46">
        <f>SUM(AD8:AD9)</f>
        <v>5.05</v>
      </c>
      <c r="AE10" s="46">
        <f>SUM(AE8:AE9)</f>
        <v>0</v>
      </c>
      <c r="AF10" s="47"/>
      <c r="AG10" s="44">
        <f>SUM(AG8:AG9)</f>
        <v>23000</v>
      </c>
      <c r="AH10" s="46">
        <f>SUM(AH8:AH9)</f>
        <v>11.760000000000002</v>
      </c>
      <c r="AI10" s="46"/>
      <c r="AJ10" s="46">
        <f>SUM(AJ8:AJ9)</f>
        <v>4.7600000000000007</v>
      </c>
      <c r="AK10" s="46">
        <f>SUM(AK8:AK9)</f>
        <v>1.4280000000000002</v>
      </c>
      <c r="AL10" s="38">
        <f>AJ10*30%</f>
        <v>1.4280000000000002</v>
      </c>
      <c r="AM10" s="27"/>
      <c r="AN10" s="46"/>
      <c r="AO10" s="46">
        <f>SUM(AO8:AO9)</f>
        <v>0.11760000000000001</v>
      </c>
      <c r="AP10" s="27"/>
      <c r="AQ10" s="46">
        <f>SUM(AQ8:AQ9)</f>
        <v>11.760000000000002</v>
      </c>
      <c r="AR10" s="46">
        <f>SUM(AR8:AR9)</f>
        <v>1.4999999999999999E-2</v>
      </c>
      <c r="AS10" s="46">
        <f>SUM(AS8:AS9)</f>
        <v>1.4280000000000002</v>
      </c>
      <c r="AT10" s="46">
        <f>SUM(AT8:AT9)</f>
        <v>10.317</v>
      </c>
      <c r="AU10" s="27"/>
      <c r="AV10" s="41"/>
      <c r="AW10" s="27"/>
      <c r="AX10" s="42"/>
      <c r="BD10" s="101" t="s">
        <v>73</v>
      </c>
      <c r="BE10" s="104"/>
      <c r="BF10" s="104"/>
    </row>
    <row r="11" spans="1:58" s="1" customFormat="1" x14ac:dyDescent="0.25">
      <c r="A11" s="82" t="s">
        <v>3</v>
      </c>
      <c r="B11" s="48"/>
      <c r="C11" s="48"/>
      <c r="D11" s="48"/>
      <c r="E11" s="48"/>
      <c r="F11" s="48"/>
      <c r="G11" s="48"/>
      <c r="H11" s="48"/>
      <c r="I11" s="48"/>
      <c r="J11" s="48"/>
      <c r="K11" s="17"/>
      <c r="L11" s="48"/>
      <c r="M11" s="48"/>
      <c r="N11" s="48"/>
      <c r="O11" s="48"/>
      <c r="P11" s="48"/>
      <c r="Q11" s="49"/>
      <c r="R11" s="48"/>
      <c r="S11" s="48"/>
      <c r="T11" s="48"/>
      <c r="U11" s="48"/>
      <c r="V11" s="48"/>
      <c r="W11" s="27"/>
      <c r="X11" s="48"/>
      <c r="Y11" s="48"/>
      <c r="Z11" s="48"/>
      <c r="AA11" s="48"/>
      <c r="AB11" s="48"/>
      <c r="AC11" s="48"/>
      <c r="AD11" s="48"/>
      <c r="AE11" s="48"/>
      <c r="AF11" s="49"/>
      <c r="AG11" s="48"/>
      <c r="AH11" s="48"/>
      <c r="AI11" s="48"/>
      <c r="AJ11" s="48"/>
      <c r="AK11" s="48"/>
      <c r="AL11" s="48"/>
      <c r="AM11" s="27"/>
      <c r="AN11" s="48"/>
      <c r="AO11" s="48"/>
      <c r="AP11" s="27"/>
      <c r="AQ11" s="48"/>
      <c r="AR11" s="48"/>
      <c r="AS11" s="48"/>
      <c r="AT11" s="48"/>
      <c r="AU11" s="27"/>
      <c r="AV11" s="48"/>
      <c r="AW11" s="27"/>
      <c r="AX11" s="50"/>
      <c r="BD11" s="101" t="s">
        <v>74</v>
      </c>
      <c r="BE11" s="104"/>
      <c r="BF11" s="104"/>
    </row>
    <row r="12" spans="1:58" s="1" customFormat="1" ht="45" x14ac:dyDescent="0.25">
      <c r="A12" s="78">
        <f>A9+1</f>
        <v>3</v>
      </c>
      <c r="B12" s="79" t="s">
        <v>62</v>
      </c>
      <c r="C12" s="83"/>
      <c r="D12" s="96">
        <v>1</v>
      </c>
      <c r="E12" s="79" t="s">
        <v>70</v>
      </c>
      <c r="F12" s="79"/>
      <c r="G12" s="83" t="s">
        <v>71</v>
      </c>
      <c r="H12" s="83" t="s">
        <v>2</v>
      </c>
      <c r="I12" s="83" t="s">
        <v>17</v>
      </c>
      <c r="J12" s="79"/>
      <c r="K12" s="17"/>
      <c r="L12" s="24">
        <v>3000</v>
      </c>
      <c r="M12" s="25">
        <v>6000</v>
      </c>
      <c r="N12" s="25">
        <v>1000</v>
      </c>
      <c r="O12" s="25">
        <v>1545</v>
      </c>
      <c r="P12" s="26">
        <v>1230</v>
      </c>
      <c r="Q12" s="27"/>
      <c r="R12" s="28">
        <f>(L12*N12)/10^7</f>
        <v>0.3</v>
      </c>
      <c r="S12" s="28">
        <f>(M12*O12)/10^7</f>
        <v>0.92700000000000005</v>
      </c>
      <c r="T12" s="29">
        <f>(P12*L12)/10^7</f>
        <v>0.36899999999999999</v>
      </c>
      <c r="U12" s="29">
        <f>((R12*0.05)+30000)/10^7</f>
        <v>3.0000015000000001E-3</v>
      </c>
      <c r="V12" s="29">
        <f>U12+R12</f>
        <v>0.3030000015</v>
      </c>
      <c r="W12" s="27"/>
      <c r="X12" s="30" t="s">
        <v>56</v>
      </c>
      <c r="Y12" s="31">
        <f>25000000/10^7</f>
        <v>2.5</v>
      </c>
      <c r="Z12" s="32">
        <f>25000000/10^7</f>
        <v>2.5</v>
      </c>
      <c r="AA12" s="33">
        <v>0.1</v>
      </c>
      <c r="AB12" s="32">
        <f>75000/10^7</f>
        <v>7.4999999999999997E-3</v>
      </c>
      <c r="AC12" s="32">
        <f>250000/10^7</f>
        <v>2.5000000000000001E-2</v>
      </c>
      <c r="AD12" s="28">
        <f>AC12+Y12</f>
        <v>2.5249999999999999</v>
      </c>
      <c r="AE12" s="34">
        <v>0</v>
      </c>
      <c r="AF12" s="27"/>
      <c r="AG12" s="25">
        <v>11000</v>
      </c>
      <c r="AH12" s="35">
        <f>(AG12*L12)/10^7</f>
        <v>3.3</v>
      </c>
      <c r="AI12" s="36">
        <v>2</v>
      </c>
      <c r="AJ12" s="37">
        <f>AH12-AI12</f>
        <v>1.2999999999999998</v>
      </c>
      <c r="AK12" s="38">
        <f>AJ12*30%</f>
        <v>0.38999999999999996</v>
      </c>
      <c r="AL12" s="38">
        <f>AJ12-AK12</f>
        <v>0.90999999999999992</v>
      </c>
      <c r="AM12" s="27"/>
      <c r="AN12" s="39">
        <v>0.01</v>
      </c>
      <c r="AO12" s="40">
        <f>AN12*AH12</f>
        <v>3.3000000000000002E-2</v>
      </c>
      <c r="AP12" s="27"/>
      <c r="AQ12" s="40">
        <f>AH12</f>
        <v>3.3</v>
      </c>
      <c r="AR12" s="40">
        <f>AB12</f>
        <v>7.4999999999999997E-3</v>
      </c>
      <c r="AS12" s="40">
        <f>AK12</f>
        <v>0.38999999999999996</v>
      </c>
      <c r="AT12" s="40">
        <f>AQ12-AR12-AS12</f>
        <v>2.9024999999999999</v>
      </c>
      <c r="AU12" s="27"/>
      <c r="AV12" s="51"/>
      <c r="AW12" s="27"/>
      <c r="AX12" s="52"/>
      <c r="BD12" s="104"/>
      <c r="BE12" s="104"/>
      <c r="BF12" s="104"/>
    </row>
    <row r="13" spans="1:58" ht="45" x14ac:dyDescent="0.25">
      <c r="A13" s="78">
        <f>A12+1</f>
        <v>4</v>
      </c>
      <c r="B13" s="79" t="s">
        <v>63</v>
      </c>
      <c r="C13" s="83"/>
      <c r="D13" s="96">
        <v>1</v>
      </c>
      <c r="E13" s="79" t="s">
        <v>72</v>
      </c>
      <c r="F13" s="79"/>
      <c r="G13" s="83" t="s">
        <v>2</v>
      </c>
      <c r="H13" s="83" t="s">
        <v>1</v>
      </c>
      <c r="I13" s="83" t="s">
        <v>3</v>
      </c>
      <c r="J13" s="79"/>
      <c r="K13" s="17"/>
      <c r="L13" s="24">
        <f>2350*3</f>
        <v>7050</v>
      </c>
      <c r="M13" s="25">
        <v>6000</v>
      </c>
      <c r="N13" s="25">
        <v>1000</v>
      </c>
      <c r="O13" s="25"/>
      <c r="P13" s="25"/>
      <c r="Q13" s="27"/>
      <c r="R13" s="28">
        <f>(L13*N13)/10^7</f>
        <v>0.70499999999999996</v>
      </c>
      <c r="S13" s="28">
        <f>(M13*O13)/10^7</f>
        <v>0</v>
      </c>
      <c r="T13" s="43">
        <f>P13*L13</f>
        <v>0</v>
      </c>
      <c r="U13" s="29">
        <f>((R13*0.05)+30000)/10^7</f>
        <v>3.0000035250000003E-3</v>
      </c>
      <c r="V13" s="29">
        <f>U13+R13</f>
        <v>0.70800000352499992</v>
      </c>
      <c r="W13" s="27"/>
      <c r="X13" s="30" t="s">
        <v>56</v>
      </c>
      <c r="Y13" s="31">
        <f>25000000/10^7</f>
        <v>2.5</v>
      </c>
      <c r="Z13" s="32">
        <f>25000000/10^7</f>
        <v>2.5</v>
      </c>
      <c r="AA13" s="33">
        <v>0.1</v>
      </c>
      <c r="AB13" s="32">
        <f>75000/10^7</f>
        <v>7.4999999999999997E-3</v>
      </c>
      <c r="AC13" s="32">
        <f>250000/10^7</f>
        <v>2.5000000000000001E-2</v>
      </c>
      <c r="AD13" s="32">
        <f>AC13+Y13</f>
        <v>2.5249999999999999</v>
      </c>
      <c r="AE13" s="34">
        <v>0</v>
      </c>
      <c r="AF13" s="27"/>
      <c r="AG13" s="25">
        <v>12000</v>
      </c>
      <c r="AH13" s="35">
        <f>(AG13*L13)/10^7</f>
        <v>8.4600000000000009</v>
      </c>
      <c r="AI13" s="36">
        <v>5</v>
      </c>
      <c r="AJ13" s="37">
        <f>AH13-AI13</f>
        <v>3.4600000000000009</v>
      </c>
      <c r="AK13" s="38">
        <f>AJ13*30%</f>
        <v>1.0380000000000003</v>
      </c>
      <c r="AL13" s="38">
        <f>AJ13-AK13</f>
        <v>2.4220000000000006</v>
      </c>
      <c r="AM13" s="27"/>
      <c r="AN13" s="39">
        <v>0.01</v>
      </c>
      <c r="AO13" s="40">
        <f>AN13*AH13</f>
        <v>8.4600000000000009E-2</v>
      </c>
      <c r="AP13" s="27"/>
      <c r="AQ13" s="40">
        <f>AH13</f>
        <v>8.4600000000000009</v>
      </c>
      <c r="AR13" s="40">
        <f>AB13</f>
        <v>7.4999999999999997E-3</v>
      </c>
      <c r="AS13" s="40">
        <f>AK13</f>
        <v>1.0380000000000003</v>
      </c>
      <c r="AT13" s="40">
        <f>AQ13-AR13-AS13</f>
        <v>7.4145000000000003</v>
      </c>
      <c r="AU13" s="27"/>
      <c r="AV13" s="51"/>
      <c r="AW13" s="27"/>
      <c r="AX13" s="52"/>
    </row>
    <row r="14" spans="1:58" x14ac:dyDescent="0.25">
      <c r="A14" s="80"/>
      <c r="B14" s="81" t="s">
        <v>38</v>
      </c>
      <c r="C14" s="83"/>
      <c r="D14" s="81"/>
      <c r="E14" s="81"/>
      <c r="F14" s="81"/>
      <c r="G14" s="81"/>
      <c r="H14" s="81"/>
      <c r="I14" s="81"/>
      <c r="J14" s="81"/>
      <c r="K14" s="17"/>
      <c r="L14" s="44">
        <f>SUM(L12:L13)</f>
        <v>10050</v>
      </c>
      <c r="M14" s="44">
        <f>SUM(M12:M13)</f>
        <v>12000</v>
      </c>
      <c r="N14" s="44">
        <f>SUM(N12:N13)</f>
        <v>2000</v>
      </c>
      <c r="O14" s="44">
        <f>SUM(O12:O13)</f>
        <v>1545</v>
      </c>
      <c r="P14" s="44">
        <f>SUM(P12:P13)</f>
        <v>1230</v>
      </c>
      <c r="Q14" s="45"/>
      <c r="R14" s="46">
        <f>SUM(R12:R13)</f>
        <v>1.0049999999999999</v>
      </c>
      <c r="S14" s="46">
        <f>SUM(S12:S13)</f>
        <v>0.92700000000000005</v>
      </c>
      <c r="T14" s="46">
        <f>SUM(T12:T13)</f>
        <v>0.36899999999999999</v>
      </c>
      <c r="U14" s="46">
        <f>SUM(U12:U13)</f>
        <v>6.0000050250000004E-3</v>
      </c>
      <c r="V14" s="46">
        <f>SUM(V12:V13)</f>
        <v>1.0110000050249999</v>
      </c>
      <c r="W14" s="45"/>
      <c r="X14" s="44"/>
      <c r="Y14" s="46">
        <f>SUM(Y12:Y13)</f>
        <v>5</v>
      </c>
      <c r="Z14" s="46">
        <f>SUM(Z12:Z13)</f>
        <v>5</v>
      </c>
      <c r="AA14" s="44"/>
      <c r="AB14" s="46">
        <f>SUM(AB12:AB13)</f>
        <v>1.4999999999999999E-2</v>
      </c>
      <c r="AC14" s="46">
        <f>SUM(AC12:AC13)</f>
        <v>0.05</v>
      </c>
      <c r="AD14" s="46">
        <f>SUM(AD12:AD13)</f>
        <v>5.05</v>
      </c>
      <c r="AE14" s="46">
        <f>SUM(AE12:AE13)</f>
        <v>0</v>
      </c>
      <c r="AF14" s="47"/>
      <c r="AG14" s="44">
        <f>SUM(AG12:AG13)</f>
        <v>23000</v>
      </c>
      <c r="AH14" s="46">
        <f>SUM(AH12:AH13)</f>
        <v>11.760000000000002</v>
      </c>
      <c r="AI14" s="46"/>
      <c r="AJ14" s="46">
        <f>SUM(AJ12:AJ13)</f>
        <v>4.7600000000000007</v>
      </c>
      <c r="AK14" s="46">
        <f>SUM(AK12:AK13)</f>
        <v>1.4280000000000002</v>
      </c>
      <c r="AL14" s="38">
        <f>AJ14*30%</f>
        <v>1.4280000000000002</v>
      </c>
      <c r="AM14" s="27"/>
      <c r="AN14" s="46"/>
      <c r="AO14" s="46">
        <f>SUM(AO12:AO13)</f>
        <v>0.11760000000000001</v>
      </c>
      <c r="AP14" s="27"/>
      <c r="AQ14" s="46">
        <f>SUM(AQ12:AQ13)</f>
        <v>11.760000000000002</v>
      </c>
      <c r="AR14" s="46">
        <f>SUM(AR12:AR13)</f>
        <v>1.4999999999999999E-2</v>
      </c>
      <c r="AS14" s="46">
        <f>SUM(AS12:AS13)</f>
        <v>1.4280000000000002</v>
      </c>
      <c r="AT14" s="46">
        <f>SUM(AT12:AT13)</f>
        <v>10.317</v>
      </c>
      <c r="AU14" s="27"/>
      <c r="AV14" s="44"/>
      <c r="AW14" s="27"/>
      <c r="AX14" s="53">
        <f t="shared" ref="AX14" si="0">SUM(AX13)</f>
        <v>0</v>
      </c>
    </row>
    <row r="15" spans="1:58" x14ac:dyDescent="0.25">
      <c r="A15" s="82" t="s">
        <v>64</v>
      </c>
      <c r="B15" s="48"/>
      <c r="C15" s="48"/>
      <c r="D15" s="48"/>
      <c r="E15" s="48"/>
      <c r="F15" s="48"/>
      <c r="G15" s="48"/>
      <c r="H15" s="48"/>
      <c r="I15" s="48"/>
      <c r="J15" s="48"/>
      <c r="K15" s="17"/>
      <c r="L15" s="48"/>
      <c r="M15" s="48"/>
      <c r="N15" s="48"/>
      <c r="O15" s="48"/>
      <c r="P15" s="48"/>
      <c r="Q15" s="49"/>
      <c r="R15" s="48"/>
      <c r="S15" s="48"/>
      <c r="T15" s="48"/>
      <c r="U15" s="48"/>
      <c r="V15" s="48"/>
      <c r="W15" s="27"/>
      <c r="X15" s="48"/>
      <c r="Y15" s="48"/>
      <c r="Z15" s="48"/>
      <c r="AA15" s="48"/>
      <c r="AB15" s="48"/>
      <c r="AC15" s="48"/>
      <c r="AD15" s="48"/>
      <c r="AE15" s="48"/>
      <c r="AF15" s="49"/>
      <c r="AG15" s="48"/>
      <c r="AH15" s="48"/>
      <c r="AI15" s="48"/>
      <c r="AJ15" s="48"/>
      <c r="AK15" s="48"/>
      <c r="AL15" s="48"/>
      <c r="AM15" s="27"/>
      <c r="AN15" s="48"/>
      <c r="AO15" s="48"/>
      <c r="AP15" s="27"/>
      <c r="AQ15" s="48"/>
      <c r="AR15" s="48"/>
      <c r="AS15" s="48"/>
      <c r="AT15" s="48"/>
      <c r="AU15" s="27"/>
      <c r="AV15" s="48"/>
      <c r="AW15" s="27"/>
      <c r="AX15" s="50"/>
    </row>
    <row r="16" spans="1:58" ht="30" x14ac:dyDescent="0.25">
      <c r="A16" s="78">
        <f>A13+1</f>
        <v>5</v>
      </c>
      <c r="B16" s="79" t="s">
        <v>15</v>
      </c>
      <c r="C16" s="79" t="s">
        <v>59</v>
      </c>
      <c r="D16" s="96">
        <v>0.5</v>
      </c>
      <c r="E16" s="79" t="s">
        <v>67</v>
      </c>
      <c r="F16" s="79"/>
      <c r="G16" s="83" t="s">
        <v>73</v>
      </c>
      <c r="H16" s="83" t="s">
        <v>2</v>
      </c>
      <c r="I16" s="83" t="s">
        <v>17</v>
      </c>
      <c r="J16" s="79"/>
      <c r="K16" s="17"/>
      <c r="L16" s="24">
        <v>3000</v>
      </c>
      <c r="M16" s="25">
        <v>6000</v>
      </c>
      <c r="N16" s="25">
        <v>1000</v>
      </c>
      <c r="O16" s="25">
        <v>1545</v>
      </c>
      <c r="P16" s="26">
        <v>1230</v>
      </c>
      <c r="Q16" s="27"/>
      <c r="R16" s="28">
        <f t="shared" ref="R16:S19" si="1">(L16*N16)/10^7</f>
        <v>0.3</v>
      </c>
      <c r="S16" s="28">
        <f t="shared" si="1"/>
        <v>0.92700000000000005</v>
      </c>
      <c r="T16" s="29">
        <f>(P16*L16)/10^7</f>
        <v>0.36899999999999999</v>
      </c>
      <c r="U16" s="29">
        <f>((R16*0.05)+30000)/10^7</f>
        <v>3.0000015000000001E-3</v>
      </c>
      <c r="V16" s="29">
        <f>U16+R16</f>
        <v>0.3030000015</v>
      </c>
      <c r="W16" s="27"/>
      <c r="X16" s="30" t="s">
        <v>56</v>
      </c>
      <c r="Y16" s="31">
        <f t="shared" ref="Y16:Z19" si="2">25000000/10^7</f>
        <v>2.5</v>
      </c>
      <c r="Z16" s="32">
        <f t="shared" si="2"/>
        <v>2.5</v>
      </c>
      <c r="AA16" s="33">
        <v>0.1</v>
      </c>
      <c r="AB16" s="32">
        <f>75000/10^7</f>
        <v>7.4999999999999997E-3</v>
      </c>
      <c r="AC16" s="32">
        <f>250000/10^7</f>
        <v>2.5000000000000001E-2</v>
      </c>
      <c r="AD16" s="28">
        <f>AC16+Y16</f>
        <v>2.5249999999999999</v>
      </c>
      <c r="AE16" s="34">
        <v>0</v>
      </c>
      <c r="AF16" s="27"/>
      <c r="AG16" s="25">
        <v>11000</v>
      </c>
      <c r="AH16" s="35">
        <f>(AG16*L16)/10^7</f>
        <v>3.3</v>
      </c>
      <c r="AI16" s="36">
        <v>2</v>
      </c>
      <c r="AJ16" s="37">
        <f>AH16-AI16</f>
        <v>1.2999999999999998</v>
      </c>
      <c r="AK16" s="38">
        <f>AJ16*30%</f>
        <v>0.38999999999999996</v>
      </c>
      <c r="AL16" s="38">
        <f>AJ16-AK16</f>
        <v>0.90999999999999992</v>
      </c>
      <c r="AM16" s="27"/>
      <c r="AN16" s="39">
        <v>0.01</v>
      </c>
      <c r="AO16" s="40">
        <f>AN16*AH16</f>
        <v>3.3000000000000002E-2</v>
      </c>
      <c r="AP16" s="27"/>
      <c r="AQ16" s="40">
        <f>AH16</f>
        <v>3.3</v>
      </c>
      <c r="AR16" s="40">
        <f>AB16</f>
        <v>7.4999999999999997E-3</v>
      </c>
      <c r="AS16" s="40">
        <f>AK16</f>
        <v>0.38999999999999996</v>
      </c>
      <c r="AT16" s="40">
        <f>AQ16-AR16-AS16</f>
        <v>2.9024999999999999</v>
      </c>
      <c r="AU16" s="27"/>
      <c r="AV16" s="51"/>
      <c r="AW16" s="27"/>
      <c r="AX16" s="52"/>
    </row>
    <row r="17" spans="1:50" ht="30" x14ac:dyDescent="0.25">
      <c r="A17" s="78">
        <f>A16+1</f>
        <v>6</v>
      </c>
      <c r="B17" s="79" t="s">
        <v>60</v>
      </c>
      <c r="C17" s="79" t="s">
        <v>61</v>
      </c>
      <c r="D17" s="96">
        <v>1</v>
      </c>
      <c r="E17" s="79" t="s">
        <v>67</v>
      </c>
      <c r="F17" s="79"/>
      <c r="G17" s="83" t="s">
        <v>74</v>
      </c>
      <c r="H17" s="83" t="s">
        <v>1</v>
      </c>
      <c r="I17" s="83" t="s">
        <v>3</v>
      </c>
      <c r="J17" s="79"/>
      <c r="K17" s="17"/>
      <c r="L17" s="24">
        <f>2350*3</f>
        <v>7050</v>
      </c>
      <c r="M17" s="25">
        <v>6000</v>
      </c>
      <c r="N17" s="25">
        <v>1000</v>
      </c>
      <c r="O17" s="25"/>
      <c r="P17" s="25"/>
      <c r="Q17" s="27"/>
      <c r="R17" s="28">
        <f t="shared" si="1"/>
        <v>0.70499999999999996</v>
      </c>
      <c r="S17" s="28">
        <f t="shared" si="1"/>
        <v>0</v>
      </c>
      <c r="T17" s="43">
        <f>P17*L17</f>
        <v>0</v>
      </c>
      <c r="U17" s="29">
        <f>((R17*0.05)+30000)/10^7</f>
        <v>3.0000035250000003E-3</v>
      </c>
      <c r="V17" s="29">
        <f>U17+R17</f>
        <v>0.70800000352499992</v>
      </c>
      <c r="W17" s="27"/>
      <c r="X17" s="30" t="s">
        <v>56</v>
      </c>
      <c r="Y17" s="31">
        <f t="shared" si="2"/>
        <v>2.5</v>
      </c>
      <c r="Z17" s="32">
        <f t="shared" si="2"/>
        <v>2.5</v>
      </c>
      <c r="AA17" s="33">
        <v>0.1</v>
      </c>
      <c r="AB17" s="32">
        <f>75000/10^7</f>
        <v>7.4999999999999997E-3</v>
      </c>
      <c r="AC17" s="32">
        <f>250000/10^7</f>
        <v>2.5000000000000001E-2</v>
      </c>
      <c r="AD17" s="32">
        <f>AC17+Y17</f>
        <v>2.5249999999999999</v>
      </c>
      <c r="AE17" s="34">
        <v>0</v>
      </c>
      <c r="AF17" s="27"/>
      <c r="AG17" s="25">
        <v>12000</v>
      </c>
      <c r="AH17" s="35">
        <f>(AG17*L17)/10^7</f>
        <v>8.4600000000000009</v>
      </c>
      <c r="AI17" s="36">
        <v>5</v>
      </c>
      <c r="AJ17" s="37">
        <f>AH17-AI17</f>
        <v>3.4600000000000009</v>
      </c>
      <c r="AK17" s="38">
        <f>AJ17*30%</f>
        <v>1.0380000000000003</v>
      </c>
      <c r="AL17" s="38">
        <f>AJ17-AK17</f>
        <v>2.4220000000000006</v>
      </c>
      <c r="AM17" s="27"/>
      <c r="AN17" s="39">
        <v>0.01</v>
      </c>
      <c r="AO17" s="40">
        <f>AN17*AH17</f>
        <v>8.4600000000000009E-2</v>
      </c>
      <c r="AP17" s="27"/>
      <c r="AQ17" s="40">
        <f>AH17</f>
        <v>8.4600000000000009</v>
      </c>
      <c r="AR17" s="40">
        <f>AB17</f>
        <v>7.4999999999999997E-3</v>
      </c>
      <c r="AS17" s="40">
        <f>AK17</f>
        <v>1.0380000000000003</v>
      </c>
      <c r="AT17" s="40">
        <f>AQ17-AR17-AS17</f>
        <v>7.4145000000000003</v>
      </c>
      <c r="AU17" s="27"/>
      <c r="AV17" s="51"/>
      <c r="AW17" s="27"/>
      <c r="AX17" s="52"/>
    </row>
    <row r="18" spans="1:50" ht="45" x14ac:dyDescent="0.25">
      <c r="A18" s="78">
        <f>A17+1</f>
        <v>7</v>
      </c>
      <c r="B18" s="79" t="s">
        <v>62</v>
      </c>
      <c r="C18" s="83"/>
      <c r="D18" s="96">
        <v>1</v>
      </c>
      <c r="E18" s="79" t="s">
        <v>70</v>
      </c>
      <c r="F18" s="79"/>
      <c r="G18" s="83" t="s">
        <v>69</v>
      </c>
      <c r="H18" s="83" t="s">
        <v>2</v>
      </c>
      <c r="I18" s="83" t="s">
        <v>16</v>
      </c>
      <c r="J18" s="79"/>
      <c r="K18" s="17"/>
      <c r="L18" s="24">
        <v>3000</v>
      </c>
      <c r="M18" s="25">
        <v>6000</v>
      </c>
      <c r="N18" s="25">
        <v>1000</v>
      </c>
      <c r="O18" s="25">
        <v>1545</v>
      </c>
      <c r="P18" s="26">
        <v>1230</v>
      </c>
      <c r="Q18" s="27"/>
      <c r="R18" s="28">
        <f t="shared" si="1"/>
        <v>0.3</v>
      </c>
      <c r="S18" s="28">
        <f t="shared" si="1"/>
        <v>0.92700000000000005</v>
      </c>
      <c r="T18" s="29">
        <f>(P18*L18)/10^7</f>
        <v>0.36899999999999999</v>
      </c>
      <c r="U18" s="29">
        <f>((R18*0.05)+30000)/10^7</f>
        <v>3.0000015000000001E-3</v>
      </c>
      <c r="V18" s="29">
        <f>U18+R18</f>
        <v>0.3030000015</v>
      </c>
      <c r="W18" s="27"/>
      <c r="X18" s="30" t="s">
        <v>56</v>
      </c>
      <c r="Y18" s="31">
        <f t="shared" si="2"/>
        <v>2.5</v>
      </c>
      <c r="Z18" s="32">
        <f t="shared" si="2"/>
        <v>2.5</v>
      </c>
      <c r="AA18" s="33">
        <v>0.1</v>
      </c>
      <c r="AB18" s="32">
        <f>75000/10^7</f>
        <v>7.4999999999999997E-3</v>
      </c>
      <c r="AC18" s="32">
        <f>250000/10^7</f>
        <v>2.5000000000000001E-2</v>
      </c>
      <c r="AD18" s="28">
        <f>AC18+Y18</f>
        <v>2.5249999999999999</v>
      </c>
      <c r="AE18" s="34">
        <v>0</v>
      </c>
      <c r="AF18" s="27"/>
      <c r="AG18" s="25">
        <v>11000</v>
      </c>
      <c r="AH18" s="35">
        <f>(AG18*L18)/10^7</f>
        <v>3.3</v>
      </c>
      <c r="AI18" s="36">
        <v>2</v>
      </c>
      <c r="AJ18" s="37">
        <f>AH18-AI18</f>
        <v>1.2999999999999998</v>
      </c>
      <c r="AK18" s="38">
        <f>AJ18*30%</f>
        <v>0.38999999999999996</v>
      </c>
      <c r="AL18" s="38">
        <f>AJ18-AK18</f>
        <v>0.90999999999999992</v>
      </c>
      <c r="AM18" s="27"/>
      <c r="AN18" s="39">
        <v>0.01</v>
      </c>
      <c r="AO18" s="40">
        <f>AN18*AH18</f>
        <v>3.3000000000000002E-2</v>
      </c>
      <c r="AP18" s="27"/>
      <c r="AQ18" s="40">
        <f>AH18</f>
        <v>3.3</v>
      </c>
      <c r="AR18" s="40">
        <f>AB18</f>
        <v>7.4999999999999997E-3</v>
      </c>
      <c r="AS18" s="40">
        <f>AK18</f>
        <v>0.38999999999999996</v>
      </c>
      <c r="AT18" s="40">
        <f>AQ18-AR18-AS18</f>
        <v>2.9024999999999999</v>
      </c>
      <c r="AU18" s="27"/>
      <c r="AV18" s="51"/>
      <c r="AW18" s="27"/>
      <c r="AX18" s="52"/>
    </row>
    <row r="19" spans="1:50" ht="45" x14ac:dyDescent="0.25">
      <c r="A19" s="78">
        <f>A18+1</f>
        <v>8</v>
      </c>
      <c r="B19" s="79" t="s">
        <v>63</v>
      </c>
      <c r="C19" s="83"/>
      <c r="D19" s="96">
        <v>1</v>
      </c>
      <c r="E19" s="79" t="s">
        <v>72</v>
      </c>
      <c r="F19" s="79"/>
      <c r="G19" s="83" t="s">
        <v>71</v>
      </c>
      <c r="H19" s="83" t="s">
        <v>1</v>
      </c>
      <c r="I19" s="83" t="s">
        <v>16</v>
      </c>
      <c r="J19" s="79"/>
      <c r="K19" s="17"/>
      <c r="L19" s="24">
        <f>2350*3</f>
        <v>7050</v>
      </c>
      <c r="M19" s="25">
        <v>6000</v>
      </c>
      <c r="N19" s="25">
        <v>1000</v>
      </c>
      <c r="O19" s="25"/>
      <c r="P19" s="25"/>
      <c r="Q19" s="27"/>
      <c r="R19" s="28">
        <f t="shared" si="1"/>
        <v>0.70499999999999996</v>
      </c>
      <c r="S19" s="28">
        <f t="shared" si="1"/>
        <v>0</v>
      </c>
      <c r="T19" s="43">
        <f>P19*L19</f>
        <v>0</v>
      </c>
      <c r="U19" s="29">
        <f>((R19*0.05)+30000)/10^7</f>
        <v>3.0000035250000003E-3</v>
      </c>
      <c r="V19" s="29">
        <f>U19+R19</f>
        <v>0.70800000352499992</v>
      </c>
      <c r="W19" s="27"/>
      <c r="X19" s="30" t="s">
        <v>56</v>
      </c>
      <c r="Y19" s="31">
        <f t="shared" si="2"/>
        <v>2.5</v>
      </c>
      <c r="Z19" s="32">
        <f t="shared" si="2"/>
        <v>2.5</v>
      </c>
      <c r="AA19" s="33">
        <v>0.1</v>
      </c>
      <c r="AB19" s="32">
        <f>75000/10^7</f>
        <v>7.4999999999999997E-3</v>
      </c>
      <c r="AC19" s="32">
        <f>250000/10^7</f>
        <v>2.5000000000000001E-2</v>
      </c>
      <c r="AD19" s="32">
        <f>AC19+Y19</f>
        <v>2.5249999999999999</v>
      </c>
      <c r="AE19" s="34">
        <v>0</v>
      </c>
      <c r="AF19" s="27"/>
      <c r="AG19" s="25">
        <v>12000</v>
      </c>
      <c r="AH19" s="35">
        <f>(AG19*L19)/10^7</f>
        <v>8.4600000000000009</v>
      </c>
      <c r="AI19" s="36">
        <v>5</v>
      </c>
      <c r="AJ19" s="37">
        <f>AH19-AI19</f>
        <v>3.4600000000000009</v>
      </c>
      <c r="AK19" s="38">
        <f>AJ19*30%</f>
        <v>1.0380000000000003</v>
      </c>
      <c r="AL19" s="38">
        <f>AJ19-AK19</f>
        <v>2.4220000000000006</v>
      </c>
      <c r="AM19" s="27"/>
      <c r="AN19" s="39">
        <v>0.01</v>
      </c>
      <c r="AO19" s="40">
        <f>AN19*AH19</f>
        <v>8.4600000000000009E-2</v>
      </c>
      <c r="AP19" s="27"/>
      <c r="AQ19" s="40">
        <f>AH19</f>
        <v>8.4600000000000009</v>
      </c>
      <c r="AR19" s="40">
        <f>AB19</f>
        <v>7.4999999999999997E-3</v>
      </c>
      <c r="AS19" s="40">
        <f>AK19</f>
        <v>1.0380000000000003</v>
      </c>
      <c r="AT19" s="40">
        <f>AQ19-AR19-AS19</f>
        <v>7.4145000000000003</v>
      </c>
      <c r="AU19" s="27"/>
      <c r="AV19" s="54"/>
      <c r="AW19" s="27"/>
      <c r="AX19" s="52"/>
    </row>
    <row r="20" spans="1:50" x14ac:dyDescent="0.25">
      <c r="A20" s="84"/>
      <c r="B20" s="81" t="s">
        <v>38</v>
      </c>
      <c r="C20" s="85"/>
      <c r="D20" s="81"/>
      <c r="E20" s="81"/>
      <c r="F20" s="81"/>
      <c r="G20" s="81"/>
      <c r="H20" s="81"/>
      <c r="I20" s="81"/>
      <c r="J20" s="81"/>
      <c r="K20" s="17"/>
      <c r="L20" s="44">
        <f>SUM(L16:L19)</f>
        <v>20100</v>
      </c>
      <c r="M20" s="44">
        <f>SUM(M16:M19)</f>
        <v>24000</v>
      </c>
      <c r="N20" s="44">
        <f>SUM(N16:N19)</f>
        <v>4000</v>
      </c>
      <c r="O20" s="44">
        <f>SUM(O16:O19)</f>
        <v>3090</v>
      </c>
      <c r="P20" s="44">
        <f>SUM(P16:P19)</f>
        <v>2460</v>
      </c>
      <c r="Q20" s="45"/>
      <c r="R20" s="46">
        <f>SUM(R16:R19)</f>
        <v>2.0099999999999998</v>
      </c>
      <c r="S20" s="46">
        <f>SUM(S16:S19)</f>
        <v>1.8540000000000001</v>
      </c>
      <c r="T20" s="46">
        <f>SUM(T16:T19)</f>
        <v>0.73799999999999999</v>
      </c>
      <c r="U20" s="46">
        <f>SUM(U16:U19)</f>
        <v>1.2000010049999999E-2</v>
      </c>
      <c r="V20" s="46">
        <f>SUM(V16:V19)</f>
        <v>2.0220000100499997</v>
      </c>
      <c r="W20" s="45"/>
      <c r="X20" s="30"/>
      <c r="Y20" s="46">
        <f>SUM(Y16:Y19)</f>
        <v>10</v>
      </c>
      <c r="Z20" s="46">
        <f>SUM(Z16:Z19)</f>
        <v>10</v>
      </c>
      <c r="AA20" s="46"/>
      <c r="AB20" s="46">
        <f>SUM(AB16:AB19)</f>
        <v>0.03</v>
      </c>
      <c r="AC20" s="46">
        <f>SUM(AC16:AC19)</f>
        <v>0.1</v>
      </c>
      <c r="AD20" s="46">
        <f>SUM(AD16:AD19)</f>
        <v>10.1</v>
      </c>
      <c r="AE20" s="46">
        <f>SUM(AE18:AE19)</f>
        <v>0</v>
      </c>
      <c r="AF20" s="47"/>
      <c r="AG20" s="44">
        <f t="shared" ref="AG20:AL20" si="3">SUM(AG16:AG19)</f>
        <v>46000</v>
      </c>
      <c r="AH20" s="46">
        <f t="shared" si="3"/>
        <v>23.520000000000003</v>
      </c>
      <c r="AI20" s="46">
        <f t="shared" si="3"/>
        <v>14</v>
      </c>
      <c r="AJ20" s="46">
        <f t="shared" si="3"/>
        <v>9.5200000000000014</v>
      </c>
      <c r="AK20" s="46">
        <f t="shared" si="3"/>
        <v>2.8560000000000003</v>
      </c>
      <c r="AL20" s="46">
        <f t="shared" si="3"/>
        <v>6.6640000000000015</v>
      </c>
      <c r="AM20" s="55"/>
      <c r="AN20" s="46"/>
      <c r="AO20" s="46">
        <f>SUM(AO16:AO19)</f>
        <v>0.23520000000000002</v>
      </c>
      <c r="AP20" s="27"/>
      <c r="AQ20" s="46">
        <f>SUM(AQ16:AQ19)</f>
        <v>23.520000000000003</v>
      </c>
      <c r="AR20" s="46">
        <f>SUM(AR16:AR19)</f>
        <v>0.03</v>
      </c>
      <c r="AS20" s="46">
        <f>SUM(AS16:AS19)</f>
        <v>2.8560000000000003</v>
      </c>
      <c r="AT20" s="46">
        <f>SUM(AT16:AT19)</f>
        <v>20.634</v>
      </c>
      <c r="AU20" s="27"/>
      <c r="AV20" s="44"/>
      <c r="AW20" s="27"/>
      <c r="AX20" s="53">
        <f>SUM(AX16:AX19)</f>
        <v>0</v>
      </c>
    </row>
    <row r="21" spans="1:50" x14ac:dyDescent="0.25">
      <c r="A21" s="86" t="s">
        <v>65</v>
      </c>
      <c r="B21" s="87"/>
      <c r="C21" s="88"/>
      <c r="D21" s="87"/>
      <c r="E21" s="87"/>
      <c r="F21" s="87"/>
      <c r="G21" s="87"/>
      <c r="H21" s="87"/>
      <c r="I21" s="87"/>
      <c r="J21" s="87"/>
      <c r="K21" s="17"/>
      <c r="L21" s="56"/>
      <c r="M21" s="56"/>
      <c r="N21" s="56"/>
      <c r="O21" s="56"/>
      <c r="P21" s="56"/>
      <c r="Q21" s="47"/>
      <c r="R21" s="56"/>
      <c r="S21" s="56"/>
      <c r="T21" s="56"/>
      <c r="U21" s="56"/>
      <c r="V21" s="56"/>
      <c r="W21" s="27"/>
      <c r="X21" s="56"/>
      <c r="Y21" s="56"/>
      <c r="Z21" s="56"/>
      <c r="AA21" s="56"/>
      <c r="AB21" s="56"/>
      <c r="AC21" s="56"/>
      <c r="AD21" s="56"/>
      <c r="AE21" s="56"/>
      <c r="AF21" s="47"/>
      <c r="AG21" s="56"/>
      <c r="AH21" s="56"/>
      <c r="AI21" s="56"/>
      <c r="AJ21" s="56"/>
      <c r="AK21" s="56"/>
      <c r="AL21" s="56"/>
      <c r="AM21" s="27"/>
      <c r="AN21" s="56"/>
      <c r="AO21" s="56"/>
      <c r="AP21" s="27"/>
      <c r="AQ21" s="56"/>
      <c r="AR21" s="56"/>
      <c r="AS21" s="56"/>
      <c r="AT21" s="56"/>
      <c r="AU21" s="27"/>
      <c r="AV21" s="57"/>
      <c r="AW21" s="27"/>
      <c r="AX21" s="58"/>
    </row>
    <row r="22" spans="1:50" x14ac:dyDescent="0.25">
      <c r="A22" s="82" t="s">
        <v>58</v>
      </c>
      <c r="B22" s="48"/>
      <c r="C22" s="48"/>
      <c r="D22" s="48"/>
      <c r="E22" s="48"/>
      <c r="F22" s="48"/>
      <c r="G22" s="48"/>
      <c r="H22" s="48"/>
      <c r="I22" s="48"/>
      <c r="J22" s="48"/>
      <c r="K22" s="17"/>
      <c r="L22" s="48"/>
      <c r="M22" s="48"/>
      <c r="N22" s="48"/>
      <c r="O22" s="48"/>
      <c r="P22" s="48"/>
      <c r="Q22" s="49"/>
      <c r="R22" s="48"/>
      <c r="S22" s="48"/>
      <c r="T22" s="48"/>
      <c r="U22" s="48"/>
      <c r="V22" s="48"/>
      <c r="W22" s="27"/>
      <c r="X22" s="48"/>
      <c r="Y22" s="48"/>
      <c r="Z22" s="48"/>
      <c r="AA22" s="48"/>
      <c r="AB22" s="48"/>
      <c r="AC22" s="48"/>
      <c r="AD22" s="48"/>
      <c r="AE22" s="48"/>
      <c r="AF22" s="49"/>
      <c r="AG22" s="48"/>
      <c r="AH22" s="48"/>
      <c r="AI22" s="48"/>
      <c r="AJ22" s="48"/>
      <c r="AK22" s="48"/>
      <c r="AL22" s="48"/>
      <c r="AM22" s="27"/>
      <c r="AN22" s="48"/>
      <c r="AO22" s="48"/>
      <c r="AP22" s="27"/>
      <c r="AQ22" s="48"/>
      <c r="AR22" s="48"/>
      <c r="AS22" s="48"/>
      <c r="AT22" s="48"/>
      <c r="AU22" s="27"/>
      <c r="AV22" s="48"/>
      <c r="AW22" s="27"/>
      <c r="AX22" s="50"/>
    </row>
    <row r="23" spans="1:50" ht="30" x14ac:dyDescent="0.25">
      <c r="A23" s="78">
        <f>A19+1</f>
        <v>9</v>
      </c>
      <c r="B23" s="79" t="s">
        <v>15</v>
      </c>
      <c r="C23" s="79" t="s">
        <v>59</v>
      </c>
      <c r="D23" s="96">
        <v>0.5</v>
      </c>
      <c r="E23" s="79" t="s">
        <v>67</v>
      </c>
      <c r="F23" s="79"/>
      <c r="G23" s="83" t="s">
        <v>68</v>
      </c>
      <c r="H23" s="83" t="s">
        <v>2</v>
      </c>
      <c r="I23" s="83" t="s">
        <v>16</v>
      </c>
      <c r="J23" s="79"/>
      <c r="K23" s="17"/>
      <c r="L23" s="24">
        <v>3000</v>
      </c>
      <c r="M23" s="25">
        <v>6000</v>
      </c>
      <c r="N23" s="25">
        <v>1000</v>
      </c>
      <c r="O23" s="25">
        <v>1545</v>
      </c>
      <c r="P23" s="26">
        <v>1230</v>
      </c>
      <c r="Q23" s="27"/>
      <c r="R23" s="28">
        <f>(L23*N23)/10^7</f>
        <v>0.3</v>
      </c>
      <c r="S23" s="28">
        <f>(M23*O23)/10^7</f>
        <v>0.92700000000000005</v>
      </c>
      <c r="T23" s="29">
        <f>(P23*L23)/10^7</f>
        <v>0.36899999999999999</v>
      </c>
      <c r="U23" s="29">
        <f>((R23*0.05)+30000)/10^7</f>
        <v>3.0000015000000001E-3</v>
      </c>
      <c r="V23" s="29">
        <f>U23+R23</f>
        <v>0.3030000015</v>
      </c>
      <c r="W23" s="27"/>
      <c r="X23" s="30" t="s">
        <v>56</v>
      </c>
      <c r="Y23" s="31">
        <f>25000000/10^7</f>
        <v>2.5</v>
      </c>
      <c r="Z23" s="32">
        <f>25000000/10^7</f>
        <v>2.5</v>
      </c>
      <c r="AA23" s="33">
        <v>0.1</v>
      </c>
      <c r="AB23" s="32">
        <f>75000/10^7</f>
        <v>7.4999999999999997E-3</v>
      </c>
      <c r="AC23" s="32">
        <f>250000/10^7</f>
        <v>2.5000000000000001E-2</v>
      </c>
      <c r="AD23" s="28">
        <f>AC23+Y23</f>
        <v>2.5249999999999999</v>
      </c>
      <c r="AE23" s="34">
        <v>0</v>
      </c>
      <c r="AF23" s="27"/>
      <c r="AG23" s="25">
        <v>11000</v>
      </c>
      <c r="AH23" s="35">
        <f>(AG23*L23)/10^7</f>
        <v>3.3</v>
      </c>
      <c r="AI23" s="36">
        <v>2</v>
      </c>
      <c r="AJ23" s="37">
        <f>AH23-AI23</f>
        <v>1.2999999999999998</v>
      </c>
      <c r="AK23" s="38">
        <f>AJ23*30%</f>
        <v>0.38999999999999996</v>
      </c>
      <c r="AL23" s="38">
        <f>AJ23-AK23</f>
        <v>0.90999999999999992</v>
      </c>
      <c r="AM23" s="27"/>
      <c r="AN23" s="39">
        <v>0.01</v>
      </c>
      <c r="AO23" s="40">
        <f>AN23*AH23</f>
        <v>3.3000000000000002E-2</v>
      </c>
      <c r="AP23" s="27"/>
      <c r="AQ23" s="40">
        <f>AH23</f>
        <v>3.3</v>
      </c>
      <c r="AR23" s="40">
        <f>AB23</f>
        <v>7.4999999999999997E-3</v>
      </c>
      <c r="AS23" s="40">
        <f>AK23</f>
        <v>0.38999999999999996</v>
      </c>
      <c r="AT23" s="40">
        <f>AQ23-AR23-AS23</f>
        <v>2.9024999999999999</v>
      </c>
      <c r="AU23" s="27"/>
      <c r="AV23" s="51"/>
      <c r="AW23" s="27"/>
      <c r="AX23" s="52"/>
    </row>
    <row r="24" spans="1:50" ht="30" x14ac:dyDescent="0.25">
      <c r="A24" s="78">
        <f>A23+1</f>
        <v>10</v>
      </c>
      <c r="B24" s="79" t="s">
        <v>60</v>
      </c>
      <c r="C24" s="79" t="s">
        <v>61</v>
      </c>
      <c r="D24" s="96">
        <v>1</v>
      </c>
      <c r="E24" s="79" t="s">
        <v>67</v>
      </c>
      <c r="F24" s="79"/>
      <c r="G24" s="83" t="s">
        <v>69</v>
      </c>
      <c r="H24" s="83" t="s">
        <v>1</v>
      </c>
      <c r="I24" s="83" t="s">
        <v>16</v>
      </c>
      <c r="J24" s="79"/>
      <c r="K24" s="17"/>
      <c r="L24" s="24">
        <f>2350*3</f>
        <v>7050</v>
      </c>
      <c r="M24" s="25">
        <v>6000</v>
      </c>
      <c r="N24" s="25">
        <v>1000</v>
      </c>
      <c r="O24" s="25"/>
      <c r="P24" s="25"/>
      <c r="Q24" s="27"/>
      <c r="R24" s="28">
        <f>(L24*N24)/10^7</f>
        <v>0.70499999999999996</v>
      </c>
      <c r="S24" s="28">
        <f>(M24*O24)/10^7</f>
        <v>0</v>
      </c>
      <c r="T24" s="43">
        <f>P24*L24</f>
        <v>0</v>
      </c>
      <c r="U24" s="29">
        <f>((R24*0.05)+30000)/10^7</f>
        <v>3.0000035250000003E-3</v>
      </c>
      <c r="V24" s="29">
        <f>U24+R24</f>
        <v>0.70800000352499992</v>
      </c>
      <c r="W24" s="27"/>
      <c r="X24" s="30" t="s">
        <v>56</v>
      </c>
      <c r="Y24" s="31">
        <f>25000000/10^7</f>
        <v>2.5</v>
      </c>
      <c r="Z24" s="32">
        <f>25000000/10^7</f>
        <v>2.5</v>
      </c>
      <c r="AA24" s="33">
        <v>0.1</v>
      </c>
      <c r="AB24" s="32">
        <f>75000/10^7</f>
        <v>7.4999999999999997E-3</v>
      </c>
      <c r="AC24" s="32">
        <f>250000/10^7</f>
        <v>2.5000000000000001E-2</v>
      </c>
      <c r="AD24" s="32">
        <f>AC24+Y24</f>
        <v>2.5249999999999999</v>
      </c>
      <c r="AE24" s="34">
        <v>0</v>
      </c>
      <c r="AF24" s="27"/>
      <c r="AG24" s="25">
        <v>12000</v>
      </c>
      <c r="AH24" s="35">
        <f>(AG24*L24)/10^7</f>
        <v>8.4600000000000009</v>
      </c>
      <c r="AI24" s="36">
        <v>5</v>
      </c>
      <c r="AJ24" s="37">
        <f>AH24-AI24</f>
        <v>3.4600000000000009</v>
      </c>
      <c r="AK24" s="38">
        <f>AJ24*30%</f>
        <v>1.0380000000000003</v>
      </c>
      <c r="AL24" s="38">
        <f>AJ24-AK24</f>
        <v>2.4220000000000006</v>
      </c>
      <c r="AM24" s="27"/>
      <c r="AN24" s="39">
        <v>0.01</v>
      </c>
      <c r="AO24" s="40">
        <f>AN24*AH24</f>
        <v>8.4600000000000009E-2</v>
      </c>
      <c r="AP24" s="27"/>
      <c r="AQ24" s="40">
        <f>AH24</f>
        <v>8.4600000000000009</v>
      </c>
      <c r="AR24" s="40">
        <f>AB24</f>
        <v>7.4999999999999997E-3</v>
      </c>
      <c r="AS24" s="40">
        <f>AK24</f>
        <v>1.0380000000000003</v>
      </c>
      <c r="AT24" s="40">
        <f>AQ24-AR24-AS24</f>
        <v>7.4145000000000003</v>
      </c>
      <c r="AU24" s="27"/>
      <c r="AV24" s="51"/>
      <c r="AW24" s="27"/>
      <c r="AX24" s="52"/>
    </row>
    <row r="25" spans="1:50" x14ac:dyDescent="0.25">
      <c r="A25" s="80"/>
      <c r="B25" s="81" t="s">
        <v>38</v>
      </c>
      <c r="C25" s="41"/>
      <c r="D25" s="97"/>
      <c r="E25" s="100"/>
      <c r="F25" s="81"/>
      <c r="G25" s="83"/>
      <c r="H25" s="81"/>
      <c r="I25" s="81"/>
      <c r="J25" s="79"/>
      <c r="K25" s="17"/>
      <c r="L25" s="44">
        <f>SUM(L23:L24)</f>
        <v>10050</v>
      </c>
      <c r="M25" s="44">
        <f>SUM(M23:M24)</f>
        <v>12000</v>
      </c>
      <c r="N25" s="44">
        <f>SUM(N23:N24)</f>
        <v>2000</v>
      </c>
      <c r="O25" s="44">
        <f>SUM(O23:O24)</f>
        <v>1545</v>
      </c>
      <c r="P25" s="44">
        <f>SUM(P23:P24)</f>
        <v>1230</v>
      </c>
      <c r="Q25" s="45"/>
      <c r="R25" s="46">
        <f>SUM(R23:R24)</f>
        <v>1.0049999999999999</v>
      </c>
      <c r="S25" s="46">
        <f>SUM(S23:S24)</f>
        <v>0.92700000000000005</v>
      </c>
      <c r="T25" s="46">
        <f>SUM(T23:T24)</f>
        <v>0.36899999999999999</v>
      </c>
      <c r="U25" s="46">
        <f>SUM(U23:U24)</f>
        <v>6.0000050250000004E-3</v>
      </c>
      <c r="V25" s="46">
        <f>SUM(V23:V24)</f>
        <v>1.0110000050249999</v>
      </c>
      <c r="W25" s="45"/>
      <c r="X25" s="44"/>
      <c r="Y25" s="46">
        <f>SUM(Y23:Y24)</f>
        <v>5</v>
      </c>
      <c r="Z25" s="46">
        <f>SUM(Z23:Z24)</f>
        <v>5</v>
      </c>
      <c r="AA25" s="44"/>
      <c r="AB25" s="46">
        <f>SUM(AB23:AB24)</f>
        <v>1.4999999999999999E-2</v>
      </c>
      <c r="AC25" s="46">
        <f>SUM(AC23:AC24)</f>
        <v>0.05</v>
      </c>
      <c r="AD25" s="46">
        <f>SUM(AD23:AD24)</f>
        <v>5.05</v>
      </c>
      <c r="AE25" s="46">
        <f>SUM(AE23:AE24)</f>
        <v>0</v>
      </c>
      <c r="AF25" s="47"/>
      <c r="AG25" s="44">
        <f>SUM(AG23:AG24)</f>
        <v>23000</v>
      </c>
      <c r="AH25" s="46">
        <f>SUM(AH23:AH24)</f>
        <v>11.760000000000002</v>
      </c>
      <c r="AI25" s="46"/>
      <c r="AJ25" s="46">
        <f>SUM(AJ23:AJ24)</f>
        <v>4.7600000000000007</v>
      </c>
      <c r="AK25" s="46">
        <f>SUM(AK23:AK24)</f>
        <v>1.4280000000000002</v>
      </c>
      <c r="AL25" s="38">
        <f>AJ25*30%</f>
        <v>1.4280000000000002</v>
      </c>
      <c r="AM25" s="27"/>
      <c r="AN25" s="46"/>
      <c r="AO25" s="46">
        <f>SUM(AO23:AO24)</f>
        <v>0.11760000000000001</v>
      </c>
      <c r="AP25" s="27"/>
      <c r="AQ25" s="46">
        <f>SUM(AQ23:AQ24)</f>
        <v>11.760000000000002</v>
      </c>
      <c r="AR25" s="46">
        <f>SUM(AR23:AR24)</f>
        <v>1.4999999999999999E-2</v>
      </c>
      <c r="AS25" s="46">
        <f>SUM(AS23:AS24)</f>
        <v>1.4280000000000002</v>
      </c>
      <c r="AT25" s="46">
        <f>SUM(AT23:AT24)</f>
        <v>10.317</v>
      </c>
      <c r="AU25" s="27"/>
      <c r="AV25" s="44"/>
      <c r="AW25" s="27"/>
      <c r="AX25" s="53">
        <f t="shared" ref="AX25" si="4">SUM(AX23:AX24)</f>
        <v>0</v>
      </c>
    </row>
    <row r="26" spans="1:50" x14ac:dyDescent="0.25">
      <c r="A26" s="82" t="s">
        <v>3</v>
      </c>
      <c r="B26" s="48"/>
      <c r="C26" s="48"/>
      <c r="D26" s="48"/>
      <c r="E26" s="48"/>
      <c r="F26" s="48"/>
      <c r="G26" s="48"/>
      <c r="H26" s="48"/>
      <c r="I26" s="48"/>
      <c r="J26" s="48"/>
      <c r="K26" s="17"/>
      <c r="L26" s="59"/>
      <c r="M26" s="59"/>
      <c r="N26" s="59"/>
      <c r="O26" s="59"/>
      <c r="P26" s="59"/>
      <c r="Q26" s="60"/>
      <c r="R26" s="59"/>
      <c r="S26" s="59"/>
      <c r="T26" s="59"/>
      <c r="U26" s="59"/>
      <c r="V26" s="59"/>
      <c r="W26" s="27"/>
      <c r="X26" s="59"/>
      <c r="Y26" s="59"/>
      <c r="Z26" s="59"/>
      <c r="AA26" s="59"/>
      <c r="AB26" s="59"/>
      <c r="AC26" s="59"/>
      <c r="AD26" s="59"/>
      <c r="AE26" s="59"/>
      <c r="AF26" s="60"/>
      <c r="AG26" s="59"/>
      <c r="AH26" s="59"/>
      <c r="AI26" s="59"/>
      <c r="AJ26" s="59"/>
      <c r="AK26" s="59"/>
      <c r="AL26" s="59"/>
      <c r="AM26" s="27"/>
      <c r="AN26" s="59"/>
      <c r="AO26" s="59"/>
      <c r="AP26" s="27"/>
      <c r="AQ26" s="59"/>
      <c r="AR26" s="59"/>
      <c r="AS26" s="59"/>
      <c r="AT26" s="59"/>
      <c r="AU26" s="27"/>
      <c r="AV26" s="59"/>
      <c r="AW26" s="27"/>
      <c r="AX26" s="61"/>
    </row>
    <row r="27" spans="1:50" ht="45" x14ac:dyDescent="0.25">
      <c r="A27" s="78">
        <f>A24+1</f>
        <v>11</v>
      </c>
      <c r="B27" s="79" t="s">
        <v>62</v>
      </c>
      <c r="C27" s="83"/>
      <c r="D27" s="96">
        <v>1</v>
      </c>
      <c r="E27" s="79" t="s">
        <v>70</v>
      </c>
      <c r="F27" s="79"/>
      <c r="G27" s="83" t="s">
        <v>71</v>
      </c>
      <c r="H27" s="83" t="s">
        <v>2</v>
      </c>
      <c r="I27" s="83" t="s">
        <v>16</v>
      </c>
      <c r="J27" s="79"/>
      <c r="K27" s="17"/>
      <c r="L27" s="24">
        <v>3000</v>
      </c>
      <c r="M27" s="25">
        <v>6000</v>
      </c>
      <c r="N27" s="25">
        <v>1000</v>
      </c>
      <c r="O27" s="25">
        <v>1545</v>
      </c>
      <c r="P27" s="26">
        <v>1230</v>
      </c>
      <c r="Q27" s="27"/>
      <c r="R27" s="28">
        <f>(L27*N27)/10^7</f>
        <v>0.3</v>
      </c>
      <c r="S27" s="28">
        <f>(M27*O27)/10^7</f>
        <v>0.92700000000000005</v>
      </c>
      <c r="T27" s="29">
        <f>(P27*L27)/10^7</f>
        <v>0.36899999999999999</v>
      </c>
      <c r="U27" s="29">
        <f>((R27*0.05)+30000)/10^7</f>
        <v>3.0000015000000001E-3</v>
      </c>
      <c r="V27" s="29">
        <f>U27+R27</f>
        <v>0.3030000015</v>
      </c>
      <c r="W27" s="27"/>
      <c r="X27" s="30" t="s">
        <v>56</v>
      </c>
      <c r="Y27" s="31">
        <f>25000000/10^7</f>
        <v>2.5</v>
      </c>
      <c r="Z27" s="32">
        <f>25000000/10^7</f>
        <v>2.5</v>
      </c>
      <c r="AA27" s="33">
        <v>0.1</v>
      </c>
      <c r="AB27" s="32">
        <f>75000/10^7</f>
        <v>7.4999999999999997E-3</v>
      </c>
      <c r="AC27" s="32">
        <f>250000/10^7</f>
        <v>2.5000000000000001E-2</v>
      </c>
      <c r="AD27" s="28">
        <f>AC27+Y27</f>
        <v>2.5249999999999999</v>
      </c>
      <c r="AE27" s="34">
        <v>0</v>
      </c>
      <c r="AF27" s="27"/>
      <c r="AG27" s="25">
        <v>11000</v>
      </c>
      <c r="AH27" s="35">
        <f>(AG27*L27)/10^7</f>
        <v>3.3</v>
      </c>
      <c r="AI27" s="36">
        <v>2</v>
      </c>
      <c r="AJ27" s="37">
        <f>AH27-AI27</f>
        <v>1.2999999999999998</v>
      </c>
      <c r="AK27" s="38">
        <f>AJ27*30%</f>
        <v>0.38999999999999996</v>
      </c>
      <c r="AL27" s="38">
        <f>AJ27-AK27</f>
        <v>0.90999999999999992</v>
      </c>
      <c r="AM27" s="27"/>
      <c r="AN27" s="39">
        <v>0.01</v>
      </c>
      <c r="AO27" s="40">
        <f>AN27*AH27</f>
        <v>3.3000000000000002E-2</v>
      </c>
      <c r="AP27" s="27"/>
      <c r="AQ27" s="40">
        <f>AH27</f>
        <v>3.3</v>
      </c>
      <c r="AR27" s="40">
        <f>AB27</f>
        <v>7.4999999999999997E-3</v>
      </c>
      <c r="AS27" s="40">
        <f>AK27</f>
        <v>0.38999999999999996</v>
      </c>
      <c r="AT27" s="40">
        <f>AQ27-AR27-AS27</f>
        <v>2.9024999999999999</v>
      </c>
      <c r="AU27" s="27"/>
      <c r="AV27" s="30"/>
      <c r="AW27" s="27"/>
      <c r="AX27" s="52"/>
    </row>
    <row r="28" spans="1:50" ht="45" x14ac:dyDescent="0.25">
      <c r="A28" s="78">
        <f>A27+1</f>
        <v>12</v>
      </c>
      <c r="B28" s="79" t="s">
        <v>63</v>
      </c>
      <c r="C28" s="83"/>
      <c r="D28" s="96">
        <v>1</v>
      </c>
      <c r="E28" s="79" t="s">
        <v>72</v>
      </c>
      <c r="F28" s="79"/>
      <c r="G28" s="83" t="s">
        <v>2</v>
      </c>
      <c r="H28" s="83" t="s">
        <v>1</v>
      </c>
      <c r="I28" s="83" t="s">
        <v>16</v>
      </c>
      <c r="J28" s="79"/>
      <c r="K28" s="17"/>
      <c r="L28" s="24">
        <f>2350*3</f>
        <v>7050</v>
      </c>
      <c r="M28" s="25">
        <v>6000</v>
      </c>
      <c r="N28" s="25">
        <v>1000</v>
      </c>
      <c r="O28" s="25"/>
      <c r="P28" s="25"/>
      <c r="Q28" s="27"/>
      <c r="R28" s="28">
        <f>(L28*N28)/10^7</f>
        <v>0.70499999999999996</v>
      </c>
      <c r="S28" s="28">
        <f>(M28*O28)/10^7</f>
        <v>0</v>
      </c>
      <c r="T28" s="43">
        <f>P28*L28</f>
        <v>0</v>
      </c>
      <c r="U28" s="29">
        <f>((R28*0.05)+30000)/10^7</f>
        <v>3.0000035250000003E-3</v>
      </c>
      <c r="V28" s="29">
        <f>U28+R28</f>
        <v>0.70800000352499992</v>
      </c>
      <c r="W28" s="27"/>
      <c r="X28" s="30" t="s">
        <v>56</v>
      </c>
      <c r="Y28" s="31">
        <f>25000000/10^7</f>
        <v>2.5</v>
      </c>
      <c r="Z28" s="32">
        <f>25000000/10^7</f>
        <v>2.5</v>
      </c>
      <c r="AA28" s="33">
        <v>0.1</v>
      </c>
      <c r="AB28" s="32">
        <f>75000/10^7</f>
        <v>7.4999999999999997E-3</v>
      </c>
      <c r="AC28" s="32">
        <f>250000/10^7</f>
        <v>2.5000000000000001E-2</v>
      </c>
      <c r="AD28" s="32">
        <f>AC28+Y28</f>
        <v>2.5249999999999999</v>
      </c>
      <c r="AE28" s="34">
        <v>0</v>
      </c>
      <c r="AF28" s="27"/>
      <c r="AG28" s="25">
        <v>12000</v>
      </c>
      <c r="AH28" s="35">
        <f>(AG28*L28)/10^7</f>
        <v>8.4600000000000009</v>
      </c>
      <c r="AI28" s="36">
        <v>5</v>
      </c>
      <c r="AJ28" s="37">
        <f>AH28-AI28</f>
        <v>3.4600000000000009</v>
      </c>
      <c r="AK28" s="38">
        <f>AJ28*30%</f>
        <v>1.0380000000000003</v>
      </c>
      <c r="AL28" s="38">
        <f>AJ28-AK28</f>
        <v>2.4220000000000006</v>
      </c>
      <c r="AM28" s="27"/>
      <c r="AN28" s="39">
        <v>0.01</v>
      </c>
      <c r="AO28" s="40">
        <f>AN28*AH28</f>
        <v>8.4600000000000009E-2</v>
      </c>
      <c r="AP28" s="27"/>
      <c r="AQ28" s="40">
        <f>AH28</f>
        <v>8.4600000000000009</v>
      </c>
      <c r="AR28" s="40">
        <f>AB28</f>
        <v>7.4999999999999997E-3</v>
      </c>
      <c r="AS28" s="40">
        <f>AK28</f>
        <v>1.0380000000000003</v>
      </c>
      <c r="AT28" s="40">
        <f>AQ28-AR28-AS28</f>
        <v>7.4145000000000003</v>
      </c>
      <c r="AU28" s="27"/>
      <c r="AV28" s="30"/>
      <c r="AW28" s="27"/>
      <c r="AX28" s="52"/>
    </row>
    <row r="29" spans="1:50" x14ac:dyDescent="0.25">
      <c r="A29" s="80"/>
      <c r="B29" s="81" t="s">
        <v>38</v>
      </c>
      <c r="C29" s="83"/>
      <c r="D29" s="81"/>
      <c r="E29" s="81"/>
      <c r="F29" s="81"/>
      <c r="G29" s="81"/>
      <c r="H29" s="81"/>
      <c r="I29" s="81"/>
      <c r="J29" s="81"/>
      <c r="K29" s="17"/>
      <c r="L29" s="44">
        <f>SUM(L27:L28)</f>
        <v>10050</v>
      </c>
      <c r="M29" s="44">
        <f>SUM(M27:M28)</f>
        <v>12000</v>
      </c>
      <c r="N29" s="44">
        <f>SUM(N27:N28)</f>
        <v>2000</v>
      </c>
      <c r="O29" s="44">
        <f>SUM(O27:O28)</f>
        <v>1545</v>
      </c>
      <c r="P29" s="44">
        <f>SUM(P27:P28)</f>
        <v>1230</v>
      </c>
      <c r="Q29" s="45"/>
      <c r="R29" s="46">
        <f>SUM(R27:R28)</f>
        <v>1.0049999999999999</v>
      </c>
      <c r="S29" s="46">
        <f>SUM(S27:S28)</f>
        <v>0.92700000000000005</v>
      </c>
      <c r="T29" s="46">
        <f>SUM(T27:T28)</f>
        <v>0.36899999999999999</v>
      </c>
      <c r="U29" s="46">
        <f>SUM(U27:U28)</f>
        <v>6.0000050250000004E-3</v>
      </c>
      <c r="V29" s="46">
        <f>SUM(V27:V28)</f>
        <v>1.0110000050249999</v>
      </c>
      <c r="W29" s="45"/>
      <c r="X29" s="44"/>
      <c r="Y29" s="46">
        <f>SUM(Y27:Y28)</f>
        <v>5</v>
      </c>
      <c r="Z29" s="46">
        <f>SUM(Z27:Z28)</f>
        <v>5</v>
      </c>
      <c r="AA29" s="44"/>
      <c r="AB29" s="46">
        <f>SUM(AB27:AB28)</f>
        <v>1.4999999999999999E-2</v>
      </c>
      <c r="AC29" s="46">
        <f>SUM(AC27:AC28)</f>
        <v>0.05</v>
      </c>
      <c r="AD29" s="46">
        <f>SUM(AD27:AD28)</f>
        <v>5.05</v>
      </c>
      <c r="AE29" s="46">
        <f>SUM(AE27:AE28)</f>
        <v>0</v>
      </c>
      <c r="AF29" s="47"/>
      <c r="AG29" s="44">
        <f>SUM(AG27:AG28)</f>
        <v>23000</v>
      </c>
      <c r="AH29" s="46">
        <f>SUM(AH27:AH28)</f>
        <v>11.760000000000002</v>
      </c>
      <c r="AI29" s="46"/>
      <c r="AJ29" s="46">
        <f>SUM(AJ27:AJ28)</f>
        <v>4.7600000000000007</v>
      </c>
      <c r="AK29" s="46">
        <f>SUM(AK27:AK28)</f>
        <v>1.4280000000000002</v>
      </c>
      <c r="AL29" s="38">
        <f>AJ29*30%</f>
        <v>1.4280000000000002</v>
      </c>
      <c r="AM29" s="27"/>
      <c r="AN29" s="46"/>
      <c r="AO29" s="46">
        <f>SUM(AO27:AO28)</f>
        <v>0.11760000000000001</v>
      </c>
      <c r="AP29" s="27"/>
      <c r="AQ29" s="46">
        <f>SUM(AQ27:AQ28)</f>
        <v>11.760000000000002</v>
      </c>
      <c r="AR29" s="46">
        <f>SUM(AR27:AR28)</f>
        <v>1.4999999999999999E-2</v>
      </c>
      <c r="AS29" s="46">
        <f>SUM(AS27:AS28)</f>
        <v>1.4280000000000002</v>
      </c>
      <c r="AT29" s="46">
        <f>SUM(AT27:AT28)</f>
        <v>10.317</v>
      </c>
      <c r="AU29" s="27"/>
      <c r="AV29" s="44"/>
      <c r="AW29" s="27"/>
      <c r="AX29" s="53">
        <f t="shared" ref="AX29" si="5">SUM(AX28)</f>
        <v>0</v>
      </c>
    </row>
    <row r="30" spans="1:50" x14ac:dyDescent="0.25">
      <c r="A30" s="82" t="s">
        <v>64</v>
      </c>
      <c r="B30" s="48"/>
      <c r="C30" s="48"/>
      <c r="D30" s="48"/>
      <c r="E30" s="48"/>
      <c r="F30" s="48"/>
      <c r="G30" s="48"/>
      <c r="H30" s="48"/>
      <c r="I30" s="48"/>
      <c r="J30" s="48"/>
      <c r="K30" s="17"/>
      <c r="L30" s="59"/>
      <c r="M30" s="59"/>
      <c r="N30" s="59"/>
      <c r="O30" s="59"/>
      <c r="P30" s="59"/>
      <c r="Q30" s="60"/>
      <c r="R30" s="59"/>
      <c r="S30" s="59"/>
      <c r="T30" s="59"/>
      <c r="U30" s="59"/>
      <c r="V30" s="59"/>
      <c r="W30" s="27"/>
      <c r="X30" s="59"/>
      <c r="Y30" s="59"/>
      <c r="Z30" s="59"/>
      <c r="AA30" s="59"/>
      <c r="AB30" s="59"/>
      <c r="AC30" s="59"/>
      <c r="AD30" s="59"/>
      <c r="AE30" s="59"/>
      <c r="AF30" s="60"/>
      <c r="AG30" s="59"/>
      <c r="AH30" s="59"/>
      <c r="AI30" s="59"/>
      <c r="AJ30" s="59"/>
      <c r="AK30" s="59"/>
      <c r="AL30" s="59"/>
      <c r="AM30" s="27"/>
      <c r="AN30" s="59"/>
      <c r="AO30" s="59"/>
      <c r="AP30" s="27"/>
      <c r="AQ30" s="59"/>
      <c r="AR30" s="59"/>
      <c r="AS30" s="59"/>
      <c r="AT30" s="59"/>
      <c r="AU30" s="27"/>
      <c r="AV30" s="59"/>
      <c r="AW30" s="27"/>
      <c r="AX30" s="61"/>
    </row>
    <row r="31" spans="1:50" ht="30" x14ac:dyDescent="0.25">
      <c r="A31" s="78">
        <f>A28+1</f>
        <v>13</v>
      </c>
      <c r="B31" s="79" t="s">
        <v>15</v>
      </c>
      <c r="C31" s="79" t="s">
        <v>59</v>
      </c>
      <c r="D31" s="96">
        <v>0.5</v>
      </c>
      <c r="E31" s="79" t="s">
        <v>67</v>
      </c>
      <c r="F31" s="79"/>
      <c r="G31" s="83" t="s">
        <v>73</v>
      </c>
      <c r="H31" s="83" t="s">
        <v>2</v>
      </c>
      <c r="I31" s="83" t="s">
        <v>16</v>
      </c>
      <c r="J31" s="79"/>
      <c r="K31" s="17"/>
      <c r="L31" s="24">
        <v>3000</v>
      </c>
      <c r="M31" s="25">
        <v>6000</v>
      </c>
      <c r="N31" s="25">
        <v>1000</v>
      </c>
      <c r="O31" s="25">
        <v>1545</v>
      </c>
      <c r="P31" s="26">
        <v>1230</v>
      </c>
      <c r="Q31" s="27"/>
      <c r="R31" s="28">
        <f t="shared" ref="R31:S34" si="6">(L31*N31)/10^7</f>
        <v>0.3</v>
      </c>
      <c r="S31" s="28">
        <f t="shared" si="6"/>
        <v>0.92700000000000005</v>
      </c>
      <c r="T31" s="29">
        <f>(P31*L31)/10^7</f>
        <v>0.36899999999999999</v>
      </c>
      <c r="U31" s="29">
        <f>((R31*0.05)+30000)/10^7</f>
        <v>3.0000015000000001E-3</v>
      </c>
      <c r="V31" s="29">
        <f>U31+R31</f>
        <v>0.3030000015</v>
      </c>
      <c r="W31" s="27"/>
      <c r="X31" s="30" t="s">
        <v>56</v>
      </c>
      <c r="Y31" s="31">
        <f t="shared" ref="Y31:Z34" si="7">25000000/10^7</f>
        <v>2.5</v>
      </c>
      <c r="Z31" s="32">
        <f t="shared" si="7"/>
        <v>2.5</v>
      </c>
      <c r="AA31" s="33">
        <v>0.1</v>
      </c>
      <c r="AB31" s="32">
        <f>75000/10^7</f>
        <v>7.4999999999999997E-3</v>
      </c>
      <c r="AC31" s="32">
        <f>250000/10^7</f>
        <v>2.5000000000000001E-2</v>
      </c>
      <c r="AD31" s="28">
        <f>AC31+Y31</f>
        <v>2.5249999999999999</v>
      </c>
      <c r="AE31" s="34">
        <v>0</v>
      </c>
      <c r="AF31" s="27"/>
      <c r="AG31" s="25">
        <v>11000</v>
      </c>
      <c r="AH31" s="35">
        <f>(AG31*L31)/10^7</f>
        <v>3.3</v>
      </c>
      <c r="AI31" s="36">
        <v>2</v>
      </c>
      <c r="AJ31" s="37">
        <f>AH31-AI31</f>
        <v>1.2999999999999998</v>
      </c>
      <c r="AK31" s="38">
        <f>AJ31*30%</f>
        <v>0.38999999999999996</v>
      </c>
      <c r="AL31" s="38">
        <f>AJ31-AK31</f>
        <v>0.90999999999999992</v>
      </c>
      <c r="AM31" s="27"/>
      <c r="AN31" s="39">
        <v>0.01</v>
      </c>
      <c r="AO31" s="40">
        <f>AN31*AH31</f>
        <v>3.3000000000000002E-2</v>
      </c>
      <c r="AP31" s="27"/>
      <c r="AQ31" s="40">
        <f>AH31</f>
        <v>3.3</v>
      </c>
      <c r="AR31" s="40">
        <f>AB31</f>
        <v>7.4999999999999997E-3</v>
      </c>
      <c r="AS31" s="40">
        <f>AK31</f>
        <v>0.38999999999999996</v>
      </c>
      <c r="AT31" s="40">
        <f>AQ31-AR31-AS31</f>
        <v>2.9024999999999999</v>
      </c>
      <c r="AU31" s="27"/>
      <c r="AV31" s="30"/>
      <c r="AW31" s="27"/>
      <c r="AX31" s="52"/>
    </row>
    <row r="32" spans="1:50" ht="30" x14ac:dyDescent="0.25">
      <c r="A32" s="78">
        <f>A31+1</f>
        <v>14</v>
      </c>
      <c r="B32" s="79" t="s">
        <v>60</v>
      </c>
      <c r="C32" s="79" t="s">
        <v>61</v>
      </c>
      <c r="D32" s="96">
        <v>1</v>
      </c>
      <c r="E32" s="79" t="s">
        <v>67</v>
      </c>
      <c r="F32" s="79"/>
      <c r="G32" s="83" t="s">
        <v>74</v>
      </c>
      <c r="H32" s="83" t="s">
        <v>1</v>
      </c>
      <c r="I32" s="83" t="s">
        <v>16</v>
      </c>
      <c r="J32" s="79"/>
      <c r="K32" s="17"/>
      <c r="L32" s="24">
        <f>2350*3</f>
        <v>7050</v>
      </c>
      <c r="M32" s="25">
        <v>6000</v>
      </c>
      <c r="N32" s="25">
        <v>1000</v>
      </c>
      <c r="O32" s="25"/>
      <c r="P32" s="25"/>
      <c r="Q32" s="27"/>
      <c r="R32" s="28">
        <f t="shared" si="6"/>
        <v>0.70499999999999996</v>
      </c>
      <c r="S32" s="28">
        <f t="shared" si="6"/>
        <v>0</v>
      </c>
      <c r="T32" s="43">
        <f>P32*L32</f>
        <v>0</v>
      </c>
      <c r="U32" s="29">
        <f>((R32*0.05)+30000)/10^7</f>
        <v>3.0000035250000003E-3</v>
      </c>
      <c r="V32" s="29">
        <f>U32+R32</f>
        <v>0.70800000352499992</v>
      </c>
      <c r="W32" s="27"/>
      <c r="X32" s="30" t="s">
        <v>56</v>
      </c>
      <c r="Y32" s="31">
        <f t="shared" si="7"/>
        <v>2.5</v>
      </c>
      <c r="Z32" s="32">
        <f t="shared" si="7"/>
        <v>2.5</v>
      </c>
      <c r="AA32" s="33">
        <v>0.1</v>
      </c>
      <c r="AB32" s="32">
        <f>75000/10^7</f>
        <v>7.4999999999999997E-3</v>
      </c>
      <c r="AC32" s="32">
        <f>250000/10^7</f>
        <v>2.5000000000000001E-2</v>
      </c>
      <c r="AD32" s="32">
        <f>AC32+Y32</f>
        <v>2.5249999999999999</v>
      </c>
      <c r="AE32" s="34">
        <v>0</v>
      </c>
      <c r="AF32" s="27"/>
      <c r="AG32" s="25">
        <v>12000</v>
      </c>
      <c r="AH32" s="35">
        <f>(AG32*L32)/10^7</f>
        <v>8.4600000000000009</v>
      </c>
      <c r="AI32" s="36">
        <v>5</v>
      </c>
      <c r="AJ32" s="37">
        <f>AH32-AI32</f>
        <v>3.4600000000000009</v>
      </c>
      <c r="AK32" s="38">
        <f>AJ32*30%</f>
        <v>1.0380000000000003</v>
      </c>
      <c r="AL32" s="38">
        <f>AJ32-AK32</f>
        <v>2.4220000000000006</v>
      </c>
      <c r="AM32" s="27"/>
      <c r="AN32" s="39">
        <v>0.01</v>
      </c>
      <c r="AO32" s="40">
        <f>AN32*AH32</f>
        <v>8.4600000000000009E-2</v>
      </c>
      <c r="AP32" s="27"/>
      <c r="AQ32" s="40">
        <f>AH32</f>
        <v>8.4600000000000009</v>
      </c>
      <c r="AR32" s="40">
        <f>AB32</f>
        <v>7.4999999999999997E-3</v>
      </c>
      <c r="AS32" s="40">
        <f>AK32</f>
        <v>1.0380000000000003</v>
      </c>
      <c r="AT32" s="40">
        <f>AQ32-AR32-AS32</f>
        <v>7.4145000000000003</v>
      </c>
      <c r="AU32" s="27"/>
      <c r="AV32" s="30"/>
      <c r="AW32" s="27"/>
      <c r="AX32" s="52"/>
    </row>
    <row r="33" spans="1:50" ht="45" x14ac:dyDescent="0.25">
      <c r="A33" s="78">
        <f>A32+1</f>
        <v>15</v>
      </c>
      <c r="B33" s="79" t="s">
        <v>62</v>
      </c>
      <c r="C33" s="83"/>
      <c r="D33" s="96">
        <v>1</v>
      </c>
      <c r="E33" s="79" t="s">
        <v>70</v>
      </c>
      <c r="F33" s="79"/>
      <c r="G33" s="83" t="s">
        <v>69</v>
      </c>
      <c r="H33" s="83" t="s">
        <v>2</v>
      </c>
      <c r="I33" s="83" t="s">
        <v>16</v>
      </c>
      <c r="J33" s="79"/>
      <c r="K33" s="17"/>
      <c r="L33" s="24">
        <v>3000</v>
      </c>
      <c r="M33" s="25">
        <v>6000</v>
      </c>
      <c r="N33" s="25">
        <v>1000</v>
      </c>
      <c r="O33" s="25">
        <v>1545</v>
      </c>
      <c r="P33" s="26">
        <v>1230</v>
      </c>
      <c r="Q33" s="27"/>
      <c r="R33" s="28">
        <f t="shared" si="6"/>
        <v>0.3</v>
      </c>
      <c r="S33" s="28">
        <f t="shared" si="6"/>
        <v>0.92700000000000005</v>
      </c>
      <c r="T33" s="29">
        <f>(P33*L33)/10^7</f>
        <v>0.36899999999999999</v>
      </c>
      <c r="U33" s="29">
        <f>((R33*0.05)+30000)/10^7</f>
        <v>3.0000015000000001E-3</v>
      </c>
      <c r="V33" s="29">
        <f>U33+R33</f>
        <v>0.3030000015</v>
      </c>
      <c r="W33" s="27"/>
      <c r="X33" s="30" t="s">
        <v>56</v>
      </c>
      <c r="Y33" s="31">
        <f t="shared" si="7"/>
        <v>2.5</v>
      </c>
      <c r="Z33" s="32">
        <f t="shared" si="7"/>
        <v>2.5</v>
      </c>
      <c r="AA33" s="33">
        <v>0.1</v>
      </c>
      <c r="AB33" s="32">
        <f>75000/10^7</f>
        <v>7.4999999999999997E-3</v>
      </c>
      <c r="AC33" s="32">
        <f>250000/10^7</f>
        <v>2.5000000000000001E-2</v>
      </c>
      <c r="AD33" s="28">
        <f>AC33+Y33</f>
        <v>2.5249999999999999</v>
      </c>
      <c r="AE33" s="34">
        <v>0</v>
      </c>
      <c r="AF33" s="27"/>
      <c r="AG33" s="25">
        <v>11000</v>
      </c>
      <c r="AH33" s="35">
        <f>(AG33*L33)/10^7</f>
        <v>3.3</v>
      </c>
      <c r="AI33" s="36">
        <v>2</v>
      </c>
      <c r="AJ33" s="37">
        <f>AH33-AI33</f>
        <v>1.2999999999999998</v>
      </c>
      <c r="AK33" s="38">
        <f>AJ33*30%</f>
        <v>0.38999999999999996</v>
      </c>
      <c r="AL33" s="38">
        <f>AJ33-AK33</f>
        <v>0.90999999999999992</v>
      </c>
      <c r="AM33" s="27"/>
      <c r="AN33" s="39">
        <v>0.01</v>
      </c>
      <c r="AO33" s="40">
        <f>AN33*AH33</f>
        <v>3.3000000000000002E-2</v>
      </c>
      <c r="AP33" s="27"/>
      <c r="AQ33" s="40">
        <f>AH33</f>
        <v>3.3</v>
      </c>
      <c r="AR33" s="40">
        <f>AB33</f>
        <v>7.4999999999999997E-3</v>
      </c>
      <c r="AS33" s="40">
        <f>AK33</f>
        <v>0.38999999999999996</v>
      </c>
      <c r="AT33" s="40">
        <f>AQ33-AR33-AS33</f>
        <v>2.9024999999999999</v>
      </c>
      <c r="AU33" s="27"/>
      <c r="AV33" s="30"/>
      <c r="AW33" s="27"/>
      <c r="AX33" s="52"/>
    </row>
    <row r="34" spans="1:50" ht="45" x14ac:dyDescent="0.25">
      <c r="A34" s="78">
        <f>A33+1</f>
        <v>16</v>
      </c>
      <c r="B34" s="79" t="s">
        <v>63</v>
      </c>
      <c r="C34" s="83"/>
      <c r="D34" s="96">
        <v>1</v>
      </c>
      <c r="E34" s="79" t="s">
        <v>72</v>
      </c>
      <c r="F34" s="81"/>
      <c r="G34" s="83" t="s">
        <v>71</v>
      </c>
      <c r="H34" s="83" t="s">
        <v>1</v>
      </c>
      <c r="I34" s="83" t="s">
        <v>16</v>
      </c>
      <c r="J34" s="81"/>
      <c r="K34" s="17"/>
      <c r="L34" s="24">
        <f>2350*3</f>
        <v>7050</v>
      </c>
      <c r="M34" s="25">
        <v>6000</v>
      </c>
      <c r="N34" s="25">
        <v>1000</v>
      </c>
      <c r="O34" s="25"/>
      <c r="P34" s="25"/>
      <c r="Q34" s="27"/>
      <c r="R34" s="28">
        <f t="shared" si="6"/>
        <v>0.70499999999999996</v>
      </c>
      <c r="S34" s="28">
        <f t="shared" si="6"/>
        <v>0</v>
      </c>
      <c r="T34" s="43">
        <f>P34*L34</f>
        <v>0</v>
      </c>
      <c r="U34" s="29">
        <f>((R34*0.05)+30000)/10^7</f>
        <v>3.0000035250000003E-3</v>
      </c>
      <c r="V34" s="29">
        <f>U34+R34</f>
        <v>0.70800000352499992</v>
      </c>
      <c r="W34" s="27"/>
      <c r="X34" s="30" t="s">
        <v>56</v>
      </c>
      <c r="Y34" s="31">
        <f t="shared" si="7"/>
        <v>2.5</v>
      </c>
      <c r="Z34" s="32">
        <f t="shared" si="7"/>
        <v>2.5</v>
      </c>
      <c r="AA34" s="33">
        <v>0.1</v>
      </c>
      <c r="AB34" s="32">
        <f>75000/10^7</f>
        <v>7.4999999999999997E-3</v>
      </c>
      <c r="AC34" s="32">
        <f>250000/10^7</f>
        <v>2.5000000000000001E-2</v>
      </c>
      <c r="AD34" s="32">
        <f>AC34+Y34</f>
        <v>2.5249999999999999</v>
      </c>
      <c r="AE34" s="34">
        <v>0</v>
      </c>
      <c r="AF34" s="27"/>
      <c r="AG34" s="25">
        <v>12000</v>
      </c>
      <c r="AH34" s="35">
        <f>(AG34*L34)/10^7</f>
        <v>8.4600000000000009</v>
      </c>
      <c r="AI34" s="36">
        <v>5</v>
      </c>
      <c r="AJ34" s="37">
        <f>AH34-AI34</f>
        <v>3.4600000000000009</v>
      </c>
      <c r="AK34" s="38">
        <f>AJ34*30%</f>
        <v>1.0380000000000003</v>
      </c>
      <c r="AL34" s="38">
        <f>AJ34-AK34</f>
        <v>2.4220000000000006</v>
      </c>
      <c r="AM34" s="27"/>
      <c r="AN34" s="39">
        <v>0.01</v>
      </c>
      <c r="AO34" s="40">
        <f>AN34*AH34</f>
        <v>8.4600000000000009E-2</v>
      </c>
      <c r="AP34" s="27"/>
      <c r="AQ34" s="40">
        <f>AH34</f>
        <v>8.4600000000000009</v>
      </c>
      <c r="AR34" s="40">
        <f>AB34</f>
        <v>7.4999999999999997E-3</v>
      </c>
      <c r="AS34" s="40">
        <f>AK34</f>
        <v>1.0380000000000003</v>
      </c>
      <c r="AT34" s="40">
        <f>AQ34-AR34-AS34</f>
        <v>7.4145000000000003</v>
      </c>
      <c r="AU34" s="27"/>
      <c r="AV34" s="62"/>
      <c r="AW34" s="27"/>
      <c r="AX34" s="63"/>
    </row>
    <row r="35" spans="1:50" x14ac:dyDescent="0.25">
      <c r="A35" s="80"/>
      <c r="B35" s="81" t="s">
        <v>38</v>
      </c>
      <c r="C35" s="83"/>
      <c r="D35" s="79"/>
      <c r="E35" s="79"/>
      <c r="F35" s="79"/>
      <c r="G35" s="81"/>
      <c r="H35" s="79"/>
      <c r="I35" s="79"/>
      <c r="J35" s="79"/>
      <c r="K35" s="17"/>
      <c r="L35" s="44">
        <f>SUM(L31:L34)</f>
        <v>20100</v>
      </c>
      <c r="M35" s="44">
        <f>SUM(M31:M34)</f>
        <v>24000</v>
      </c>
      <c r="N35" s="44">
        <f>SUM(N31:N34)</f>
        <v>4000</v>
      </c>
      <c r="O35" s="44">
        <f>SUM(O31:O34)</f>
        <v>3090</v>
      </c>
      <c r="P35" s="44">
        <f>SUM(P31:P34)</f>
        <v>2460</v>
      </c>
      <c r="Q35" s="45"/>
      <c r="R35" s="46">
        <f>SUM(R31:R34)</f>
        <v>2.0099999999999998</v>
      </c>
      <c r="S35" s="46">
        <f>SUM(S31:S34)</f>
        <v>1.8540000000000001</v>
      </c>
      <c r="T35" s="46">
        <f>SUM(T31:T34)</f>
        <v>0.73799999999999999</v>
      </c>
      <c r="U35" s="46">
        <f>SUM(U31:U34)</f>
        <v>1.2000010049999999E-2</v>
      </c>
      <c r="V35" s="46">
        <f>SUM(V31:V34)</f>
        <v>2.0220000100499997</v>
      </c>
      <c r="W35" s="45"/>
      <c r="X35" s="44"/>
      <c r="Y35" s="46">
        <f>SUM(Y31:Y34)</f>
        <v>10</v>
      </c>
      <c r="Z35" s="46">
        <f>SUM(Z31:Z34)</f>
        <v>10</v>
      </c>
      <c r="AA35" s="46"/>
      <c r="AB35" s="46">
        <f>SUM(AB31:AB34)</f>
        <v>0.03</v>
      </c>
      <c r="AC35" s="46">
        <f>SUM(AC31:AC34)</f>
        <v>0.1</v>
      </c>
      <c r="AD35" s="46">
        <f>SUM(AD31:AD34)</f>
        <v>10.1</v>
      </c>
      <c r="AE35" s="46">
        <f>SUM(AE33:AE34)</f>
        <v>0</v>
      </c>
      <c r="AF35" s="47"/>
      <c r="AG35" s="44">
        <f t="shared" ref="AG35:AL35" si="8">SUM(AG31:AG34)</f>
        <v>46000</v>
      </c>
      <c r="AH35" s="46">
        <f t="shared" si="8"/>
        <v>23.520000000000003</v>
      </c>
      <c r="AI35" s="46">
        <f t="shared" si="8"/>
        <v>14</v>
      </c>
      <c r="AJ35" s="46">
        <f t="shared" si="8"/>
        <v>9.5200000000000014</v>
      </c>
      <c r="AK35" s="46">
        <f t="shared" si="8"/>
        <v>2.8560000000000003</v>
      </c>
      <c r="AL35" s="46">
        <f t="shared" si="8"/>
        <v>6.6640000000000015</v>
      </c>
      <c r="AM35" s="55"/>
      <c r="AN35" s="46"/>
      <c r="AO35" s="46">
        <f>SUM(AO31:AO34)</f>
        <v>0.23520000000000002</v>
      </c>
      <c r="AP35" s="27"/>
      <c r="AQ35" s="46">
        <f>SUM(AQ31:AQ34)</f>
        <v>23.520000000000003</v>
      </c>
      <c r="AR35" s="46">
        <f>SUM(AR31:AR34)</f>
        <v>0.03</v>
      </c>
      <c r="AS35" s="46">
        <f>SUM(AS31:AS34)</f>
        <v>2.8560000000000003</v>
      </c>
      <c r="AT35" s="46">
        <f>SUM(AT31:AT34)</f>
        <v>20.634</v>
      </c>
      <c r="AU35" s="27"/>
      <c r="AV35" s="64"/>
      <c r="AW35" s="27"/>
      <c r="AX35" s="53">
        <f t="shared" ref="AX35" si="9">SUM(AX34)</f>
        <v>0</v>
      </c>
    </row>
    <row r="36" spans="1:50" ht="15.75" thickBot="1" x14ac:dyDescent="0.3">
      <c r="A36" s="89"/>
      <c r="B36" s="90"/>
      <c r="C36" s="91"/>
      <c r="D36" s="98"/>
      <c r="E36" s="98"/>
      <c r="F36" s="98"/>
      <c r="G36" s="90"/>
      <c r="H36" s="98"/>
      <c r="I36" s="98"/>
      <c r="J36" s="98"/>
      <c r="K36" s="17"/>
      <c r="L36" s="65"/>
      <c r="M36" s="65"/>
      <c r="N36" s="65"/>
      <c r="O36" s="65"/>
      <c r="P36" s="65"/>
      <c r="Q36" s="66"/>
      <c r="R36" s="65"/>
      <c r="S36" s="65"/>
      <c r="T36" s="65"/>
      <c r="U36" s="65"/>
      <c r="V36" s="65"/>
      <c r="W36" s="67"/>
      <c r="X36" s="65"/>
      <c r="Y36" s="65"/>
      <c r="Z36" s="65"/>
      <c r="AA36" s="65"/>
      <c r="AB36" s="65"/>
      <c r="AC36" s="65"/>
      <c r="AD36" s="65"/>
      <c r="AE36" s="65"/>
      <c r="AF36" s="67"/>
      <c r="AG36" s="65"/>
      <c r="AH36" s="65"/>
      <c r="AI36" s="65"/>
      <c r="AJ36" s="65"/>
      <c r="AK36" s="65"/>
      <c r="AL36" s="65"/>
      <c r="AM36" s="67"/>
      <c r="AN36" s="68"/>
      <c r="AO36" s="68"/>
      <c r="AP36" s="67"/>
      <c r="AQ36" s="65"/>
      <c r="AR36" s="65"/>
      <c r="AS36" s="65"/>
      <c r="AT36" s="65"/>
      <c r="AU36" s="67"/>
      <c r="AV36" s="65"/>
      <c r="AW36" s="67"/>
      <c r="AX36" s="69"/>
    </row>
    <row r="37" spans="1:50" ht="15.75" thickBot="1" x14ac:dyDescent="0.3">
      <c r="A37" s="92"/>
      <c r="B37" s="93" t="s">
        <v>66</v>
      </c>
      <c r="C37" s="94"/>
      <c r="D37" s="93"/>
      <c r="E37" s="93"/>
      <c r="F37" s="93"/>
      <c r="G37" s="93"/>
      <c r="H37" s="93"/>
      <c r="I37" s="93"/>
      <c r="J37" s="93"/>
      <c r="K37" s="17"/>
      <c r="L37" s="70">
        <f>L35+L29+L25+L20+L14+L10</f>
        <v>80400</v>
      </c>
      <c r="M37" s="70">
        <f>M35+M29+M25+M20+M14+M10</f>
        <v>96000</v>
      </c>
      <c r="N37" s="70">
        <f>N35+N29+N25+N20+N14+N10</f>
        <v>16000</v>
      </c>
      <c r="O37" s="70">
        <f>O35+O29+O25+O20+O14+O10</f>
        <v>12360</v>
      </c>
      <c r="P37" s="70">
        <f>P35+P29+P25+P20+P14+P10</f>
        <v>9840</v>
      </c>
      <c r="Q37" s="66"/>
      <c r="R37" s="71">
        <f>R35+R29+R25+R20+R14+R10</f>
        <v>8.0399999999999991</v>
      </c>
      <c r="S37" s="71">
        <f>S35+S29+S25+S20+S14+S10</f>
        <v>7.4160000000000004</v>
      </c>
      <c r="T37" s="71">
        <f>T35+T29+T25+T20+T14+T10</f>
        <v>2.952</v>
      </c>
      <c r="U37" s="71">
        <f>U35+U29+U25+U20+U14+U10</f>
        <v>4.8000040199999996E-2</v>
      </c>
      <c r="V37" s="71">
        <f>V35+V29+V25+V20+V14+V10</f>
        <v>8.088000040199999</v>
      </c>
      <c r="W37" s="67"/>
      <c r="X37" s="71">
        <f>X10+X14+X20+X25+X29+X35</f>
        <v>0</v>
      </c>
      <c r="Y37" s="71">
        <f>Y10+Y14+Y20+Y25+Y29+Y35</f>
        <v>40</v>
      </c>
      <c r="Z37" s="71">
        <f>Z10+Z14+Z20+Z25+Z29+Z35</f>
        <v>40</v>
      </c>
      <c r="AA37" s="71"/>
      <c r="AB37" s="71">
        <f>AB10+AB14+AB20+AB25+AB29+AB35</f>
        <v>0.12</v>
      </c>
      <c r="AC37" s="71">
        <f>AC10+AC14+AC20+AC25+AC29+AC35</f>
        <v>0.4</v>
      </c>
      <c r="AD37" s="71">
        <f>AD10+AD14+AD20+AD25+AD29+AD35</f>
        <v>40.4</v>
      </c>
      <c r="AE37" s="71">
        <f>AE10+AE14+AE20+AE25+AE29+AE35</f>
        <v>0</v>
      </c>
      <c r="AF37" s="67"/>
      <c r="AG37" s="70">
        <f t="shared" ref="AG37:AL37" si="10">AG10+AG14+AG20+AG25+AG29+AG35</f>
        <v>184000</v>
      </c>
      <c r="AH37" s="71">
        <f t="shared" si="10"/>
        <v>94.080000000000013</v>
      </c>
      <c r="AI37" s="71">
        <f t="shared" si="10"/>
        <v>28</v>
      </c>
      <c r="AJ37" s="71">
        <f t="shared" si="10"/>
        <v>38.080000000000005</v>
      </c>
      <c r="AK37" s="71">
        <f t="shared" si="10"/>
        <v>11.424000000000001</v>
      </c>
      <c r="AL37" s="71">
        <f t="shared" si="10"/>
        <v>19.040000000000006</v>
      </c>
      <c r="AM37" s="67"/>
      <c r="AN37" s="71"/>
      <c r="AO37" s="71">
        <f>AO10+AO14+AO20+AO25+AO29+AO35</f>
        <v>0.94080000000000008</v>
      </c>
      <c r="AP37" s="67"/>
      <c r="AQ37" s="71">
        <f>AQ10+AQ14+AQ20+AQ25+AQ29+AQ35</f>
        <v>94.080000000000013</v>
      </c>
      <c r="AR37" s="71">
        <f>AR10+AR14+AR20+AR25+AR29+AR35</f>
        <v>0.12</v>
      </c>
      <c r="AS37" s="71">
        <f>AS10+AS14+AS20+AS25+AS29+AS35</f>
        <v>11.424000000000001</v>
      </c>
      <c r="AT37" s="71">
        <f>AT10+AT14+AT20+AT25+AT29+AT35</f>
        <v>82.536000000000001</v>
      </c>
      <c r="AU37" s="67"/>
      <c r="AV37" s="70"/>
      <c r="AW37" s="67"/>
      <c r="AX37" s="72">
        <f>AZ10+AX14+AX20+AX25+AX29+AX35</f>
        <v>0</v>
      </c>
    </row>
    <row r="38" spans="1:50" ht="15.75" thickBot="1" x14ac:dyDescent="0.3">
      <c r="A38" s="95"/>
      <c r="B38" s="73"/>
      <c r="C38" s="73"/>
      <c r="D38" s="73"/>
      <c r="E38" s="73"/>
      <c r="F38" s="73"/>
      <c r="G38" s="73"/>
      <c r="H38" s="73"/>
      <c r="I38" s="73"/>
      <c r="J38" s="73"/>
      <c r="K38" s="17"/>
      <c r="L38" s="73"/>
      <c r="M38" s="73"/>
      <c r="N38" s="73"/>
      <c r="O38" s="73"/>
      <c r="P38" s="73"/>
      <c r="Q38" s="74"/>
      <c r="R38" s="73"/>
      <c r="S38" s="73"/>
      <c r="T38" s="73"/>
      <c r="U38" s="73"/>
      <c r="V38" s="73"/>
      <c r="W38" s="67"/>
      <c r="X38" s="73"/>
      <c r="Y38" s="73"/>
      <c r="Z38" s="73"/>
      <c r="AA38" s="73"/>
      <c r="AB38" s="73"/>
      <c r="AC38" s="73"/>
      <c r="AD38" s="73"/>
      <c r="AE38" s="73"/>
      <c r="AF38" s="67"/>
      <c r="AG38" s="73"/>
      <c r="AH38" s="73"/>
      <c r="AI38" s="73"/>
      <c r="AJ38" s="73"/>
      <c r="AK38" s="73"/>
      <c r="AL38" s="73"/>
      <c r="AM38" s="67"/>
      <c r="AN38" s="73"/>
      <c r="AO38" s="73"/>
      <c r="AP38" s="67"/>
      <c r="AQ38" s="73"/>
      <c r="AR38" s="73"/>
      <c r="AS38" s="73"/>
      <c r="AT38" s="73"/>
      <c r="AU38" s="67"/>
      <c r="AV38" s="73"/>
      <c r="AW38" s="67"/>
      <c r="AX38" s="75"/>
    </row>
  </sheetData>
  <mergeCells count="7">
    <mergeCell ref="AQ4:AT4"/>
    <mergeCell ref="A4:J4"/>
    <mergeCell ref="R4:V4"/>
    <mergeCell ref="X4:AE4"/>
    <mergeCell ref="AN4:AO4"/>
    <mergeCell ref="L4:P4"/>
    <mergeCell ref="AG4:AL4"/>
  </mergeCells>
  <dataValidations count="7">
    <dataValidation type="list" allowBlank="1" showInputMessage="1" showErrorMessage="1" sqref="I10">
      <formula1>$BH$6:$BH$10</formula1>
    </dataValidation>
    <dataValidation type="list" allowBlank="1" showInputMessage="1" showErrorMessage="1" sqref="G10 G25">
      <formula1>$BG$6:$BG$9</formula1>
    </dataValidation>
    <dataValidation type="list" allowBlank="1" showInputMessage="1" showErrorMessage="1" sqref="H10">
      <formula1>$BI$8:$BI$10</formula1>
    </dataValidation>
    <dataValidation type="list" allowBlank="1" showInputMessage="1" showErrorMessage="1" sqref="J12:J13 J27:J28 J23:J24">
      <formula1>$BV$8:$BV$16</formula1>
    </dataValidation>
    <dataValidation type="list" allowBlank="1" showInputMessage="1" showErrorMessage="1" sqref="G8:G9 G31:G34 G27:G28 G23:G24 G16:G19 G12:G13">
      <formula1>$BD$6:$BD$12</formula1>
    </dataValidation>
    <dataValidation type="list" allowBlank="1" showInputMessage="1" showErrorMessage="1" sqref="H8:H9 H31:H34 H23:H24 H16:H19 H12:H13 H27:H28">
      <formula1>$BF$6:$BF$8</formula1>
    </dataValidation>
    <dataValidation type="list" allowBlank="1" showInputMessage="1" showErrorMessage="1" sqref="I8:I9 I31:I34 I27:I28 I23:I24 I16:I19 I12:I13">
      <formula1>$BE$6:$BE$9</formula1>
    </dataValidation>
  </dataValidation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Siddarth Punjabi</dc:creator>
  <cp:lastModifiedBy>rishits</cp:lastModifiedBy>
  <dcterms:created xsi:type="dcterms:W3CDTF">2016-06-16T09:19:05Z</dcterms:created>
  <dcterms:modified xsi:type="dcterms:W3CDTF">2017-01-12T08:12:50Z</dcterms:modified>
</cp:coreProperties>
</file>