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iat">Sheet1!$B$2:$C$5</definedName>
    <definedName name="st_baker">Sheet1!$B$18:$C$21</definedName>
    <definedName name="ST_able">Sheet1!$B$10:$C$13</definedName>
  </definedNames>
  <calcPr/>
</workbook>
</file>

<file path=xl/sharedStrings.xml><?xml version="1.0" encoding="utf-8"?>
<sst xmlns="http://schemas.openxmlformats.org/spreadsheetml/2006/main" count="36" uniqueCount="28">
  <si>
    <t>Probability Distribution</t>
  </si>
  <si>
    <t>Cut Off</t>
  </si>
  <si>
    <t>IAT</t>
  </si>
  <si>
    <t>Simulation Table</t>
  </si>
  <si>
    <t>Customer No</t>
  </si>
  <si>
    <t>IAT (RD)</t>
  </si>
  <si>
    <t>AT</t>
  </si>
  <si>
    <t>ST (RD)</t>
  </si>
  <si>
    <t>ST</t>
  </si>
  <si>
    <t>Server Name</t>
  </si>
  <si>
    <t>Able</t>
  </si>
  <si>
    <t>Baker</t>
  </si>
  <si>
    <t>Waiting Time</t>
  </si>
  <si>
    <t>Idle TIme (Able)</t>
  </si>
  <si>
    <t>Idle TIme (Baker)</t>
  </si>
  <si>
    <t>Able Busy</t>
  </si>
  <si>
    <t>Baker Busy</t>
  </si>
  <si>
    <t>TSB</t>
  </si>
  <si>
    <t>TSE</t>
  </si>
  <si>
    <t>Available TIme</t>
  </si>
  <si>
    <t>Available Time</t>
  </si>
  <si>
    <t>Inter Arrival Time</t>
  </si>
  <si>
    <t>Service Time</t>
  </si>
  <si>
    <t>ST Distribution of Able</t>
  </si>
  <si>
    <t>ST Distribution of Baker</t>
  </si>
  <si>
    <t>Evaluation Parameters</t>
  </si>
  <si>
    <t>Able Utilization</t>
  </si>
  <si>
    <t>Baker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</si>
</sst>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Times New Roman"/>
    </font>
    <font>
      <sz val="11.0"/>
      <color rgb="FF000000"/>
      <name val="Times New Roman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9.29"/>
    <col customWidth="1" min="3" max="3" width="12.57"/>
    <col customWidth="1" min="4" max="5" width="9.14"/>
    <col customWidth="1" min="6" max="6" width="13.14"/>
    <col customWidth="1" min="7" max="7" width="12.86"/>
    <col customWidth="1" min="8" max="9" width="9.14"/>
    <col customWidth="1" min="10" max="10" width="12.86"/>
    <col customWidth="1" min="11" max="11" width="9.14"/>
    <col customWidth="1" min="12" max="12" width="13.14"/>
    <col customWidth="1" min="13" max="14" width="9.14"/>
    <col customWidth="1" min="15" max="15" width="15.14"/>
    <col customWidth="1" min="16" max="17" width="9.14"/>
    <col customWidth="1" min="18" max="18" width="15.14"/>
    <col customWidth="1" min="19" max="19" width="13.14"/>
    <col customWidth="1" min="20" max="20" width="16.57"/>
    <col customWidth="1" min="21" max="21" width="17.86"/>
    <col customWidth="1" min="22" max="22" width="10.43"/>
    <col customWidth="1" min="23" max="23" width="11.71"/>
    <col customWidth="1" min="24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2"/>
      <c r="Y1" s="2"/>
      <c r="Z1" s="2"/>
    </row>
    <row r="2">
      <c r="A2" s="6">
        <v>0.25</v>
      </c>
      <c r="B2" s="6">
        <v>0.0</v>
      </c>
      <c r="C2" s="6">
        <v>1.0</v>
      </c>
      <c r="D2" s="2"/>
      <c r="E2" s="2"/>
      <c r="F2" s="7" t="s">
        <v>4</v>
      </c>
      <c r="G2" s="7" t="s">
        <v>5</v>
      </c>
      <c r="H2" s="7" t="s">
        <v>2</v>
      </c>
      <c r="I2" s="7" t="s">
        <v>6</v>
      </c>
      <c r="J2" s="7" t="s">
        <v>7</v>
      </c>
      <c r="K2" s="7" t="s">
        <v>8</v>
      </c>
      <c r="L2" s="7" t="s">
        <v>9</v>
      </c>
      <c r="M2" s="3" t="s">
        <v>10</v>
      </c>
      <c r="N2" s="4"/>
      <c r="O2" s="5"/>
      <c r="P2" s="3" t="s">
        <v>11</v>
      </c>
      <c r="Q2" s="4"/>
      <c r="R2" s="5"/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X2" s="2"/>
      <c r="Y2" s="2"/>
      <c r="Z2" s="2"/>
    </row>
    <row r="3">
      <c r="A3" s="6">
        <v>0.4</v>
      </c>
      <c r="B3" s="6">
        <f t="shared" ref="B3:B5" si="1">SUM(B2,A2)</f>
        <v>0.25</v>
      </c>
      <c r="C3" s="6">
        <v>2.0</v>
      </c>
      <c r="D3" s="2"/>
      <c r="E3" s="2"/>
      <c r="F3" s="7"/>
      <c r="G3" s="7"/>
      <c r="H3" s="7"/>
      <c r="I3" s="7"/>
      <c r="J3" s="7"/>
      <c r="K3" s="7"/>
      <c r="L3" s="7"/>
      <c r="M3" s="7" t="s">
        <v>17</v>
      </c>
      <c r="N3" s="7" t="s">
        <v>18</v>
      </c>
      <c r="O3" s="7" t="s">
        <v>19</v>
      </c>
      <c r="P3" s="7" t="s">
        <v>17</v>
      </c>
      <c r="Q3" s="7" t="s">
        <v>18</v>
      </c>
      <c r="R3" s="7" t="s">
        <v>20</v>
      </c>
      <c r="S3" s="7"/>
      <c r="T3" s="7"/>
      <c r="U3" s="7"/>
      <c r="V3" s="7"/>
      <c r="W3" s="7"/>
      <c r="X3" s="2"/>
      <c r="Y3" s="2"/>
      <c r="Z3" s="2"/>
    </row>
    <row r="4">
      <c r="A4" s="6">
        <v>0.2</v>
      </c>
      <c r="B4" s="6">
        <f t="shared" si="1"/>
        <v>0.65</v>
      </c>
      <c r="C4" s="6">
        <v>3.0</v>
      </c>
      <c r="D4" s="2"/>
      <c r="E4" s="2"/>
      <c r="F4" s="8">
        <v>1.0</v>
      </c>
      <c r="G4" s="8">
        <v>0.0</v>
      </c>
      <c r="H4" s="8">
        <v>0.0</v>
      </c>
      <c r="I4" s="8">
        <v>0.0</v>
      </c>
      <c r="J4" s="8">
        <f t="shared" ref="J4:J33" si="2">ROUND(RAND(), 2)</f>
        <v>0.96</v>
      </c>
      <c r="K4" s="8">
        <f>VLOOKUP(J4,ST_able,2)</f>
        <v>5</v>
      </c>
      <c r="L4" s="8">
        <v>1.0</v>
      </c>
      <c r="M4" s="8">
        <v>0.0</v>
      </c>
      <c r="N4" s="8">
        <f>SUM(K4,M4)</f>
        <v>5</v>
      </c>
      <c r="O4" s="8">
        <f>N4</f>
        <v>5</v>
      </c>
      <c r="P4" s="8"/>
      <c r="Q4" s="8"/>
      <c r="R4" s="8">
        <v>0.0</v>
      </c>
      <c r="S4" s="8">
        <f t="shared" ref="S4:S33" si="3">IF(L4=1, M4-I4, P4-I4)</f>
        <v>0</v>
      </c>
      <c r="T4" s="8">
        <v>0.0</v>
      </c>
      <c r="U4" s="8">
        <v>0.0</v>
      </c>
      <c r="V4" s="8">
        <f>K4</f>
        <v>5</v>
      </c>
      <c r="W4" s="8">
        <v>0.0</v>
      </c>
      <c r="X4" s="2"/>
      <c r="Y4" s="2"/>
      <c r="Z4" s="2"/>
    </row>
    <row r="5">
      <c r="A5" s="6">
        <v>0.15</v>
      </c>
      <c r="B5" s="6">
        <f t="shared" si="1"/>
        <v>0.85</v>
      </c>
      <c r="C5" s="6">
        <v>4.0</v>
      </c>
      <c r="D5" s="2"/>
      <c r="E5" s="2"/>
      <c r="F5" s="8">
        <v>2.0</v>
      </c>
      <c r="G5" s="8">
        <f t="shared" ref="G5:G33" si="4">ROUND(RAND(), 2)</f>
        <v>0.32</v>
      </c>
      <c r="H5" s="8">
        <f>VLOOKUP(G5,iat,2)</f>
        <v>2</v>
      </c>
      <c r="I5" s="8">
        <f t="shared" ref="I5:I29" si="5">SUM(I4,H5)</f>
        <v>2</v>
      </c>
      <c r="J5" s="8">
        <f t="shared" si="2"/>
        <v>0.75</v>
      </c>
      <c r="K5" s="8">
        <f>IF(L5=1,VLOOKUP(J5,ST_able,2),VLOOKUP(J5,st_baker,2))</f>
        <v>5</v>
      </c>
      <c r="L5" s="8">
        <f>IF((O4&gt;I5),2,1)</f>
        <v>2</v>
      </c>
      <c r="M5" s="8" t="str">
        <f t="shared" ref="M5:M29" si="6">IF(L5=1,IF(I5&gt;O4,I5,O4),"")</f>
        <v/>
      </c>
      <c r="N5" s="8" t="str">
        <f t="shared" ref="N5:N33" si="7">IF(M5="","",SUM(M5,K5))</f>
        <v/>
      </c>
      <c r="O5" s="8">
        <f t="shared" ref="O5:O29" si="8">IF(N5="", O4, N5)</f>
        <v>5</v>
      </c>
      <c r="P5" s="8">
        <f>IF(L5=2,I5,"")</f>
        <v>2</v>
      </c>
      <c r="Q5" s="8">
        <f t="shared" ref="Q5:Q33" si="9">IF(P5="", "", P5+K5)</f>
        <v>7</v>
      </c>
      <c r="R5" s="8">
        <f t="shared" ref="R5:R29" si="10">IF(Q5="", R4, Q5)</f>
        <v>7</v>
      </c>
      <c r="S5" s="8">
        <f t="shared" si="3"/>
        <v>0</v>
      </c>
      <c r="T5" s="8">
        <f t="shared" ref="T5:T6" si="11">IF(M5-O4&gt;0, M5-O4, 0)</f>
        <v>0</v>
      </c>
      <c r="U5" s="8">
        <f t="shared" ref="U5:U29" si="12">IF(P5-R4&gt;0, P5-R4, 0)</f>
        <v>2</v>
      </c>
      <c r="V5" s="8">
        <f t="shared" ref="V5:V33" si="13">IF(L5=1, K5 , 0)</f>
        <v>0</v>
      </c>
      <c r="W5" s="8">
        <f t="shared" ref="W5:W33" si="14">IF(L5=2, K5, 0)</f>
        <v>5</v>
      </c>
      <c r="X5" s="2"/>
      <c r="Y5" s="2"/>
      <c r="Z5" s="2"/>
    </row>
    <row r="6">
      <c r="A6" s="3" t="s">
        <v>21</v>
      </c>
      <c r="B6" s="4"/>
      <c r="C6" s="5"/>
      <c r="D6" s="2"/>
      <c r="E6" s="2"/>
      <c r="F6" s="8">
        <v>3.0</v>
      </c>
      <c r="G6" s="8">
        <f t="shared" si="4"/>
        <v>0.16</v>
      </c>
      <c r="H6" s="8">
        <f>VLOOKUP(G6,iat,2)</f>
        <v>1</v>
      </c>
      <c r="I6" s="8">
        <f t="shared" si="5"/>
        <v>3</v>
      </c>
      <c r="J6" s="8">
        <f t="shared" si="2"/>
        <v>0.65</v>
      </c>
      <c r="K6" s="8">
        <f>IF(L6=1,VLOOKUP(J6,ST_able,2),VLOOKUP(J6,st_baker,2))</f>
        <v>4</v>
      </c>
      <c r="L6" s="8">
        <f t="shared" ref="L6:L29" si="15">IF(O5&lt;=R5,1, 2) </f>
        <v>1</v>
      </c>
      <c r="M6" s="8">
        <f t="shared" si="6"/>
        <v>5</v>
      </c>
      <c r="N6" s="8">
        <f t="shared" si="7"/>
        <v>9</v>
      </c>
      <c r="O6" s="8">
        <f t="shared" si="8"/>
        <v>9</v>
      </c>
      <c r="P6" s="8" t="str">
        <f t="shared" ref="P6:P29" si="16">IF(L6=2,IF(I6&gt;R5,I6,R5),"")</f>
        <v/>
      </c>
      <c r="Q6" s="8" t="str">
        <f t="shared" si="9"/>
        <v/>
      </c>
      <c r="R6" s="8">
        <f t="shared" si="10"/>
        <v>7</v>
      </c>
      <c r="S6" s="8">
        <f t="shared" si="3"/>
        <v>2</v>
      </c>
      <c r="T6" s="8">
        <f t="shared" si="11"/>
        <v>0</v>
      </c>
      <c r="U6" s="8">
        <f t="shared" si="12"/>
        <v>0</v>
      </c>
      <c r="V6" s="8">
        <f t="shared" si="13"/>
        <v>4</v>
      </c>
      <c r="W6" s="8">
        <f t="shared" si="14"/>
        <v>0</v>
      </c>
      <c r="X6" s="2"/>
      <c r="Y6" s="2"/>
      <c r="Z6" s="2"/>
    </row>
    <row r="7">
      <c r="A7" s="2"/>
      <c r="B7" s="2"/>
      <c r="C7" s="2"/>
      <c r="D7" s="2"/>
      <c r="E7" s="2"/>
      <c r="F7" s="8">
        <v>4.0</v>
      </c>
      <c r="G7" s="8">
        <f t="shared" si="4"/>
        <v>0.47</v>
      </c>
      <c r="H7" s="8">
        <f>VLOOKUP(G7,iat,2)</f>
        <v>2</v>
      </c>
      <c r="I7" s="8">
        <f t="shared" si="5"/>
        <v>5</v>
      </c>
      <c r="J7" s="8">
        <f t="shared" si="2"/>
        <v>0.4</v>
      </c>
      <c r="K7" s="8">
        <f>IF(L7=1,VLOOKUP(J7,ST_able,2),VLOOKUP(J7,st_baker,2))</f>
        <v>4</v>
      </c>
      <c r="L7" s="8">
        <f t="shared" si="15"/>
        <v>2</v>
      </c>
      <c r="M7" s="8" t="str">
        <f t="shared" si="6"/>
        <v/>
      </c>
      <c r="N7" s="8" t="str">
        <f t="shared" si="7"/>
        <v/>
      </c>
      <c r="O7" s="8">
        <f t="shared" si="8"/>
        <v>9</v>
      </c>
      <c r="P7" s="8">
        <f t="shared" si="16"/>
        <v>7</v>
      </c>
      <c r="Q7" s="8">
        <f t="shared" si="9"/>
        <v>11</v>
      </c>
      <c r="R7" s="8">
        <f t="shared" si="10"/>
        <v>11</v>
      </c>
      <c r="S7" s="8">
        <f t="shared" si="3"/>
        <v>2</v>
      </c>
      <c r="T7" s="9">
        <v>0.0</v>
      </c>
      <c r="U7" s="8">
        <f t="shared" si="12"/>
        <v>0</v>
      </c>
      <c r="V7" s="8">
        <f t="shared" si="13"/>
        <v>0</v>
      </c>
      <c r="W7" s="8">
        <f t="shared" si="14"/>
        <v>4</v>
      </c>
      <c r="X7" s="2"/>
      <c r="Y7" s="2"/>
      <c r="Z7" s="2"/>
    </row>
    <row r="8">
      <c r="A8" s="2"/>
      <c r="B8" s="2"/>
      <c r="C8" s="2"/>
      <c r="D8" s="2"/>
      <c r="E8" s="2"/>
      <c r="F8" s="8">
        <v>5.0</v>
      </c>
      <c r="G8" s="8">
        <f t="shared" si="4"/>
        <v>0.92</v>
      </c>
      <c r="H8" s="8">
        <f>VLOOKUP(G8,iat,2)</f>
        <v>4</v>
      </c>
      <c r="I8" s="8">
        <f t="shared" si="5"/>
        <v>9</v>
      </c>
      <c r="J8" s="8">
        <f t="shared" si="2"/>
        <v>0.6</v>
      </c>
      <c r="K8" s="8">
        <f>IF(L8=1,VLOOKUP(J8,ST_able,2),VLOOKUP(J8,st_baker,2))</f>
        <v>4</v>
      </c>
      <c r="L8" s="8">
        <f t="shared" si="15"/>
        <v>1</v>
      </c>
      <c r="M8" s="8">
        <f t="shared" si="6"/>
        <v>9</v>
      </c>
      <c r="N8" s="8">
        <f t="shared" si="7"/>
        <v>13</v>
      </c>
      <c r="O8" s="8">
        <f t="shared" si="8"/>
        <v>13</v>
      </c>
      <c r="P8" s="8" t="str">
        <f t="shared" si="16"/>
        <v/>
      </c>
      <c r="Q8" s="8" t="str">
        <f t="shared" si="9"/>
        <v/>
      </c>
      <c r="R8" s="8">
        <f t="shared" si="10"/>
        <v>11</v>
      </c>
      <c r="S8" s="8">
        <f t="shared" si="3"/>
        <v>0</v>
      </c>
      <c r="T8" s="8">
        <f t="shared" ref="T8:T29" si="17">IF(M8-O7&gt;0, M8-O7, 0)</f>
        <v>0</v>
      </c>
      <c r="U8" s="8">
        <f t="shared" si="12"/>
        <v>0</v>
      </c>
      <c r="V8" s="8">
        <f t="shared" si="13"/>
        <v>4</v>
      </c>
      <c r="W8" s="8">
        <f t="shared" si="14"/>
        <v>0</v>
      </c>
      <c r="X8" s="2"/>
      <c r="Y8" s="2"/>
      <c r="Z8" s="2"/>
    </row>
    <row r="9">
      <c r="A9" s="7" t="s">
        <v>0</v>
      </c>
      <c r="B9" s="7" t="s">
        <v>1</v>
      </c>
      <c r="C9" s="7" t="s">
        <v>22</v>
      </c>
      <c r="D9" s="2"/>
      <c r="E9" s="2"/>
      <c r="F9" s="8">
        <v>6.0</v>
      </c>
      <c r="G9" s="8">
        <f t="shared" si="4"/>
        <v>0.32</v>
      </c>
      <c r="H9" s="8">
        <f>VLOOKUP(G9,iat,2)</f>
        <v>2</v>
      </c>
      <c r="I9" s="8">
        <f t="shared" si="5"/>
        <v>11</v>
      </c>
      <c r="J9" s="8">
        <f t="shared" si="2"/>
        <v>0.06</v>
      </c>
      <c r="K9" s="8">
        <f>IF(L9=1,VLOOKUP(J9,ST_able,2),VLOOKUP(J9,st_baker,2))</f>
        <v>3</v>
      </c>
      <c r="L9" s="8">
        <f t="shared" si="15"/>
        <v>2</v>
      </c>
      <c r="M9" s="8" t="str">
        <f t="shared" si="6"/>
        <v/>
      </c>
      <c r="N9" s="8" t="str">
        <f t="shared" si="7"/>
        <v/>
      </c>
      <c r="O9" s="8">
        <f t="shared" si="8"/>
        <v>13</v>
      </c>
      <c r="P9" s="8">
        <f t="shared" si="16"/>
        <v>11</v>
      </c>
      <c r="Q9" s="8">
        <f t="shared" si="9"/>
        <v>14</v>
      </c>
      <c r="R9" s="8">
        <f t="shared" si="10"/>
        <v>14</v>
      </c>
      <c r="S9" s="8">
        <f t="shared" si="3"/>
        <v>0</v>
      </c>
      <c r="T9" s="8">
        <f t="shared" si="17"/>
        <v>0</v>
      </c>
      <c r="U9" s="8">
        <f t="shared" si="12"/>
        <v>0</v>
      </c>
      <c r="V9" s="8">
        <f t="shared" si="13"/>
        <v>0</v>
      </c>
      <c r="W9" s="8">
        <f t="shared" si="14"/>
        <v>3</v>
      </c>
      <c r="X9" s="2"/>
      <c r="Y9" s="2"/>
      <c r="Z9" s="2"/>
    </row>
    <row r="10">
      <c r="A10" s="8">
        <v>0.3</v>
      </c>
      <c r="B10" s="8">
        <v>0.0</v>
      </c>
      <c r="C10" s="8">
        <v>2.0</v>
      </c>
      <c r="D10" s="2"/>
      <c r="E10" s="2"/>
      <c r="F10" s="8">
        <v>7.0</v>
      </c>
      <c r="G10" s="8">
        <f t="shared" si="4"/>
        <v>0.09</v>
      </c>
      <c r="H10" s="8">
        <f>VLOOKUP(G10,iat,2)</f>
        <v>1</v>
      </c>
      <c r="I10" s="8">
        <f t="shared" si="5"/>
        <v>12</v>
      </c>
      <c r="J10" s="8">
        <f t="shared" si="2"/>
        <v>0.81</v>
      </c>
      <c r="K10" s="8">
        <f>IF(L10=1,VLOOKUP(J10,ST_able,2),VLOOKUP(J10,st_baker,2))</f>
        <v>4</v>
      </c>
      <c r="L10" s="8">
        <f t="shared" si="15"/>
        <v>1</v>
      </c>
      <c r="M10" s="8">
        <f t="shared" si="6"/>
        <v>13</v>
      </c>
      <c r="N10" s="8">
        <f t="shared" si="7"/>
        <v>17</v>
      </c>
      <c r="O10" s="8">
        <f t="shared" si="8"/>
        <v>17</v>
      </c>
      <c r="P10" s="8" t="str">
        <f t="shared" si="16"/>
        <v/>
      </c>
      <c r="Q10" s="8" t="str">
        <f t="shared" si="9"/>
        <v/>
      </c>
      <c r="R10" s="8">
        <f t="shared" si="10"/>
        <v>14</v>
      </c>
      <c r="S10" s="8">
        <f t="shared" si="3"/>
        <v>1</v>
      </c>
      <c r="T10" s="8">
        <f t="shared" si="17"/>
        <v>0</v>
      </c>
      <c r="U10" s="8">
        <f t="shared" si="12"/>
        <v>0</v>
      </c>
      <c r="V10" s="8">
        <f t="shared" si="13"/>
        <v>4</v>
      </c>
      <c r="W10" s="8">
        <f t="shared" si="14"/>
        <v>0</v>
      </c>
      <c r="X10" s="2"/>
      <c r="Y10" s="2"/>
      <c r="Z10" s="2"/>
    </row>
    <row r="11">
      <c r="A11" s="8">
        <v>0.28</v>
      </c>
      <c r="B11" s="8">
        <f t="shared" ref="B11:B13" si="18">SUM(B10,A10)</f>
        <v>0.3</v>
      </c>
      <c r="C11" s="8">
        <v>3.0</v>
      </c>
      <c r="D11" s="2"/>
      <c r="E11" s="2"/>
      <c r="F11" s="8">
        <v>8.0</v>
      </c>
      <c r="G11" s="8">
        <f t="shared" si="4"/>
        <v>0.55</v>
      </c>
      <c r="H11" s="8">
        <f>VLOOKUP(G11,iat,2)</f>
        <v>2</v>
      </c>
      <c r="I11" s="8">
        <f t="shared" si="5"/>
        <v>14</v>
      </c>
      <c r="J11" s="8">
        <f t="shared" si="2"/>
        <v>0.24</v>
      </c>
      <c r="K11" s="8">
        <f>IF(L11=1,VLOOKUP(J11,ST_able,2),VLOOKUP(J11,st_baker,2))</f>
        <v>3</v>
      </c>
      <c r="L11" s="8">
        <f t="shared" si="15"/>
        <v>2</v>
      </c>
      <c r="M11" s="8" t="str">
        <f t="shared" si="6"/>
        <v/>
      </c>
      <c r="N11" s="8" t="str">
        <f t="shared" si="7"/>
        <v/>
      </c>
      <c r="O11" s="8">
        <f t="shared" si="8"/>
        <v>17</v>
      </c>
      <c r="P11" s="8">
        <f t="shared" si="16"/>
        <v>14</v>
      </c>
      <c r="Q11" s="8">
        <f t="shared" si="9"/>
        <v>17</v>
      </c>
      <c r="R11" s="8">
        <f t="shared" si="10"/>
        <v>17</v>
      </c>
      <c r="S11" s="8">
        <f t="shared" si="3"/>
        <v>0</v>
      </c>
      <c r="T11" s="8">
        <f t="shared" si="17"/>
        <v>0</v>
      </c>
      <c r="U11" s="8">
        <f t="shared" si="12"/>
        <v>0</v>
      </c>
      <c r="V11" s="8">
        <f t="shared" si="13"/>
        <v>0</v>
      </c>
      <c r="W11" s="8">
        <f t="shared" si="14"/>
        <v>3</v>
      </c>
      <c r="X11" s="2"/>
      <c r="Y11" s="2"/>
      <c r="Z11" s="2"/>
    </row>
    <row r="12">
      <c r="A12" s="8">
        <v>0.25</v>
      </c>
      <c r="B12" s="8">
        <f t="shared" si="18"/>
        <v>0.58</v>
      </c>
      <c r="C12" s="8">
        <v>4.0</v>
      </c>
      <c r="D12" s="2"/>
      <c r="E12" s="2"/>
      <c r="F12" s="8">
        <v>9.0</v>
      </c>
      <c r="G12" s="8">
        <f t="shared" si="4"/>
        <v>0.2</v>
      </c>
      <c r="H12" s="8">
        <f>VLOOKUP(G12,iat,2)</f>
        <v>1</v>
      </c>
      <c r="I12" s="8">
        <f t="shared" si="5"/>
        <v>15</v>
      </c>
      <c r="J12" s="8">
        <f t="shared" si="2"/>
        <v>0.74</v>
      </c>
      <c r="K12" s="8">
        <f>IF(L12=1,VLOOKUP(J12,ST_able,2),VLOOKUP(J12,st_baker,2))</f>
        <v>4</v>
      </c>
      <c r="L12" s="8">
        <f t="shared" si="15"/>
        <v>1</v>
      </c>
      <c r="M12" s="8">
        <f t="shared" si="6"/>
        <v>17</v>
      </c>
      <c r="N12" s="8">
        <f t="shared" si="7"/>
        <v>21</v>
      </c>
      <c r="O12" s="8">
        <f t="shared" si="8"/>
        <v>21</v>
      </c>
      <c r="P12" s="8" t="str">
        <f t="shared" si="16"/>
        <v/>
      </c>
      <c r="Q12" s="8" t="str">
        <f t="shared" si="9"/>
        <v/>
      </c>
      <c r="R12" s="8">
        <f t="shared" si="10"/>
        <v>17</v>
      </c>
      <c r="S12" s="8">
        <f t="shared" si="3"/>
        <v>2</v>
      </c>
      <c r="T12" s="8">
        <f t="shared" si="17"/>
        <v>0</v>
      </c>
      <c r="U12" s="8">
        <f t="shared" si="12"/>
        <v>0</v>
      </c>
      <c r="V12" s="8">
        <f t="shared" si="13"/>
        <v>4</v>
      </c>
      <c r="W12" s="8">
        <f t="shared" si="14"/>
        <v>0</v>
      </c>
      <c r="X12" s="2"/>
      <c r="Y12" s="2"/>
      <c r="Z12" s="2"/>
    </row>
    <row r="13">
      <c r="A13" s="8">
        <v>0.17</v>
      </c>
      <c r="B13" s="8">
        <f t="shared" si="18"/>
        <v>0.83</v>
      </c>
      <c r="C13" s="8">
        <v>5.0</v>
      </c>
      <c r="D13" s="2"/>
      <c r="E13" s="2"/>
      <c r="F13" s="8">
        <v>10.0</v>
      </c>
      <c r="G13" s="8">
        <f t="shared" si="4"/>
        <v>0.98</v>
      </c>
      <c r="H13" s="8">
        <f>VLOOKUP(G13,iat,2)</f>
        <v>4</v>
      </c>
      <c r="I13" s="8">
        <f t="shared" si="5"/>
        <v>19</v>
      </c>
      <c r="J13" s="8">
        <f t="shared" si="2"/>
        <v>0.42</v>
      </c>
      <c r="K13" s="8">
        <f>IF(L13=1,VLOOKUP(J13,ST_able,2),VLOOKUP(J13,st_baker,2))</f>
        <v>4</v>
      </c>
      <c r="L13" s="8">
        <f t="shared" si="15"/>
        <v>2</v>
      </c>
      <c r="M13" s="8" t="str">
        <f t="shared" si="6"/>
        <v/>
      </c>
      <c r="N13" s="8" t="str">
        <f t="shared" si="7"/>
        <v/>
      </c>
      <c r="O13" s="8">
        <f t="shared" si="8"/>
        <v>21</v>
      </c>
      <c r="P13" s="8">
        <f t="shared" si="16"/>
        <v>19</v>
      </c>
      <c r="Q13" s="8">
        <f t="shared" si="9"/>
        <v>23</v>
      </c>
      <c r="R13" s="8">
        <f t="shared" si="10"/>
        <v>23</v>
      </c>
      <c r="S13" s="8">
        <f t="shared" si="3"/>
        <v>0</v>
      </c>
      <c r="T13" s="8">
        <f t="shared" si="17"/>
        <v>0</v>
      </c>
      <c r="U13" s="8">
        <f t="shared" si="12"/>
        <v>2</v>
      </c>
      <c r="V13" s="8">
        <f t="shared" si="13"/>
        <v>0</v>
      </c>
      <c r="W13" s="8">
        <f t="shared" si="14"/>
        <v>4</v>
      </c>
      <c r="X13" s="2"/>
      <c r="Y13" s="2"/>
      <c r="Z13" s="2"/>
    </row>
    <row r="14">
      <c r="A14" s="3" t="s">
        <v>23</v>
      </c>
      <c r="B14" s="4"/>
      <c r="C14" s="5"/>
      <c r="D14" s="2"/>
      <c r="E14" s="2"/>
      <c r="F14" s="8">
        <v>11.0</v>
      </c>
      <c r="G14" s="8">
        <f t="shared" si="4"/>
        <v>0.71</v>
      </c>
      <c r="H14" s="8">
        <f>VLOOKUP(G14,iat,2)</f>
        <v>3</v>
      </c>
      <c r="I14" s="8">
        <f t="shared" si="5"/>
        <v>22</v>
      </c>
      <c r="J14" s="8">
        <f t="shared" si="2"/>
        <v>0.36</v>
      </c>
      <c r="K14" s="8">
        <f>IF(L14=1,VLOOKUP(J14,ST_able,2),VLOOKUP(J14,st_baker,2))</f>
        <v>3</v>
      </c>
      <c r="L14" s="8">
        <f t="shared" si="15"/>
        <v>1</v>
      </c>
      <c r="M14" s="8">
        <f t="shared" si="6"/>
        <v>22</v>
      </c>
      <c r="N14" s="8">
        <f t="shared" si="7"/>
        <v>25</v>
      </c>
      <c r="O14" s="8">
        <f t="shared" si="8"/>
        <v>25</v>
      </c>
      <c r="P14" s="8" t="str">
        <f t="shared" si="16"/>
        <v/>
      </c>
      <c r="Q14" s="8" t="str">
        <f t="shared" si="9"/>
        <v/>
      </c>
      <c r="R14" s="8">
        <f t="shared" si="10"/>
        <v>23</v>
      </c>
      <c r="S14" s="8">
        <f t="shared" si="3"/>
        <v>0</v>
      </c>
      <c r="T14" s="8">
        <f t="shared" si="17"/>
        <v>1</v>
      </c>
      <c r="U14" s="8">
        <f t="shared" si="12"/>
        <v>0</v>
      </c>
      <c r="V14" s="8">
        <f t="shared" si="13"/>
        <v>3</v>
      </c>
      <c r="W14" s="8">
        <f t="shared" si="14"/>
        <v>0</v>
      </c>
      <c r="X14" s="2"/>
      <c r="Y14" s="2"/>
      <c r="Z14" s="2"/>
    </row>
    <row r="15">
      <c r="A15" s="2"/>
      <c r="B15" s="2"/>
      <c r="C15" s="2"/>
      <c r="D15" s="2"/>
      <c r="E15" s="2"/>
      <c r="F15" s="8">
        <v>12.0</v>
      </c>
      <c r="G15" s="8">
        <f t="shared" si="4"/>
        <v>0.5</v>
      </c>
      <c r="H15" s="8">
        <f>VLOOKUP(G15,iat,2)</f>
        <v>2</v>
      </c>
      <c r="I15" s="8">
        <f t="shared" si="5"/>
        <v>24</v>
      </c>
      <c r="J15" s="8">
        <f t="shared" si="2"/>
        <v>0.58</v>
      </c>
      <c r="K15" s="8">
        <f>IF(L15=1,VLOOKUP(J15,ST_able,2),VLOOKUP(J15,st_baker,2))</f>
        <v>4</v>
      </c>
      <c r="L15" s="8">
        <f t="shared" si="15"/>
        <v>2</v>
      </c>
      <c r="M15" s="8" t="str">
        <f t="shared" si="6"/>
        <v/>
      </c>
      <c r="N15" s="8" t="str">
        <f t="shared" si="7"/>
        <v/>
      </c>
      <c r="O15" s="8">
        <f t="shared" si="8"/>
        <v>25</v>
      </c>
      <c r="P15" s="8">
        <f t="shared" si="16"/>
        <v>24</v>
      </c>
      <c r="Q15" s="8">
        <f t="shared" si="9"/>
        <v>28</v>
      </c>
      <c r="R15" s="8">
        <f t="shared" si="10"/>
        <v>28</v>
      </c>
      <c r="S15" s="8">
        <f t="shared" si="3"/>
        <v>0</v>
      </c>
      <c r="T15" s="8">
        <f t="shared" si="17"/>
        <v>0</v>
      </c>
      <c r="U15" s="8">
        <f t="shared" si="12"/>
        <v>1</v>
      </c>
      <c r="V15" s="8">
        <f t="shared" si="13"/>
        <v>0</v>
      </c>
      <c r="W15" s="8">
        <f t="shared" si="14"/>
        <v>4</v>
      </c>
      <c r="X15" s="2"/>
      <c r="Y15" s="2"/>
      <c r="Z15" s="2"/>
    </row>
    <row r="16">
      <c r="A16" s="2"/>
      <c r="B16" s="2"/>
      <c r="C16" s="2"/>
      <c r="D16" s="2"/>
      <c r="E16" s="2"/>
      <c r="F16" s="8">
        <v>13.0</v>
      </c>
      <c r="G16" s="8">
        <f t="shared" si="4"/>
        <v>0.52</v>
      </c>
      <c r="H16" s="8">
        <f>VLOOKUP(G16,iat,2)</f>
        <v>2</v>
      </c>
      <c r="I16" s="8">
        <f t="shared" si="5"/>
        <v>26</v>
      </c>
      <c r="J16" s="8">
        <f t="shared" si="2"/>
        <v>0.74</v>
      </c>
      <c r="K16" s="8">
        <f>IF(L16=1,VLOOKUP(J16,ST_able,2),VLOOKUP(J16,st_baker,2))</f>
        <v>4</v>
      </c>
      <c r="L16" s="8">
        <f t="shared" si="15"/>
        <v>1</v>
      </c>
      <c r="M16" s="8">
        <f t="shared" si="6"/>
        <v>26</v>
      </c>
      <c r="N16" s="8">
        <f t="shared" si="7"/>
        <v>30</v>
      </c>
      <c r="O16" s="8">
        <f t="shared" si="8"/>
        <v>30</v>
      </c>
      <c r="P16" s="8" t="str">
        <f t="shared" si="16"/>
        <v/>
      </c>
      <c r="Q16" s="8" t="str">
        <f t="shared" si="9"/>
        <v/>
      </c>
      <c r="R16" s="8">
        <f t="shared" si="10"/>
        <v>28</v>
      </c>
      <c r="S16" s="8">
        <f t="shared" si="3"/>
        <v>0</v>
      </c>
      <c r="T16" s="8">
        <f t="shared" si="17"/>
        <v>1</v>
      </c>
      <c r="U16" s="8">
        <f t="shared" si="12"/>
        <v>0</v>
      </c>
      <c r="V16" s="8">
        <f t="shared" si="13"/>
        <v>4</v>
      </c>
      <c r="W16" s="8">
        <f t="shared" si="14"/>
        <v>0</v>
      </c>
      <c r="X16" s="2"/>
      <c r="Y16" s="2"/>
      <c r="Z16" s="2"/>
    </row>
    <row r="17">
      <c r="A17" s="7" t="s">
        <v>0</v>
      </c>
      <c r="B17" s="7" t="s">
        <v>1</v>
      </c>
      <c r="C17" s="7" t="s">
        <v>22</v>
      </c>
      <c r="D17" s="2"/>
      <c r="E17" s="2"/>
      <c r="F17" s="8">
        <v>14.0</v>
      </c>
      <c r="G17" s="8">
        <f t="shared" si="4"/>
        <v>0.77</v>
      </c>
      <c r="H17" s="8">
        <f>VLOOKUP(G17,iat,2)</f>
        <v>3</v>
      </c>
      <c r="I17" s="8">
        <f t="shared" si="5"/>
        <v>29</v>
      </c>
      <c r="J17" s="8">
        <f t="shared" si="2"/>
        <v>0.14</v>
      </c>
      <c r="K17" s="8">
        <f>IF(L17=1,VLOOKUP(J17,ST_able,2),VLOOKUP(J17,st_baker,2))</f>
        <v>3</v>
      </c>
      <c r="L17" s="8">
        <f t="shared" si="15"/>
        <v>2</v>
      </c>
      <c r="M17" s="8" t="str">
        <f t="shared" si="6"/>
        <v/>
      </c>
      <c r="N17" s="8" t="str">
        <f t="shared" si="7"/>
        <v/>
      </c>
      <c r="O17" s="8">
        <f t="shared" si="8"/>
        <v>30</v>
      </c>
      <c r="P17" s="8">
        <f t="shared" si="16"/>
        <v>29</v>
      </c>
      <c r="Q17" s="8">
        <f t="shared" si="9"/>
        <v>32</v>
      </c>
      <c r="R17" s="8">
        <f t="shared" si="10"/>
        <v>32</v>
      </c>
      <c r="S17" s="8">
        <f t="shared" si="3"/>
        <v>0</v>
      </c>
      <c r="T17" s="8">
        <f t="shared" si="17"/>
        <v>0</v>
      </c>
      <c r="U17" s="8">
        <f t="shared" si="12"/>
        <v>1</v>
      </c>
      <c r="V17" s="8">
        <f t="shared" si="13"/>
        <v>0</v>
      </c>
      <c r="W17" s="8">
        <f t="shared" si="14"/>
        <v>3</v>
      </c>
      <c r="X17" s="2"/>
      <c r="Y17" s="2"/>
      <c r="Z17" s="2"/>
    </row>
    <row r="18">
      <c r="A18" s="8">
        <v>0.35</v>
      </c>
      <c r="B18" s="8">
        <v>0.0</v>
      </c>
      <c r="C18" s="8">
        <v>3.0</v>
      </c>
      <c r="D18" s="2"/>
      <c r="E18" s="2"/>
      <c r="F18" s="8">
        <v>15.0</v>
      </c>
      <c r="G18" s="8">
        <f t="shared" si="4"/>
        <v>0.4</v>
      </c>
      <c r="H18" s="8">
        <f>VLOOKUP(G18,iat,2)</f>
        <v>2</v>
      </c>
      <c r="I18" s="8">
        <f t="shared" si="5"/>
        <v>31</v>
      </c>
      <c r="J18" s="8">
        <f t="shared" si="2"/>
        <v>0.37</v>
      </c>
      <c r="K18" s="8">
        <f>IF(L18=1,VLOOKUP(J18,ST_able,2),VLOOKUP(J18,st_baker,2))</f>
        <v>3</v>
      </c>
      <c r="L18" s="8">
        <f t="shared" si="15"/>
        <v>1</v>
      </c>
      <c r="M18" s="8">
        <f t="shared" si="6"/>
        <v>31</v>
      </c>
      <c r="N18" s="8">
        <f t="shared" si="7"/>
        <v>34</v>
      </c>
      <c r="O18" s="8">
        <f t="shared" si="8"/>
        <v>34</v>
      </c>
      <c r="P18" s="8" t="str">
        <f t="shared" si="16"/>
        <v/>
      </c>
      <c r="Q18" s="8" t="str">
        <f t="shared" si="9"/>
        <v/>
      </c>
      <c r="R18" s="8">
        <f t="shared" si="10"/>
        <v>32</v>
      </c>
      <c r="S18" s="8">
        <f t="shared" si="3"/>
        <v>0</v>
      </c>
      <c r="T18" s="8">
        <f t="shared" si="17"/>
        <v>1</v>
      </c>
      <c r="U18" s="8">
        <f t="shared" si="12"/>
        <v>0</v>
      </c>
      <c r="V18" s="8">
        <f t="shared" si="13"/>
        <v>3</v>
      </c>
      <c r="W18" s="8">
        <f t="shared" si="14"/>
        <v>0</v>
      </c>
      <c r="X18" s="2"/>
      <c r="Y18" s="2"/>
      <c r="Z18" s="2"/>
    </row>
    <row r="19">
      <c r="A19" s="8">
        <v>0.25</v>
      </c>
      <c r="B19" s="8">
        <f t="shared" ref="B19:B21" si="19">SUM(B18,A18)</f>
        <v>0.35</v>
      </c>
      <c r="C19" s="8">
        <v>4.0</v>
      </c>
      <c r="D19" s="2"/>
      <c r="E19" s="2"/>
      <c r="F19" s="8">
        <v>16.0</v>
      </c>
      <c r="G19" s="8">
        <f t="shared" si="4"/>
        <v>0.17</v>
      </c>
      <c r="H19" s="8">
        <f>VLOOKUP(G19,iat,2)</f>
        <v>1</v>
      </c>
      <c r="I19" s="8">
        <f t="shared" si="5"/>
        <v>32</v>
      </c>
      <c r="J19" s="8">
        <f t="shared" si="2"/>
        <v>0.52</v>
      </c>
      <c r="K19" s="8">
        <f>IF(L19=1,VLOOKUP(J19,ST_able,2),VLOOKUP(J19,st_baker,2))</f>
        <v>4</v>
      </c>
      <c r="L19" s="8">
        <f t="shared" si="15"/>
        <v>2</v>
      </c>
      <c r="M19" s="8" t="str">
        <f t="shared" si="6"/>
        <v/>
      </c>
      <c r="N19" s="8" t="str">
        <f t="shared" si="7"/>
        <v/>
      </c>
      <c r="O19" s="8">
        <f t="shared" si="8"/>
        <v>34</v>
      </c>
      <c r="P19" s="8">
        <f t="shared" si="16"/>
        <v>32</v>
      </c>
      <c r="Q19" s="8">
        <f t="shared" si="9"/>
        <v>36</v>
      </c>
      <c r="R19" s="8">
        <f t="shared" si="10"/>
        <v>36</v>
      </c>
      <c r="S19" s="8">
        <f t="shared" si="3"/>
        <v>0</v>
      </c>
      <c r="T19" s="8">
        <f t="shared" si="17"/>
        <v>0</v>
      </c>
      <c r="U19" s="8">
        <f t="shared" si="12"/>
        <v>0</v>
      </c>
      <c r="V19" s="8">
        <f t="shared" si="13"/>
        <v>0</v>
      </c>
      <c r="W19" s="8">
        <f t="shared" si="14"/>
        <v>4</v>
      </c>
      <c r="X19" s="2"/>
      <c r="Y19" s="2"/>
      <c r="Z19" s="2"/>
    </row>
    <row r="20">
      <c r="A20" s="8">
        <v>0.2</v>
      </c>
      <c r="B20" s="8">
        <f t="shared" si="19"/>
        <v>0.6</v>
      </c>
      <c r="C20" s="8">
        <v>5.0</v>
      </c>
      <c r="D20" s="2"/>
      <c r="E20" s="2"/>
      <c r="F20" s="8">
        <v>17.0</v>
      </c>
      <c r="G20" s="8">
        <f t="shared" si="4"/>
        <v>0.63</v>
      </c>
      <c r="H20" s="8">
        <f>VLOOKUP(G20,iat,2)</f>
        <v>2</v>
      </c>
      <c r="I20" s="8">
        <f t="shared" si="5"/>
        <v>34</v>
      </c>
      <c r="J20" s="8">
        <f t="shared" si="2"/>
        <v>0.74</v>
      </c>
      <c r="K20" s="8">
        <f>IF(L20=1,VLOOKUP(J20,ST_able,2),VLOOKUP(J20,st_baker,2))</f>
        <v>4</v>
      </c>
      <c r="L20" s="8">
        <f t="shared" si="15"/>
        <v>1</v>
      </c>
      <c r="M20" s="8">
        <f t="shared" si="6"/>
        <v>34</v>
      </c>
      <c r="N20" s="8">
        <f t="shared" si="7"/>
        <v>38</v>
      </c>
      <c r="O20" s="8">
        <f t="shared" si="8"/>
        <v>38</v>
      </c>
      <c r="P20" s="8" t="str">
        <f t="shared" si="16"/>
        <v/>
      </c>
      <c r="Q20" s="8" t="str">
        <f t="shared" si="9"/>
        <v/>
      </c>
      <c r="R20" s="8">
        <f t="shared" si="10"/>
        <v>36</v>
      </c>
      <c r="S20" s="8">
        <f t="shared" si="3"/>
        <v>0</v>
      </c>
      <c r="T20" s="8">
        <f t="shared" si="17"/>
        <v>0</v>
      </c>
      <c r="U20" s="8">
        <f t="shared" si="12"/>
        <v>0</v>
      </c>
      <c r="V20" s="8">
        <f t="shared" si="13"/>
        <v>4</v>
      </c>
      <c r="W20" s="8">
        <f t="shared" si="14"/>
        <v>0</v>
      </c>
      <c r="X20" s="2"/>
      <c r="Y20" s="2"/>
      <c r="Z20" s="2"/>
    </row>
    <row r="21" ht="15.75" customHeight="1">
      <c r="A21" s="8">
        <v>0.2</v>
      </c>
      <c r="B21" s="8">
        <f t="shared" si="19"/>
        <v>0.8</v>
      </c>
      <c r="C21" s="8">
        <v>6.0</v>
      </c>
      <c r="D21" s="2"/>
      <c r="E21" s="2"/>
      <c r="F21" s="8">
        <v>18.0</v>
      </c>
      <c r="G21" s="8">
        <f t="shared" si="4"/>
        <v>0.83</v>
      </c>
      <c r="H21" s="8">
        <f>VLOOKUP(G21,iat,2)</f>
        <v>3</v>
      </c>
      <c r="I21" s="8">
        <f t="shared" si="5"/>
        <v>37</v>
      </c>
      <c r="J21" s="8">
        <f t="shared" si="2"/>
        <v>0.11</v>
      </c>
      <c r="K21" s="8">
        <f>IF(L21=1,VLOOKUP(J21,ST_able,2),VLOOKUP(J21,st_baker,2))</f>
        <v>3</v>
      </c>
      <c r="L21" s="8">
        <f t="shared" si="15"/>
        <v>2</v>
      </c>
      <c r="M21" s="8" t="str">
        <f t="shared" si="6"/>
        <v/>
      </c>
      <c r="N21" s="8" t="str">
        <f t="shared" si="7"/>
        <v/>
      </c>
      <c r="O21" s="8">
        <f t="shared" si="8"/>
        <v>38</v>
      </c>
      <c r="P21" s="8">
        <f t="shared" si="16"/>
        <v>37</v>
      </c>
      <c r="Q21" s="8">
        <f t="shared" si="9"/>
        <v>40</v>
      </c>
      <c r="R21" s="8">
        <f t="shared" si="10"/>
        <v>40</v>
      </c>
      <c r="S21" s="8">
        <f t="shared" si="3"/>
        <v>0</v>
      </c>
      <c r="T21" s="8">
        <f t="shared" si="17"/>
        <v>0</v>
      </c>
      <c r="U21" s="8">
        <f t="shared" si="12"/>
        <v>1</v>
      </c>
      <c r="V21" s="8">
        <f t="shared" si="13"/>
        <v>0</v>
      </c>
      <c r="W21" s="8">
        <f t="shared" si="14"/>
        <v>3</v>
      </c>
      <c r="X21" s="2"/>
      <c r="Y21" s="2"/>
      <c r="Z21" s="2"/>
    </row>
    <row r="22" ht="15.75" customHeight="1">
      <c r="A22" s="3" t="s">
        <v>24</v>
      </c>
      <c r="B22" s="4"/>
      <c r="C22" s="5"/>
      <c r="D22" s="2"/>
      <c r="E22" s="2"/>
      <c r="F22" s="8">
        <v>19.0</v>
      </c>
      <c r="G22" s="8">
        <f t="shared" si="4"/>
        <v>0.9</v>
      </c>
      <c r="H22" s="8">
        <f>VLOOKUP(G22,iat,2)</f>
        <v>4</v>
      </c>
      <c r="I22" s="8">
        <f t="shared" si="5"/>
        <v>41</v>
      </c>
      <c r="J22" s="8">
        <f t="shared" si="2"/>
        <v>0.1</v>
      </c>
      <c r="K22" s="8">
        <f>IF(L22=1,VLOOKUP(J22,ST_able,2),VLOOKUP(J22,st_baker,2))</f>
        <v>2</v>
      </c>
      <c r="L22" s="8">
        <f t="shared" si="15"/>
        <v>1</v>
      </c>
      <c r="M22" s="8">
        <f t="shared" si="6"/>
        <v>41</v>
      </c>
      <c r="N22" s="8">
        <f t="shared" si="7"/>
        <v>43</v>
      </c>
      <c r="O22" s="8">
        <f t="shared" si="8"/>
        <v>43</v>
      </c>
      <c r="P22" s="8" t="str">
        <f t="shared" si="16"/>
        <v/>
      </c>
      <c r="Q22" s="8" t="str">
        <f t="shared" si="9"/>
        <v/>
      </c>
      <c r="R22" s="8">
        <f t="shared" si="10"/>
        <v>40</v>
      </c>
      <c r="S22" s="8">
        <f t="shared" si="3"/>
        <v>0</v>
      </c>
      <c r="T22" s="8">
        <f t="shared" si="17"/>
        <v>3</v>
      </c>
      <c r="U22" s="8">
        <f t="shared" si="12"/>
        <v>0</v>
      </c>
      <c r="V22" s="8">
        <f t="shared" si="13"/>
        <v>2</v>
      </c>
      <c r="W22" s="8">
        <f t="shared" si="14"/>
        <v>0</v>
      </c>
      <c r="X22" s="2"/>
      <c r="Y22" s="2"/>
      <c r="Z22" s="2"/>
    </row>
    <row r="23" ht="15.75" customHeight="1">
      <c r="A23" s="2"/>
      <c r="B23" s="2"/>
      <c r="C23" s="2"/>
      <c r="D23" s="2"/>
      <c r="E23" s="2"/>
      <c r="F23" s="8">
        <v>20.0</v>
      </c>
      <c r="G23" s="8">
        <f t="shared" si="4"/>
        <v>0.69</v>
      </c>
      <c r="H23" s="8">
        <f>VLOOKUP(G23,iat,2)</f>
        <v>3</v>
      </c>
      <c r="I23" s="8">
        <f t="shared" si="5"/>
        <v>44</v>
      </c>
      <c r="J23" s="8">
        <f t="shared" si="2"/>
        <v>0.21</v>
      </c>
      <c r="K23" s="8">
        <f>IF(L23=1,VLOOKUP(J23,ST_able,2),VLOOKUP(J23,st_baker,2))</f>
        <v>3</v>
      </c>
      <c r="L23" s="8">
        <f t="shared" si="15"/>
        <v>2</v>
      </c>
      <c r="M23" s="8" t="str">
        <f t="shared" si="6"/>
        <v/>
      </c>
      <c r="N23" s="8" t="str">
        <f t="shared" si="7"/>
        <v/>
      </c>
      <c r="O23" s="8">
        <f t="shared" si="8"/>
        <v>43</v>
      </c>
      <c r="P23" s="8">
        <f t="shared" si="16"/>
        <v>44</v>
      </c>
      <c r="Q23" s="8">
        <f t="shared" si="9"/>
        <v>47</v>
      </c>
      <c r="R23" s="8">
        <f t="shared" si="10"/>
        <v>47</v>
      </c>
      <c r="S23" s="8">
        <f t="shared" si="3"/>
        <v>0</v>
      </c>
      <c r="T23" s="8">
        <f t="shared" si="17"/>
        <v>0</v>
      </c>
      <c r="U23" s="8">
        <f t="shared" si="12"/>
        <v>4</v>
      </c>
      <c r="V23" s="8">
        <f t="shared" si="13"/>
        <v>0</v>
      </c>
      <c r="W23" s="8">
        <f t="shared" si="14"/>
        <v>3</v>
      </c>
      <c r="X23" s="2"/>
      <c r="Y23" s="2"/>
      <c r="Z23" s="2"/>
    </row>
    <row r="24" ht="15.75" customHeight="1">
      <c r="A24" s="2"/>
      <c r="B24" s="2"/>
      <c r="C24" s="2"/>
      <c r="D24" s="2"/>
      <c r="E24" s="2"/>
      <c r="F24" s="8">
        <v>21.0</v>
      </c>
      <c r="G24" s="8">
        <f t="shared" si="4"/>
        <v>0.03</v>
      </c>
      <c r="H24" s="8">
        <f>VLOOKUP(G24,iat,2)</f>
        <v>1</v>
      </c>
      <c r="I24" s="8">
        <f t="shared" si="5"/>
        <v>45</v>
      </c>
      <c r="J24" s="8">
        <f t="shared" si="2"/>
        <v>0.66</v>
      </c>
      <c r="K24" s="8">
        <f>IF(L24=1,VLOOKUP(J24,ST_able,2),VLOOKUP(J24,st_baker,2))</f>
        <v>4</v>
      </c>
      <c r="L24" s="8">
        <f t="shared" si="15"/>
        <v>1</v>
      </c>
      <c r="M24" s="8">
        <f t="shared" si="6"/>
        <v>45</v>
      </c>
      <c r="N24" s="8">
        <f t="shared" si="7"/>
        <v>49</v>
      </c>
      <c r="O24" s="8">
        <f t="shared" si="8"/>
        <v>49</v>
      </c>
      <c r="P24" s="8" t="str">
        <f t="shared" si="16"/>
        <v/>
      </c>
      <c r="Q24" s="8" t="str">
        <f t="shared" si="9"/>
        <v/>
      </c>
      <c r="R24" s="8">
        <f t="shared" si="10"/>
        <v>47</v>
      </c>
      <c r="S24" s="8">
        <f t="shared" si="3"/>
        <v>0</v>
      </c>
      <c r="T24" s="8">
        <f t="shared" si="17"/>
        <v>2</v>
      </c>
      <c r="U24" s="8">
        <f t="shared" si="12"/>
        <v>0</v>
      </c>
      <c r="V24" s="8">
        <f t="shared" si="13"/>
        <v>4</v>
      </c>
      <c r="W24" s="8">
        <f t="shared" si="14"/>
        <v>0</v>
      </c>
      <c r="X24" s="2"/>
      <c r="Y24" s="2"/>
      <c r="Z24" s="2"/>
    </row>
    <row r="25" ht="15.75" customHeight="1">
      <c r="A25" s="2"/>
      <c r="B25" s="2"/>
      <c r="C25" s="2"/>
      <c r="D25" s="2"/>
      <c r="E25" s="2"/>
      <c r="F25" s="8">
        <v>22.0</v>
      </c>
      <c r="G25" s="8">
        <f t="shared" si="4"/>
        <v>0.66</v>
      </c>
      <c r="H25" s="8">
        <f>VLOOKUP(G25,iat,2)</f>
        <v>3</v>
      </c>
      <c r="I25" s="8">
        <f t="shared" si="5"/>
        <v>48</v>
      </c>
      <c r="J25" s="8">
        <f t="shared" si="2"/>
        <v>0.03</v>
      </c>
      <c r="K25" s="8">
        <f>IF(L25=1,VLOOKUP(J25,ST_able,2),VLOOKUP(J25,st_baker,2))</f>
        <v>3</v>
      </c>
      <c r="L25" s="8">
        <f t="shared" si="15"/>
        <v>2</v>
      </c>
      <c r="M25" s="8" t="str">
        <f t="shared" si="6"/>
        <v/>
      </c>
      <c r="N25" s="8" t="str">
        <f t="shared" si="7"/>
        <v/>
      </c>
      <c r="O25" s="8">
        <f t="shared" si="8"/>
        <v>49</v>
      </c>
      <c r="P25" s="8">
        <f t="shared" si="16"/>
        <v>48</v>
      </c>
      <c r="Q25" s="8">
        <f t="shared" si="9"/>
        <v>51</v>
      </c>
      <c r="R25" s="8">
        <f t="shared" si="10"/>
        <v>51</v>
      </c>
      <c r="S25" s="8">
        <f t="shared" si="3"/>
        <v>0</v>
      </c>
      <c r="T25" s="8">
        <f t="shared" si="17"/>
        <v>0</v>
      </c>
      <c r="U25" s="8">
        <f t="shared" si="12"/>
        <v>1</v>
      </c>
      <c r="V25" s="8">
        <f t="shared" si="13"/>
        <v>0</v>
      </c>
      <c r="W25" s="8">
        <f t="shared" si="14"/>
        <v>3</v>
      </c>
      <c r="X25" s="2"/>
      <c r="Y25" s="2"/>
      <c r="Z25" s="2"/>
    </row>
    <row r="26" ht="15.75" customHeight="1">
      <c r="A26" s="3" t="s">
        <v>25</v>
      </c>
      <c r="B26" s="5"/>
      <c r="C26" s="2"/>
      <c r="D26" s="2"/>
      <c r="E26" s="2"/>
      <c r="F26" s="8">
        <v>23.0</v>
      </c>
      <c r="G26" s="8">
        <f t="shared" si="4"/>
        <v>0.04</v>
      </c>
      <c r="H26" s="8">
        <f>VLOOKUP(G26,iat,2)</f>
        <v>1</v>
      </c>
      <c r="I26" s="8">
        <f t="shared" si="5"/>
        <v>49</v>
      </c>
      <c r="J26" s="8">
        <f t="shared" si="2"/>
        <v>0.61</v>
      </c>
      <c r="K26" s="8">
        <f>IF(L26=1,VLOOKUP(J26,ST_able,2),VLOOKUP(J26,st_baker,2))</f>
        <v>4</v>
      </c>
      <c r="L26" s="8">
        <f t="shared" si="15"/>
        <v>1</v>
      </c>
      <c r="M26" s="8">
        <f t="shared" si="6"/>
        <v>49</v>
      </c>
      <c r="N26" s="8">
        <f t="shared" si="7"/>
        <v>53</v>
      </c>
      <c r="O26" s="8">
        <f t="shared" si="8"/>
        <v>53</v>
      </c>
      <c r="P26" s="8" t="str">
        <f t="shared" si="16"/>
        <v/>
      </c>
      <c r="Q26" s="8" t="str">
        <f t="shared" si="9"/>
        <v/>
      </c>
      <c r="R26" s="8">
        <f t="shared" si="10"/>
        <v>51</v>
      </c>
      <c r="S26" s="8">
        <f t="shared" si="3"/>
        <v>0</v>
      </c>
      <c r="T26" s="8">
        <f t="shared" si="17"/>
        <v>0</v>
      </c>
      <c r="U26" s="8">
        <f t="shared" si="12"/>
        <v>0</v>
      </c>
      <c r="V26" s="8">
        <f t="shared" si="13"/>
        <v>4</v>
      </c>
      <c r="W26" s="8">
        <f t="shared" si="14"/>
        <v>0</v>
      </c>
      <c r="X26" s="2"/>
      <c r="Y26" s="2"/>
      <c r="Z26" s="2"/>
    </row>
    <row r="27" ht="15.75" customHeight="1">
      <c r="A27" s="7" t="s">
        <v>26</v>
      </c>
      <c r="B27" s="8">
        <f>round(V34/60,2)</f>
        <v>0.9</v>
      </c>
      <c r="C27" s="2"/>
      <c r="D27" s="2"/>
      <c r="E27" s="2"/>
      <c r="F27" s="8">
        <v>24.0</v>
      </c>
      <c r="G27" s="8">
        <f t="shared" si="4"/>
        <v>0.15</v>
      </c>
      <c r="H27" s="8">
        <f>VLOOKUP(G27,iat,2)</f>
        <v>1</v>
      </c>
      <c r="I27" s="8">
        <f t="shared" si="5"/>
        <v>50</v>
      </c>
      <c r="J27" s="8">
        <f t="shared" si="2"/>
        <v>0.97</v>
      </c>
      <c r="K27" s="8">
        <f>IF(L27=1,VLOOKUP(J27,ST_able,2),VLOOKUP(J27,st_baker,2))</f>
        <v>6</v>
      </c>
      <c r="L27" s="8">
        <f t="shared" si="15"/>
        <v>2</v>
      </c>
      <c r="M27" s="8" t="str">
        <f t="shared" si="6"/>
        <v/>
      </c>
      <c r="N27" s="8" t="str">
        <f t="shared" si="7"/>
        <v/>
      </c>
      <c r="O27" s="8">
        <f t="shared" si="8"/>
        <v>53</v>
      </c>
      <c r="P27" s="8">
        <f t="shared" si="16"/>
        <v>51</v>
      </c>
      <c r="Q27" s="8">
        <f t="shared" si="9"/>
        <v>57</v>
      </c>
      <c r="R27" s="8">
        <f t="shared" si="10"/>
        <v>57</v>
      </c>
      <c r="S27" s="8">
        <f t="shared" si="3"/>
        <v>1</v>
      </c>
      <c r="T27" s="8">
        <f t="shared" si="17"/>
        <v>0</v>
      </c>
      <c r="U27" s="8">
        <f t="shared" si="12"/>
        <v>0</v>
      </c>
      <c r="V27" s="8">
        <f t="shared" si="13"/>
        <v>0</v>
      </c>
      <c r="W27" s="8">
        <f t="shared" si="14"/>
        <v>6</v>
      </c>
      <c r="X27" s="2"/>
      <c r="Y27" s="2"/>
      <c r="Z27" s="2"/>
    </row>
    <row r="28" ht="15.75" customHeight="1">
      <c r="A28" s="7" t="s">
        <v>27</v>
      </c>
      <c r="B28" s="8">
        <f>round(W34/60,2)</f>
        <v>0.85</v>
      </c>
      <c r="C28" s="2"/>
      <c r="D28" s="2"/>
      <c r="E28" s="2"/>
      <c r="F28" s="8">
        <v>25.0</v>
      </c>
      <c r="G28" s="8">
        <f t="shared" si="4"/>
        <v>0.74</v>
      </c>
      <c r="H28" s="8">
        <f>VLOOKUP(G28,iat,2)</f>
        <v>3</v>
      </c>
      <c r="I28" s="8">
        <f t="shared" si="5"/>
        <v>53</v>
      </c>
      <c r="J28" s="8">
        <f t="shared" si="2"/>
        <v>0.06</v>
      </c>
      <c r="K28" s="8">
        <f>IF(L28=1,VLOOKUP(J28,ST_able,2),VLOOKUP(J28,st_baker,2))</f>
        <v>2</v>
      </c>
      <c r="L28" s="8">
        <f t="shared" si="15"/>
        <v>1</v>
      </c>
      <c r="M28" s="8">
        <f t="shared" si="6"/>
        <v>53</v>
      </c>
      <c r="N28" s="8">
        <f t="shared" si="7"/>
        <v>55</v>
      </c>
      <c r="O28" s="8">
        <f t="shared" si="8"/>
        <v>55</v>
      </c>
      <c r="P28" s="8" t="str">
        <f t="shared" si="16"/>
        <v/>
      </c>
      <c r="Q28" s="8" t="str">
        <f t="shared" si="9"/>
        <v/>
      </c>
      <c r="R28" s="8">
        <f t="shared" si="10"/>
        <v>57</v>
      </c>
      <c r="S28" s="8">
        <f t="shared" si="3"/>
        <v>0</v>
      </c>
      <c r="T28" s="8">
        <f t="shared" si="17"/>
        <v>0</v>
      </c>
      <c r="U28" s="8">
        <f t="shared" si="12"/>
        <v>0</v>
      </c>
      <c r="V28" s="8">
        <f t="shared" si="13"/>
        <v>2</v>
      </c>
      <c r="W28" s="8">
        <f t="shared" si="14"/>
        <v>0</v>
      </c>
      <c r="X28" s="2"/>
      <c r="Y28" s="2"/>
      <c r="Z28" s="2"/>
    </row>
    <row r="29" ht="15.75" customHeight="1">
      <c r="A29" s="2"/>
      <c r="B29" s="2"/>
      <c r="C29" s="2"/>
      <c r="D29" s="2"/>
      <c r="E29" s="2"/>
      <c r="F29" s="8">
        <v>26.0</v>
      </c>
      <c r="G29" s="8">
        <f t="shared" si="4"/>
        <v>0.7</v>
      </c>
      <c r="H29" s="8">
        <f>VLOOKUP(G29,iat,2)</f>
        <v>3</v>
      </c>
      <c r="I29" s="8">
        <f t="shared" si="5"/>
        <v>56</v>
      </c>
      <c r="J29" s="8">
        <f t="shared" si="2"/>
        <v>0.43</v>
      </c>
      <c r="K29" s="8">
        <f>IF(L29=1,VLOOKUP(J29,ST_able,2),VLOOKUP(J29,st_baker,2))</f>
        <v>3</v>
      </c>
      <c r="L29" s="8">
        <f t="shared" si="15"/>
        <v>1</v>
      </c>
      <c r="M29" s="8">
        <f t="shared" si="6"/>
        <v>56</v>
      </c>
      <c r="N29" s="8">
        <f t="shared" si="7"/>
        <v>59</v>
      </c>
      <c r="O29" s="8">
        <f t="shared" si="8"/>
        <v>59</v>
      </c>
      <c r="P29" s="8" t="str">
        <f t="shared" si="16"/>
        <v/>
      </c>
      <c r="Q29" s="8" t="str">
        <f t="shared" si="9"/>
        <v/>
      </c>
      <c r="R29" s="8">
        <f t="shared" si="10"/>
        <v>57</v>
      </c>
      <c r="S29" s="8">
        <f t="shared" si="3"/>
        <v>0</v>
      </c>
      <c r="T29" s="8">
        <f t="shared" si="17"/>
        <v>1</v>
      </c>
      <c r="U29" s="8">
        <f t="shared" si="12"/>
        <v>0</v>
      </c>
      <c r="V29" s="8">
        <f t="shared" si="13"/>
        <v>3</v>
      </c>
      <c r="W29" s="8">
        <f t="shared" si="14"/>
        <v>0</v>
      </c>
      <c r="X29" s="2"/>
      <c r="Y29" s="2"/>
      <c r="Z29" s="2"/>
    </row>
    <row r="30" ht="15.75" customHeight="1">
      <c r="A30" s="2"/>
      <c r="B30" s="2"/>
      <c r="C30" s="2"/>
      <c r="D30" s="2"/>
      <c r="E30" s="2"/>
      <c r="F30" s="8">
        <v>28.0</v>
      </c>
      <c r="G30" s="8">
        <f t="shared" si="4"/>
        <v>0.06</v>
      </c>
      <c r="H30" s="8">
        <f>VLOOKUP(G30,iat,2)</f>
        <v>1</v>
      </c>
      <c r="I30" s="8">
        <f>SUM(I31,H30)</f>
        <v>60</v>
      </c>
      <c r="J30" s="8">
        <f t="shared" si="2"/>
        <v>0.74</v>
      </c>
      <c r="K30" s="8">
        <f>IF(L30=1,VLOOKUP(J30,ST_able,2),VLOOKUP(J30,st_baker,2))</f>
        <v>4</v>
      </c>
      <c r="L30" s="8">
        <f>IF(O31&lt;=R31,1, 2) </f>
        <v>1</v>
      </c>
      <c r="M30" s="8">
        <f>IF(L30=1,IF(I30&gt;O31,I30,O31),"")</f>
        <v>60</v>
      </c>
      <c r="N30" s="8">
        <f t="shared" si="7"/>
        <v>64</v>
      </c>
      <c r="O30" s="8">
        <f>IF(N30="", O31, N30)</f>
        <v>64</v>
      </c>
      <c r="P30" s="8" t="str">
        <f>IF(L30=2,IF(I30&gt;R31,I30,R31),"")</f>
        <v/>
      </c>
      <c r="Q30" s="8" t="str">
        <f t="shared" si="9"/>
        <v/>
      </c>
      <c r="R30" s="8">
        <f>IF(Q30="", R31, Q30)</f>
        <v>65</v>
      </c>
      <c r="S30" s="8">
        <f t="shared" si="3"/>
        <v>0</v>
      </c>
      <c r="T30" s="8">
        <f>IF(M30-O31&gt;0, M30-O31, 0)</f>
        <v>1</v>
      </c>
      <c r="U30" s="8">
        <f>IF(P30-R31&gt;0, P30-R31, 0)</f>
        <v>0</v>
      </c>
      <c r="V30" s="8">
        <f t="shared" si="13"/>
        <v>4</v>
      </c>
      <c r="W30" s="8">
        <f t="shared" si="14"/>
        <v>0</v>
      </c>
      <c r="X30" s="2"/>
      <c r="Y30" s="2"/>
      <c r="Z30" s="2"/>
    </row>
    <row r="31" ht="15.75" customHeight="1">
      <c r="A31" s="2"/>
      <c r="B31" s="2"/>
      <c r="C31" s="2"/>
      <c r="D31" s="2"/>
      <c r="E31" s="2"/>
      <c r="F31" s="8">
        <v>27.0</v>
      </c>
      <c r="G31" s="8">
        <f t="shared" si="4"/>
        <v>0.83</v>
      </c>
      <c r="H31" s="8">
        <f>VLOOKUP(G31,iat,2)</f>
        <v>3</v>
      </c>
      <c r="I31" s="8">
        <f t="shared" ref="I31:I32" si="20">SUM(I29,H31)</f>
        <v>59</v>
      </c>
      <c r="J31" s="8">
        <f t="shared" si="2"/>
        <v>0.94</v>
      </c>
      <c r="K31" s="8">
        <f>IF(L31=1,VLOOKUP(J31,ST_able,2),VLOOKUP(J31,st_baker,2))</f>
        <v>6</v>
      </c>
      <c r="L31" s="8">
        <f t="shared" ref="L31:L32" si="21">IF(O29&lt;=R29,1, 2) </f>
        <v>2</v>
      </c>
      <c r="M31" s="8" t="str">
        <f t="shared" ref="M31:M32" si="22">IF(L31=1,IF(I31&gt;O29,I31,O29),"")</f>
        <v/>
      </c>
      <c r="N31" s="8" t="str">
        <f t="shared" si="7"/>
        <v/>
      </c>
      <c r="O31" s="8">
        <f t="shared" ref="O31:O32" si="23">IF(N31="", O29, N31)</f>
        <v>59</v>
      </c>
      <c r="P31" s="8">
        <f t="shared" ref="P31:P32" si="24">IF(L31=2,IF(I31&gt;R29,I31,R29),"")</f>
        <v>59</v>
      </c>
      <c r="Q31" s="8">
        <f t="shared" si="9"/>
        <v>65</v>
      </c>
      <c r="R31" s="8">
        <f t="shared" ref="R31:R32" si="25">IF(Q31="", R29, Q31)</f>
        <v>65</v>
      </c>
      <c r="S31" s="8">
        <f t="shared" si="3"/>
        <v>0</v>
      </c>
      <c r="T31" s="8">
        <f t="shared" ref="T31:T32" si="26">IF(M31-O29&gt;0, M31-O29, 0)</f>
        <v>0</v>
      </c>
      <c r="U31" s="8">
        <f t="shared" ref="U31:U32" si="27">IF(P31-R29&gt;0, P31-R29, 0)</f>
        <v>2</v>
      </c>
      <c r="V31" s="8">
        <f t="shared" si="13"/>
        <v>0</v>
      </c>
      <c r="W31" s="8">
        <f t="shared" si="14"/>
        <v>6</v>
      </c>
      <c r="X31" s="2"/>
      <c r="Y31" s="2"/>
      <c r="Z31" s="2"/>
    </row>
    <row r="32" ht="15.75" customHeight="1">
      <c r="A32" s="2"/>
      <c r="B32" s="2"/>
      <c r="C32" s="2"/>
      <c r="D32" s="2"/>
      <c r="E32" s="2"/>
      <c r="F32" s="8">
        <v>29.0</v>
      </c>
      <c r="G32" s="8">
        <f t="shared" si="4"/>
        <v>0.87</v>
      </c>
      <c r="H32" s="8">
        <f>VLOOKUP(G32,iat,2)</f>
        <v>4</v>
      </c>
      <c r="I32" s="8">
        <f t="shared" si="20"/>
        <v>64</v>
      </c>
      <c r="J32" s="8">
        <f t="shared" si="2"/>
        <v>0.17</v>
      </c>
      <c r="K32" s="8">
        <f>IF(L32=1,VLOOKUP(J32,ST_able,2),VLOOKUP(J32,st_baker,2))</f>
        <v>2</v>
      </c>
      <c r="L32" s="8">
        <f t="shared" si="21"/>
        <v>1</v>
      </c>
      <c r="M32" s="8">
        <f t="shared" si="22"/>
        <v>64</v>
      </c>
      <c r="N32" s="8">
        <f t="shared" si="7"/>
        <v>66</v>
      </c>
      <c r="O32" s="8">
        <f t="shared" si="23"/>
        <v>66</v>
      </c>
      <c r="P32" s="8" t="str">
        <f t="shared" si="24"/>
        <v/>
      </c>
      <c r="Q32" s="8" t="str">
        <f t="shared" si="9"/>
        <v/>
      </c>
      <c r="R32" s="8">
        <f t="shared" si="25"/>
        <v>65</v>
      </c>
      <c r="S32" s="8">
        <f t="shared" si="3"/>
        <v>0</v>
      </c>
      <c r="T32" s="8">
        <f t="shared" si="26"/>
        <v>0</v>
      </c>
      <c r="U32" s="8">
        <f t="shared" si="27"/>
        <v>0</v>
      </c>
      <c r="V32" s="8">
        <f t="shared" si="13"/>
        <v>2</v>
      </c>
      <c r="W32" s="8">
        <f t="shared" si="14"/>
        <v>0</v>
      </c>
      <c r="X32" s="2"/>
      <c r="Y32" s="2"/>
      <c r="Z32" s="2"/>
    </row>
    <row r="33" ht="15.75" customHeight="1">
      <c r="A33" s="2"/>
      <c r="B33" s="2"/>
      <c r="C33" s="2"/>
      <c r="D33" s="2"/>
      <c r="E33" s="2"/>
      <c r="F33" s="8">
        <v>30.0</v>
      </c>
      <c r="G33" s="8">
        <f t="shared" si="4"/>
        <v>0.54</v>
      </c>
      <c r="H33" s="8">
        <f>VLOOKUP(G33,iat,2)</f>
        <v>2</v>
      </c>
      <c r="I33" s="8">
        <f>SUM(I32,H33)</f>
        <v>66</v>
      </c>
      <c r="J33" s="8">
        <f t="shared" si="2"/>
        <v>0.06</v>
      </c>
      <c r="K33" s="8">
        <f>IF(L33=1,VLOOKUP(J33,ST_able,2),VLOOKUP(J33,st_baker,2))</f>
        <v>3</v>
      </c>
      <c r="L33" s="8">
        <f>IF(O32&lt;=R32,1, 2) </f>
        <v>2</v>
      </c>
      <c r="M33" s="8" t="str">
        <f>IF(L33=1,IF(I33&gt;O32,I33,O32),"")</f>
        <v/>
      </c>
      <c r="N33" s="8" t="str">
        <f t="shared" si="7"/>
        <v/>
      </c>
      <c r="O33" s="8">
        <f>IF(N33="", O32, N33)</f>
        <v>66</v>
      </c>
      <c r="P33" s="8">
        <f>IF(L33=2,IF(I33&gt;R32,I33,R32),"")</f>
        <v>66</v>
      </c>
      <c r="Q33" s="8">
        <f t="shared" si="9"/>
        <v>69</v>
      </c>
      <c r="R33" s="8">
        <f>IF(Q33="", R32, Q33)</f>
        <v>69</v>
      </c>
      <c r="S33" s="8">
        <f t="shared" si="3"/>
        <v>0</v>
      </c>
      <c r="T33" s="8">
        <f>IF(M33-O32&gt;0, M33-O32, 0)</f>
        <v>0</v>
      </c>
      <c r="U33" s="8">
        <f>IF(P33-R32&gt;0, P33-R32, 0)</f>
        <v>1</v>
      </c>
      <c r="V33" s="8">
        <f t="shared" si="13"/>
        <v>0</v>
      </c>
      <c r="W33" s="8">
        <f t="shared" si="14"/>
        <v>3</v>
      </c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8">
        <f t="shared" ref="S34:U34" si="28">SUM(S4:S33)</f>
        <v>8</v>
      </c>
      <c r="T34" s="8">
        <f t="shared" si="28"/>
        <v>10</v>
      </c>
      <c r="U34" s="8">
        <f t="shared" si="28"/>
        <v>15</v>
      </c>
      <c r="V34" s="8">
        <f>SUMIF(I4:I33, "&lt;=60", V4:V33)</f>
        <v>54</v>
      </c>
      <c r="W34" s="8">
        <f>SUMIF(I4:I33, "&lt;=60", W4:W33)</f>
        <v>51</v>
      </c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M2:O2"/>
    <mergeCell ref="P2:R2"/>
    <mergeCell ref="A6:C6"/>
    <mergeCell ref="A14:C14"/>
    <mergeCell ref="A22:C22"/>
    <mergeCell ref="A26:B26"/>
    <mergeCell ref="F1:W1"/>
  </mergeCells>
  <printOptions/>
  <pageMargins bottom="0.75" footer="0.0" header="0.0" left="0.7" right="0.7" top="0.75"/>
  <pageSetup paperSize="9" orientation="landscape"/>
  <drawing r:id="rId1"/>
</worksheet>
</file>