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nmills-my.sharepoint.com/personal/prasad_maharana_genmills_com/Documents/Desktop/upc_mapping/upc_mapping_test/"/>
    </mc:Choice>
  </mc:AlternateContent>
  <xr:revisionPtr revIDLastSave="13" documentId="8_{99E2D8BD-0945-43CB-995C-4E731783DBE0}" xr6:coauthVersionLast="47" xr6:coauthVersionMax="47" xr10:uidLastSave="{B39712EF-9618-4B0E-B03B-4356FE64A042}"/>
  <bookViews>
    <workbookView xWindow="-108" yWindow="-108" windowWidth="23256" windowHeight="12576" xr2:uid="{173DD829-122D-425E-A9C5-B468AE632D2B}"/>
  </bookViews>
  <sheets>
    <sheet name="Sheet1" sheetId="1" r:id="rId1"/>
    <sheet name="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E9" i="2"/>
  <c r="E8" i="2"/>
  <c r="E7" i="2"/>
  <c r="E6" i="2"/>
  <c r="E5" i="2"/>
  <c r="E4" i="2"/>
  <c r="E3" i="2"/>
  <c r="E2" i="2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</calcChain>
</file>

<file path=xl/sharedStrings.xml><?xml version="1.0" encoding="utf-8"?>
<sst xmlns="http://schemas.openxmlformats.org/spreadsheetml/2006/main" count="1975" uniqueCount="394">
  <si>
    <t>Total US</t>
  </si>
  <si>
    <t>Weeks</t>
  </si>
  <si>
    <t>GMI_CATEGORY</t>
  </si>
  <si>
    <t>GMI_MANUFACTURER</t>
  </si>
  <si>
    <t>ITEM</t>
  </si>
  <si>
    <t>$</t>
  </si>
  <si>
    <t>Total US xAOC</t>
  </si>
  <si>
    <t>1 w/e 10/14/23</t>
  </si>
  <si>
    <t>RTE CEREAL</t>
  </si>
  <si>
    <t>GMI</t>
  </si>
  <si>
    <t xml:space="preserve">:RATIO GRANOLA CEREAL CHOCOLATE ALMOND GRANOLA READY TO EAT BAG 8 OUNCE </t>
  </si>
  <si>
    <t>13,502.417</t>
  </si>
  <si>
    <t xml:space="preserve">:RATIO GRANOLA CEREAL COCONUT ALMOND GRANOLA READY TO EAT BAG 8 OUNCE </t>
  </si>
  <si>
    <t>120,603.074</t>
  </si>
  <si>
    <t xml:space="preserve">:RATIO GRANOLA CEREAL TOASTED ALMOND GRANOLA READY TO EAT BAG 8 OUNCE </t>
  </si>
  <si>
    <t>109,576.321</t>
  </si>
  <si>
    <t xml:space="preserve">:RATIO RTE CEREAL CINNAMON CRANBERRY ALMOND CRUN READY TO EAT BAG IN BOX 9.7 OUNCE </t>
  </si>
  <si>
    <t>55,990.198</t>
  </si>
  <si>
    <t xml:space="preserve">:RATIO RTE CEREAL MAPLE ALMOND CRUNCH READY TO EAT BAG IN BOX 10.4 OUNCE </t>
  </si>
  <si>
    <t>114,527.893</t>
  </si>
  <si>
    <t xml:space="preserve">:RATIO VANILLA ALMOND CRUNCH RTE CEREAL VANILLA ALMOND CRUNCH READY TO EAT BAG IN BOX 10.4 OUNCE </t>
  </si>
  <si>
    <t>67,216.94</t>
  </si>
  <si>
    <t xml:space="preserve">ANNIE'S HOMEGROWN BIRTHDAY CAK RTE CEREAL OAT CORN AND RICE READY TO EAT BAG IN BOX 9.4 OUNCE </t>
  </si>
  <si>
    <t>290.496</t>
  </si>
  <si>
    <t xml:space="preserve">ANNIE'S HOMEGROWN COCOA BUNNIE RTE CEREAL OAT CORN AND RICE READY TO EAT BAG IN BOX 10 OUNCE </t>
  </si>
  <si>
    <t>28,703.281</t>
  </si>
  <si>
    <t xml:space="preserve">ANNIE'S HOMEGROWN FRUITY BUNNI RTE CEREAL SWEETENED ORGANIC CORN AND OAT READY TO EAT BAG IN BOX 10 OUNCE </t>
  </si>
  <si>
    <t>204.3</t>
  </si>
  <si>
    <t xml:space="preserve">ANNIE'S ORGANIC CINNAMON ROLL RTE CEREAL NATURALLY FLAVORED CINNAMON READY TO EAT BAG IN BOX 10 OUNCE </t>
  </si>
  <si>
    <t>12,383.542</t>
  </si>
  <si>
    <t xml:space="preserve">CASCADIAN FARM BERRY VANILLA P RTE CEREAL LGHT SWT NTR BRY PRP YL CRN PF READY TO EAT BOX 10.25 OUNCE </t>
  </si>
  <si>
    <t>32,360.143</t>
  </si>
  <si>
    <t xml:space="preserve">CASCADIAN FARM BLUEBERRY ALMON RTE CEREAL BLUEBERRY ALMOND CRUNCH READY TO EAT BAG IN BOX 34 OUNCE </t>
  </si>
  <si>
    <t>194.031</t>
  </si>
  <si>
    <t xml:space="preserve">CASCADIAN FARM BROWNIE CRUNCH RTE CEREAL BROWNIE CRUNCH CEREAL READY TO EAT BOX 12.4 OUNCE </t>
  </si>
  <si>
    <t>24,632.784</t>
  </si>
  <si>
    <t xml:space="preserve">CASCADIAN FARM BUZZ CRUNCH RTE CEREAL WHL GN OAT CRP RC CN FLK AL HN READY TO EAT BOX 14.4 OUNCE </t>
  </si>
  <si>
    <t>25,436.828</t>
  </si>
  <si>
    <t xml:space="preserve">CASCADIAN FARM CINNAMON CRUNCH RTE CEREAL CINNAMON CRUNCH READY TO EAT BAG IN BOX 14.5 OUNCE </t>
  </si>
  <si>
    <t>41,403.179</t>
  </si>
  <si>
    <t xml:space="preserve">CASCADIAN FARM CINNAMON CRUNCH RTE CEREAL CINNAMON CRUNCH READY TO EAT BOX 9.2 OUNCE </t>
  </si>
  <si>
    <t>245,338.732</t>
  </si>
  <si>
    <t xml:space="preserve">CASCADIAN FARM CINNAMON CRUNCH RTE CEREAL WHL GRN SQRS LGHTL SPRNK CNMN READY TO EAT BOX 9.2 OUNCE </t>
  </si>
  <si>
    <t>2,189.54</t>
  </si>
  <si>
    <t xml:space="preserve">CASCADIAN FARM CLIMATE SMART K RTE CEREAL WHL GRN KRNZ WHT FLKS FLKS HNY READY TO EAT BAG IN BOX 13.3 OUNCE </t>
  </si>
  <si>
    <t>4,944.97</t>
  </si>
  <si>
    <t xml:space="preserve">CASCADIAN FARM CNMN RSN GRNL GRANOLA CEREAL CINNAMON RAISIN GRANOLA READY TO EAT BAG IN BOX 15.6 OUNCE </t>
  </si>
  <si>
    <t>974.549</t>
  </si>
  <si>
    <t xml:space="preserve">CASCADIAN FARM COCOA CRISPY RI RTE CEREAL COCOA CRISPY RICE READY TO EAT BAG IN BOX 12 OUNCE </t>
  </si>
  <si>
    <t>19,164.521</t>
  </si>
  <si>
    <t xml:space="preserve">CASCADIAN FARM COCONUT CASHEW GRANOLA CEREAL WHOLE GRAIN OATS DATE POWDER C READY TO EAT BAG IN BOX 14 OUNCE </t>
  </si>
  <si>
    <t>37.42</t>
  </si>
  <si>
    <t xml:space="preserve">CASCADIAN FARM FRENCH VANILLA GRANOLA CEREAL FRENCH VANILLA ALMOND READY TO EAT BAG IN BOX 22 OUNCE </t>
  </si>
  <si>
    <t>23,687.76</t>
  </si>
  <si>
    <t xml:space="preserve">CASCADIAN FARM FRENCH VANILLA GRANOLA CEREAL WHL GRN OAT CRSP RC SLCD ALMND READY TO EAT BOX 13 OUNCE </t>
  </si>
  <si>
    <t xml:space="preserve">CASCADIAN FARM FRUITFUL O'S RTE CEREAL NTRLY FRT FLVRD SWTND CRN OAT READY TO EAT BOX 10.2 OUNCE </t>
  </si>
  <si>
    <t xml:space="preserve">CASCADIAN FARM FRUITY CRISPY R RTE CEREAL FRUITY CRISPY RICE READY TO EAT BAG IN BOX 11.5 OUNCE </t>
  </si>
  <si>
    <t xml:space="preserve">CASCADIAN FARM FRUITY CRISPY R RTE CEREAL FRUITY CRISPY RICE READY TO EAT BAG IN BOX 16 OUNCE </t>
  </si>
  <si>
    <t xml:space="preserve">CASCADIAN FARM GRAHAM CRUNCH RTE CEREAL GRAHAM SQR WHT RC OAT SPRN SGR READY TO EAT BOX 9.6 OUNCE </t>
  </si>
  <si>
    <t xml:space="preserve">CASCADIAN FARM GRANOLA CEREAL CINNAMON RAISIN GRANOLA READY TO EAT BAG 11 OUNCE </t>
  </si>
  <si>
    <t xml:space="preserve">CASCADIAN FARM GRANOLA CEREAL COCOA ALMOND GRANOLA READY TO EAT ENVELOP IN BOX 15 OUNCE </t>
  </si>
  <si>
    <t xml:space="preserve">CASCADIAN FARM GRANOLA CEREAL DARK CHOCOLATE ALMOND GRANOLA READY TO EAT BAG 11 OUNCE </t>
  </si>
  <si>
    <t xml:space="preserve">CASCADIAN FARM GRANOLA CEREAL FRENCH VANILLA ALMOND GRANOLA READY TO EAT BAG 11 OUNCE </t>
  </si>
  <si>
    <t xml:space="preserve">CASCADIAN FARM GRANOLA CEREAL FRUIT AND NUT GRANOLA READY TO EAT BAG 11 OUNCE </t>
  </si>
  <si>
    <t xml:space="preserve">CASCADIAN FARM GRANOLA CEREAL FRUIT AND NUT GRANOLA READY TO EAT BAG IN BOX 13.5 OUNCE </t>
  </si>
  <si>
    <t xml:space="preserve">CASCADIAN FARM GRANOLA CEREAL FRUIT AND NUT GRANOLA READY TO EAT BAG IN BOX 22.9 OUNCE </t>
  </si>
  <si>
    <t xml:space="preserve">CASCADIAN FARM GRANOLA CEREAL HONEY CASHEW GRANOLA READY TO EAT ENVELOP IN BOX 15 OUNCE </t>
  </si>
  <si>
    <t xml:space="preserve">CASCADIAN FARM GRANOLA CEREAL OAT AND HONEY GRANOLA READY TO EAT BAG 11 OUNCE </t>
  </si>
  <si>
    <t xml:space="preserve">CASCADIAN FARM GRANOLA CEREAL OATS AND HONEY GRANOLA READY TO EAT BOX 16 OUNCE </t>
  </si>
  <si>
    <t xml:space="preserve">CASCADIAN FARM GRANOLA CEREAL WHOLE GRAIN OATS DATE POWDER A READY TO EAT BAG IN BOX 13 OUNCE </t>
  </si>
  <si>
    <t xml:space="preserve">CASCADIAN FARM GRANOLA CEREAL WHOLE GRAIN OATS DATE POWDER B READY TO EAT BAG 11 OUNCE </t>
  </si>
  <si>
    <t xml:space="preserve">CASCADIAN FARM GRANOLA CEREAL WHOLE GRAIN OATS DATE POWDER READY TO EAT BAG 11 OUNCE </t>
  </si>
  <si>
    <t xml:space="preserve">CASCADIAN FARM GRANOLA CEREAL WHOLE GRAIN OATS DATE PWDR CN READY TO EAT BAG 11 OUNCE </t>
  </si>
  <si>
    <t xml:space="preserve">CASCADIAN FARM HEARTY MORNING RTE CEREAL WHL WHT FLK GRN CLS CRN BRN TW READY TO EAT BAG IN BOX 14.6 OUNCE </t>
  </si>
  <si>
    <t xml:space="preserve">CASCADIAN FARM HONEY NUT O'S RTE CEREAL WHL GRN OAT BRLY TCHD HNY ALMN READY TO EAT BAG IN BOX 9.5 OUNCE </t>
  </si>
  <si>
    <t xml:space="preserve">CASCADIAN FARM HONEY OAT CRUNC RTE CEREAL CORN FLAKES WHEAT FLAKES WHL G READY TO EAT BAG IN BOX 13.5 OUNCE </t>
  </si>
  <si>
    <t xml:space="preserve">CASCADIAN FARM MULTI GRN SQRS RTE CEREAL WHOLE WHT RC CRN BKD DLCS CRSP READY TO EAT BAG IN BOX 12.3 OUNCE </t>
  </si>
  <si>
    <t xml:space="preserve">CASCADIAN FARM PURELY O'S RTE CEREAL PURELY O S READY TO EAT BAG IN BOX 11.75 OUNCE </t>
  </si>
  <si>
    <t xml:space="preserve">CASCADIAN FARM PURELY O'S RTE CEREAL WHOLE GRAIN OAT AND BARLEY READY TO EAT BAG IN BOX 8.6 OUNCE </t>
  </si>
  <si>
    <t xml:space="preserve">CASCADIAN FARM RAISIN BRAN RTE CEREAL RAISIN BRAN READY TO EAT BOX 12 OUNCE </t>
  </si>
  <si>
    <t xml:space="preserve">CASCADIAN FARM RTE CEREAL FROSTED FLAKES WITH SPROUTED W READY TO EAT BAG IN BOX 12.7 OUNCE </t>
  </si>
  <si>
    <t xml:space="preserve">CASCADIAN FARM RTE CEREAL HONEY VANILLA CRUNCH READY TO EAT BAG IN BOX 10.5 OUNCE </t>
  </si>
  <si>
    <t xml:space="preserve">CASCADIAN FARM RTE CEREAL VANILLA CRISP READY TO EAT BAG IN BOX 12.5 OUNCE </t>
  </si>
  <si>
    <t xml:space="preserve">CASCADIAN FARM RTE CEREAL WHOLE GRAIN WHEAT READY TO EAT BAG IN BOX 12.2 OUNCE </t>
  </si>
  <si>
    <t xml:space="preserve">CSCDN FRM GRNL DRK CHCLT ALMND GRANOLA CEREAL DARK CHOCOLATE ALMOND GRANOLA READY TO EAT BAG IN BOX 13.25 OUNCE </t>
  </si>
  <si>
    <t xml:space="preserve">CSCDN FRM MPL BRWN SGR GRNL GRANOLA CEREAL MAPLE BROWN SUGAR GRANOLA READY TO EAT BOX 15 OUNCE </t>
  </si>
  <si>
    <t xml:space="preserve">CSCDN FRM OATS AND HNY GRNL GRANOLA CEREAL OATS AND HONEY GRANOLA READY TO EAT BAG IN BOX 22.4 OUNCE </t>
  </si>
  <si>
    <t xml:space="preserve">GENERAL MILLS APPLE CNMN CHRS RTE CEREAL SWEETENED WHOLE GRAIN OAT CRL READY TO EAT BAG IN BOX 14.2 OUNCE </t>
  </si>
  <si>
    <t xml:space="preserve">GENERAL MILLS APPLE CNMN CHRS RTE CEREAL SWEETENED WHOLE GRAIN OAT CRL READY TO EAT BAG IN BOX 19 OUNCE </t>
  </si>
  <si>
    <t xml:space="preserve">GENERAL MILLS APPLE CNMN CHX RTE CEREAL SWEETENED RICE CEREAL READY TO EAT BAG IN BOX 12 OUNCE </t>
  </si>
  <si>
    <t xml:space="preserve">GENERAL MILLS APPLE CNMN CHX RTE CEREAL SWEETENED RICE CEREAL READY TO EAT BAG IN BOX 19.2 OUNCE </t>
  </si>
  <si>
    <t xml:space="preserve">GENERAL MILLS APPLE PIE TOAST RTE CEREAL SWEETENED WHOLE WHT AND RC CRL READY TO EAT BOX 12 OUNCE </t>
  </si>
  <si>
    <t xml:space="preserve">GENERAL MILLS APPLE PIE TOAST RTE CEREAL SWEETENED WHOLE WHT AND RC CRL READY TO EAT BOX 18.8 OUNCE </t>
  </si>
  <si>
    <t xml:space="preserve">GENERAL MILLS BASIC 4 RTE CEREAL MULTIGRAIN CEREAL WITH FRUIT A READY TO EAT BAG IN BOX 19.8 OUNCE </t>
  </si>
  <si>
    <t xml:space="preserve">GENERAL MILLS BERRY BERRY KIX RTE CEREAL LIGHTLY SWEETENED CORN CEREAL READY TO EAT BAG IN BOX 18 OUNCE </t>
  </si>
  <si>
    <t xml:space="preserve">GENERAL MILLS BERRY WITH MARSH RTE CEREAL BERRY FLAVORED SWEETENED CRN M READY TO EAT BAG IN BOX 11.2 OUNCE </t>
  </si>
  <si>
    <t xml:space="preserve">GENERAL MILLS BLUEBERRY CHEERI RTE CEREAL SWEETENED WHOLE GRAIN OAT READY TO EAT BAG IN BOX 14.2 OUNCE </t>
  </si>
  <si>
    <t xml:space="preserve">GENERAL MILLS BLUEBERRY CHEERI RTE CEREAL SWEETENED WHOLE GRAIN OAT READY TO EAT BAG IN BOX 19 OUNCE </t>
  </si>
  <si>
    <t xml:space="preserve">GENERAL MILLS BLUEBERRY CHEX RTE CEREAL SWEETENED RICE CEREAL READY TO EAT BOX 12 OUNCE </t>
  </si>
  <si>
    <t xml:space="preserve">GENERAL MILLS BOO BERRY RTE CEREAL ARTIFICIAL BERRY FLAVOR FROSTE READY TO EAT BAG IN BOX 9.6 OUNCE </t>
  </si>
  <si>
    <t xml:space="preserve">GENERAL MILLS BOO BERRY RTE CEREAL ARTIFICIALLY BERRY FLVRD MNSTR READY TO EAT BAG IN BOX 16 OUNCE </t>
  </si>
  <si>
    <t xml:space="preserve">GENERAL MILLS CARMELLA CREEPER RTE CEREAL ARTFCLY CRML APL FLVRD SWTND READY TO EAT BOX 15.8 OUNCE </t>
  </si>
  <si>
    <t xml:space="preserve">GENERAL MILLS CARMELLA CREEPER RTE CEREAL ARTFCLY CRML APL FLVRD SWTND READY TO EAT BOX 9.3 OUNCE </t>
  </si>
  <si>
    <t xml:space="preserve">GENERAL MILLS CEREAL-READY TO EAT BOX 28 OUNCE </t>
  </si>
  <si>
    <t xml:space="preserve">GENERAL MILLS CEREAL-READY TO EAT BOX 37.5 OUNCE </t>
  </si>
  <si>
    <t xml:space="preserve">GENERAL MILLS CEREAL-READY TO EAT BOX 38.5 OUNCE </t>
  </si>
  <si>
    <t xml:space="preserve">GENERAL MILLS CEREAL-READY TO EAT BOX 38.9 OUNCE </t>
  </si>
  <si>
    <t xml:space="preserve">GENERAL MILLS CEREAL-READY TO EAT BOX 39.2 OUNCE </t>
  </si>
  <si>
    <t xml:space="preserve">GENERAL MILLS CEREAL-READY TO EAT BOX 9.144 OUNCE </t>
  </si>
  <si>
    <t xml:space="preserve">GENERAL MILLS CEREAL-READY TO EAT PARTY MIX BOX 54.25 OUNCE </t>
  </si>
  <si>
    <t xml:space="preserve">GENERAL MILLS CHCLT LCKY CHRMS RTE CEREAL CHOCOLATEY WHOLE GRN CRL MRSHM READY TO EAT BAG IN BOX 11 OUNCE </t>
  </si>
  <si>
    <t xml:space="preserve">GENERAL MILLS CHCLT LCKY CHRMS RTE CEREAL CHOCOLATEY WHOLE GRN CRL MRSHM READY TO EAT BAG IN BOX 18.8 OUNCE </t>
  </si>
  <si>
    <t xml:space="preserve">GENERAL MILLS CHCLT TST CRNCH RTE CEREAL NTRLY FLVRD CHCLT SWTND WHT RC READY TO EAT BAG IN BOX 19.5 OUNCE </t>
  </si>
  <si>
    <t xml:space="preserve">GENERAL MILLS CHCLT TST CRNCH RTE CEREAL NTRLY FLVRD CHCLT SWTND WHT WT READY TO EAT BAG IN BOX 12.4 OUNCE </t>
  </si>
  <si>
    <t xml:space="preserve">GENERAL MILLS CHEERIOS FROSTED RTE CEREAL SWEETENED WHOLE GRAIN OAT READY TO EAT BAG IN BOX 10.9 OUNCE </t>
  </si>
  <si>
    <t xml:space="preserve">GENERAL MILLS CHEERIOS FROSTED RTE CEREAL SWEETENED WHOLE GRAIN OAT READY TO EAT BAG IN BOX 18.5 OUNCE </t>
  </si>
  <si>
    <t xml:space="preserve">GENERAL MILLS CHEERIOS OAT CRU RTE CEREAL SWEETENED MULTIGRAIN WHOLE GRA READY TO EAT BAG IN BOX 18.2 OUNCE </t>
  </si>
  <si>
    <t xml:space="preserve">GENERAL MILLS CHEERIOS OAT CRU RTE CEREAL SWEETENED MULTIGRAIN WHOLE GRA READY TO EAT BAG IN BOX 24 OUNCE </t>
  </si>
  <si>
    <t xml:space="preserve">GENERAL MILLS CHEERIOS OAT CRU RTE CEREAL SWEETENED MULTIGRAIN WHOLE GRA READY TO EAT BAG IN BOX 59.5 OUNCE </t>
  </si>
  <si>
    <t xml:space="preserve">GENERAL MILLS CHEERIOS OAT CRU RTE CEREAL SWEETENED MULTIGRAIN WITH WHOL READY TO EAT BAG IN BOX 18 OUNCE </t>
  </si>
  <si>
    <t xml:space="preserve">GENERAL MILLS CHEERIOS OAT CRU RTE CEREAL SWEETENED MULTIGRAIN WITH WHOL READY TO EAT BAG IN BOX 18.2 OUNCE </t>
  </si>
  <si>
    <t xml:space="preserve">GENERAL MILLS CHEERIOS OAT CRU RTE CEREAL SWEETENED MULTIGRAIN WITH WHOL READY TO EAT BAG IN BOX 24 OUNCE </t>
  </si>
  <si>
    <t xml:space="preserve">GENERAL MILLS CHEERIOS RTE CEREAL SWEETENED MULTIGRAIN CEREAL READY TO EAT BAG IN BOX 12 OUNCE </t>
  </si>
  <si>
    <t xml:space="preserve">GENERAL MILLS CHEERIOS RTE CEREAL SWEETENED MULTIGRAIN CEREAL READY TO EAT BAG IN BOX 18 OUNCE </t>
  </si>
  <si>
    <t xml:space="preserve">GENERAL MILLS CHEERIOS RTE CEREAL SWEETENED WHOLE GRAIN OAT BAG IN BOX 10.9 OUNCE </t>
  </si>
  <si>
    <t xml:space="preserve">GENERAL MILLS CHEERIOS RTE CEREAL SWEETENED WHOLE GRAIN OAT BAG IN BOX 24.9 OUNCE </t>
  </si>
  <si>
    <t xml:space="preserve">GENERAL MILLS CHEERIOS RTE CEREAL SWEETENED WHOLE GRAIN OAT CRL READY TO EAT BAG IN BOX 14.3 OUNCE </t>
  </si>
  <si>
    <t xml:space="preserve">GENERAL MILLS CHEERIOS RTE CEREAL SWEETENED WHOLE GRAIN OAT CRL READY TO EAT BAG IN BOX 18.1 OUNCE </t>
  </si>
  <si>
    <t xml:space="preserve">GENERAL MILLS CHEERIOS RTE CEREAL TOASTED WHOLE GRAIN OAT CEREAL READY TO EAT BAG 28 OUNCE </t>
  </si>
  <si>
    <t xml:space="preserve">GENERAL MILLS CHEERIOS RTE CEREAL TOASTED WHOLE GRAIN OAT CEREAL READY TO EAT BAG IN BOX 18 OUNCE </t>
  </si>
  <si>
    <t xml:space="preserve">GENERAL MILLS CHEERIOS RTE CEREAL TOASTED WHOLE GRAIN OAT CEREAL READY TO EAT BAG IN BOX 20 OUNCE </t>
  </si>
  <si>
    <t>GENERAL MILLS CHEERIOS RTE CEREAL TOASTED WHOLE GRAIN OAT CEREAL READY TO EAT BOX 18 OUNCE X2</t>
  </si>
  <si>
    <t xml:space="preserve">GENERAL MILLS CHEERIOS RTE CEREAL TOASTED WHOLE GRAIN OAT CEREAL READY TO EAT BOX 20 OUNCE </t>
  </si>
  <si>
    <t xml:space="preserve">GENERAL MILLS CHEERIOS RTE CEREAL TOASTED WHOLE GRAIN OAT CEREAL READY TO EAT BOX 8.9 OUNCE </t>
  </si>
  <si>
    <t>GENERAL MILLS CHEERIOS RTE CEREAL TOASTED WHOLE GRAIN OAT CEREAL READY TO EAT CUP 1.3 OUNCE X4</t>
  </si>
  <si>
    <t xml:space="preserve">GENERAL MILLS CHEERIOS RTE CEREAL TOASTED WHOLE GRAIN OAT CEREAL READY TO EAT TUB 1.3 OUNCE </t>
  </si>
  <si>
    <t xml:space="preserve">GENERAL MILLS CHEERIOS RTE CEREAL TOASTED WHOLE GRAIN OAT READY TO EAT BAG 2.2 OUNCE </t>
  </si>
  <si>
    <t xml:space="preserve">GENERAL MILLS CHEERIOS RTE CEREAL TOASTED WHOLE GRAIN OAT READY TO EAT BAG IN BOX 21.7 OUNCE </t>
  </si>
  <si>
    <t xml:space="preserve">GENERAL MILLS CHEERIOS RTE CEREAL TOASTED WHOLE GRAIN OAT READY TO EAT BAG IN BOX 8.9 OUNCE </t>
  </si>
  <si>
    <t xml:space="preserve">GENERAL MILLS CHEERIOS RTE CEREAL TOASTED WHOLE GRAIN OAT READY TO EAT BOX 18 OUNCE </t>
  </si>
  <si>
    <t>GENERAL MILLS CHEERIOS RTE CEREAL TOASTED WHOLE GRAIN OAT READY TO EAT BOX 20.35 OUNCE X2</t>
  </si>
  <si>
    <t xml:space="preserve">GENERAL MILLS CHEERIOS RTE CEREAL WHOLE GRAIN OAT CEREAL BAG IN BOX 12 OUNCE </t>
  </si>
  <si>
    <t xml:space="preserve">GENERAL MILLS CHEX RTE CEREAL SWEETENED CORN CEREAL READY TO EAT BAG IN BOX 12.8 OUNCE </t>
  </si>
  <si>
    <t xml:space="preserve">GENERAL MILLS CHOCOLATE CHEX RTE CEREAL SWEETENED RICE CEREAL NATURAL READY TO EAT BAG IN BOX 12.8 OUNCE </t>
  </si>
  <si>
    <t xml:space="preserve">GENERAL MILLS CHOCOLATE CHEX RTE CEREAL SWEETENED RICE CEREAL NATURAL READY TO EAT BAG IN BOX 20.3 OUNCE </t>
  </si>
  <si>
    <t xml:space="preserve">GENERAL MILLS CHOCOLATE CHEX RTE CEREAL SWEETENED RICE CEREAL NATURAL READY TO EAT BAG IN BOX 21.1 OUNCE </t>
  </si>
  <si>
    <t xml:space="preserve">GENERAL MILLS CHOCOLATE CHRS RTE CEREAL CHOCOLATE FLAVORED WHOLE GRAIN READY TO EAT BAG IN BOX 14.3 OUNCE </t>
  </si>
  <si>
    <t xml:space="preserve">GENERAL MILLS CHOCOLATE CHRS RTE CEREAL CHOCOLATE FLAVORED WHOLE GRAIN READY TO EAT BAG IN BOX 19.2 OUNCE </t>
  </si>
  <si>
    <t xml:space="preserve">GENERAL MILLS CHOCOLATE CHRS RTE CEREAL CHOCOLATE FLAVORED WHOLE GRAIN READY TO EAT BAG IN BOX 4.35 OUNCE </t>
  </si>
  <si>
    <t xml:space="preserve">GENERAL MILLS CHOCOLATE PEANUT RTE CEREAL DRIED CHERRIES AND HONEY GRANO READY TO EAT TRAY IN BOX 7.2 OUNCE </t>
  </si>
  <si>
    <t xml:space="preserve">GENERAL MILLS CHOCOLATE PEANUT RTE CEREAL SWEETENED RICE CORN REAL PEANU READY TO EAT BAG IN BOX 13.6 OUNCE </t>
  </si>
  <si>
    <t xml:space="preserve">GENERAL MILLS CHOCOLATE PEANUT RTE CEREAL SWEETENED RICE CORN REAL PEANU READY TO EAT BAG IN BOX 36.75 OUNCE </t>
  </si>
  <si>
    <t xml:space="preserve">GENERAL MILLS CHOCOLATE PEANUT RTE CEREAL SWEETENED WHOLE GRN OAT FLVRD READY TO EAT BAG IN BOX 14.2 OUNCE </t>
  </si>
  <si>
    <t xml:space="preserve">GENERAL MILLS CHOCOLATE PEANUT RTE CEREAL SWEETENED WHOLE GRN OAT FLVRD READY TO EAT BAG IN BOX 18 OUNCE </t>
  </si>
  <si>
    <t xml:space="preserve">GENERAL MILLS CHOCOLATE STRAWB RTE CEREAL SWEETENED WHOLE GRAIN OAT CRL READY TO EAT BAG IN BOX 10.9 OUNCE </t>
  </si>
  <si>
    <t xml:space="preserve">GENERAL MILLS CHOCOLATE STRAWB RTE CEREAL SWEETENED WHOLE GRAIN OAT CRL READY TO EAT BAG IN BOX 18.5 OUNCE </t>
  </si>
  <si>
    <t xml:space="preserve">GENERAL MILLS CHRS OAT CRNCH O RTE CEREAL SWEETENED MULTIGRAIN WHOLE GRA READY TO EAT BAG IN BOX 18.2 OUNCE </t>
  </si>
  <si>
    <t xml:space="preserve">GENERAL MILLS CHRS OAT CRNCH O RTE CEREAL SWEETENED MULTIGRAIN WITH WHO READY TO EAT BAG IN BOX 24 OUNCE </t>
  </si>
  <si>
    <t xml:space="preserve">GENERAL MILLS CINNA FUEGO TOAS RTE CEREAL NATURALLY FLAVORED SWTND CRL READY TO EAT BAG 5.9 OUNCE </t>
  </si>
  <si>
    <t xml:space="preserve">GENERAL MILLS CINNAGRAHAM TOAS RTE CEREAL SWEETENED WHEAT AND CORN READY TO EAT BAG IN BOX 12 OUNCE </t>
  </si>
  <si>
    <t xml:space="preserve">GENERAL MILLS CINNAGRAHAM TOAS RTE CEREAL SWEETENED WHEAT AND CORN READY TO EAT BAG IN BOX 18.8 OUNCE </t>
  </si>
  <si>
    <t xml:space="preserve">GENERAL MILLS CINNAMON CHEERIO RTE CEREAL SWEETENED WHOLE GRAIN OAT REAL READY TO EAT BAG IN BOX 14.3 OUNCE </t>
  </si>
  <si>
    <t xml:space="preserve">GENERAL MILLS CINNAMON CHEERIO RTE CEREAL SWEETENED WHOLE GRAIN OAT REAL READY TO EAT BAG IN BOX 18.5 OUNCE </t>
  </si>
  <si>
    <t xml:space="preserve">GENERAL MILLS CINNAMON CHEX RTE CEREAL SWEETENED RICE CEREAL WITH REA READY TO EAT BAG IN BOX 19.2 OUNCE </t>
  </si>
  <si>
    <t xml:space="preserve">GENERAL MILLS CINNAMON CHEX RTE CEREAL SWEETENED RICE CEREAL WITH REA READY TO EAT BAG IN BOX 19.6 OUNCE </t>
  </si>
  <si>
    <t xml:space="preserve">GENERAL MILLS CINNAMON CHEX RTE CEREAL SWEETENED RICE WITH REAL CNMN READY TO EAT BAG IN BOX 12 OUNCE </t>
  </si>
  <si>
    <t xml:space="preserve">GENERAL MILLS CINNAMON TOAST C RTE CEREAL CRISPY SWTND WHL WHT RC CRL READY TO EAT BAG IN BOX 12.3 OUNCE </t>
  </si>
  <si>
    <t xml:space="preserve">GENERAL MILLS CINNAMON TOAST C RTE CEREAL CRISPY SWTND WHL WHT RC CRL READY TO EAT BAG IN BOX 19 OUNCE </t>
  </si>
  <si>
    <t xml:space="preserve">GENERAL MILLS CINNAMON TOAST C RTE CEREAL CRISPY SWTND WHT AND RC CRL READY TO EAT BAG IN BOX 11.9 OUNCE </t>
  </si>
  <si>
    <t xml:space="preserve">GENERAL MILLS CINNAMON TOAST C RTE CEREAL CRISPY SWTND WHT AND RC CRL READY TO EAT BAG IN BOX 19.3 OUNCE </t>
  </si>
  <si>
    <t xml:space="preserve">GENERAL MILLS CINNAMON TOAST C RTE CEREAL NATURALLY FLAVORED CHOCOLATE S READY TO EAT BAG IN BOX 11.9 OUNCE </t>
  </si>
  <si>
    <t xml:space="preserve">GENERAL MILLS CINNAMON TOAST C RTE CEREAL NATURALLY FLAVORED CHOCOLATE S READY TO EAT BAG IN BOX 18.9 OUNCE </t>
  </si>
  <si>
    <t xml:space="preserve">GENERAL MILLS CLASSIC TRIX RTE CEREAL FRUIT FLAVORED SWTND CRN PF READY TO EAT BAG 35 OUNCE </t>
  </si>
  <si>
    <t xml:space="preserve">GENERAL MILLS CLASSIC TRIX RTE CEREAL FRUIT FLAVORED SWTND CRN PF READY TO EAT BAG IN BOX 10.7 OUNCE </t>
  </si>
  <si>
    <t xml:space="preserve">GENERAL MILLS CLASSIC TRIX RTE CEREAL FRUIT FLAVORED SWTND CRN PF READY TO EAT BAG IN BOX 13.9 OUNCE </t>
  </si>
  <si>
    <t xml:space="preserve">GENERAL MILLS CLASSIC TRIX RTE CEREAL FRUIT FLAVORED SWTND CRN PF READY TO EAT BAG IN BOX 25.4 OUNCE </t>
  </si>
  <si>
    <t xml:space="preserve">GENERAL MILLS CNMN TST CRNCH RTE CEREAL CRISPY SWEETENED WHOLE WHEAT A READY TO EAT BAG IN BOX 18.8 OUNCE </t>
  </si>
  <si>
    <t xml:space="preserve">GENERAL MILLS CNMN TST CRNCH RTE CEREAL CRISPY SWTND WHL WHT RC CRL READY TO EAT BAG 3.5 OUNCE </t>
  </si>
  <si>
    <t xml:space="preserve">GENERAL MILLS CNMN TST CRNCH RTE CEREAL CRISPY SWTND WHL WHT RC CRL READY TO EAT BAG 32 OUNCE </t>
  </si>
  <si>
    <t xml:space="preserve">GENERAL MILLS CNMN TST CRNCH RTE CEREAL CRISPY SWTND WHL WHT RC CRL READY TO EAT BAG IN BOX 11.04 OUNCE </t>
  </si>
  <si>
    <t xml:space="preserve">GENERAL MILLS CNMN TST CRNCH RTE CEREAL CRISPY SWTND WHL WHT RC CRL READY TO EAT BAG IN BOX 12 OUNCE </t>
  </si>
  <si>
    <t xml:space="preserve">GENERAL MILLS CNMN TST CRNCH RTE CEREAL CRISPY SWTND WHL WHT RC CRL READY TO EAT BAG IN BOX 16.8 OUNCE </t>
  </si>
  <si>
    <t xml:space="preserve">GENERAL MILLS CNMN TST CRNCH RTE CEREAL CRISPY SWTND WHL WHT RC CRL READY TO EAT BAG IN BOX 18.8 OUNCE </t>
  </si>
  <si>
    <t xml:space="preserve">GENERAL MILLS CNMN TST CRNCH RTE CEREAL CRISPY SWTND WHL WHT RC CRL READY TO EAT BAG IN BOX 19.3 OUNCE </t>
  </si>
  <si>
    <t xml:space="preserve">GENERAL MILLS CNMN TST CRNCH RTE CEREAL CRISPY SWTND WHL WHT RC CRL READY TO EAT BAG IN BOX 27 OUNCE </t>
  </si>
  <si>
    <t xml:space="preserve">GENERAL MILLS CNMN TST CRNCH RTE CEREAL CRISPY SWTND WHL WHT RC CRL READY TO EAT BAG IN BOX 29.1 OUNCE </t>
  </si>
  <si>
    <t xml:space="preserve">GENERAL MILLS CNMN TST CRNCH RTE CEREAL CRISPY SWTND WHL WHT RC CRL READY TO EAT BAG IN BOX 43.75 OUNCE </t>
  </si>
  <si>
    <t xml:space="preserve">GENERAL MILLS CNMN TST CRNCH RTE CEREAL CRISPY SWTND WHL WHT RC CRL READY TO EAT BAG IN BOX 49.5 OUNCE </t>
  </si>
  <si>
    <t xml:space="preserve">GENERAL MILLS CNMN TST CRNCH RTE CEREAL CRISPY SWTND WHL WHT RC CRL READY TO EAT BOX 12.2 OUNCE </t>
  </si>
  <si>
    <t xml:space="preserve">GENERAL MILLS CNMN TST CRNCH RTE CEREAL CRISPY SWTND WHL WHT RC CRL READY TO EAT BOX 14.9 OUNCE </t>
  </si>
  <si>
    <t xml:space="preserve">GENERAL MILLS CNMN TST CRNCH RTE CEREAL CRISPY SWTND WHL WHT RC CRL READY TO EAT BOX 21.25 OUNCE </t>
  </si>
  <si>
    <t>GENERAL MILLS CNMN TST CRNCH RTE CEREAL CRISPY SWTND WHL WHT RC CRL READY TO EAT CUP 2 OUNCE X4</t>
  </si>
  <si>
    <t xml:space="preserve">GENERAL MILLS CNMN TST CRNCH RTE CEREAL CRISPY SWTND WHL WHT RC CRL READY TO EAT TUB 2 OUNCE </t>
  </si>
  <si>
    <t xml:space="preserve">GENERAL MILLS CNMN TST CRNCH RTE CEREAL DRIED CHERRIES AND HONEY GRANO READY TO EAT TRAY IN BOX 7.74 OUNCE </t>
  </si>
  <si>
    <t xml:space="preserve">GENERAL MILLS CNMN TST CRNCH RTE CEREAL SWEETENED WHEAT AND CORN CEREA READY TO EAT BAG IN BOX 10.7 OUNCE </t>
  </si>
  <si>
    <t xml:space="preserve">GENERAL MILLS CNMN TST CRNCH RTE CEREAL SWEETENED WHEAT AND CORN CEREA READY TO EAT BAG IN BOX 16.7 OUNCE </t>
  </si>
  <si>
    <t xml:space="preserve">GENERAL MILLS CNMN TST CRNCH SNACK MIX CHOCOLATE CARAMEL MULTIPLE FORM BAG 6.3 OUNCE </t>
  </si>
  <si>
    <t>GENERAL MILLS CNMN TST CRNCH SNACK MIX CINNAMON VANILLA MULTIPLE FORM BAG 1 OUNCE X8</t>
  </si>
  <si>
    <t xml:space="preserve">GENERAL MILLS CNMN TST CRNCH SNACK MIX CINNAMON VANILLA MULTIPLE FORM BAG 6.4 OUNCE </t>
  </si>
  <si>
    <t xml:space="preserve">GENERAL MILLS COCOA PUFFS MARS RTE CEREAL FROSTED CORN PUFF WITH MARSHMA READY TO EAT BAG 35 OUNCE </t>
  </si>
  <si>
    <t xml:space="preserve">GENERAL MILLS COCOA PUFFS MINI RTE CEREAL NATURALLY FLVRD SWTND CRN PFS READY TO EAT BAG IN BOX 10.4 OUNCE </t>
  </si>
  <si>
    <t xml:space="preserve">GENERAL MILLS COCOA PUFFS MINI RTE CEREAL SWEETENED CORN PUFFS READY TO EAT BAG IN BOX 18.1 OUNCE </t>
  </si>
  <si>
    <t xml:space="preserve">GENERAL MILLS COCOA PUFFS RTE CEREAL DRIED CHERRIES AND HONEY GRANO READY TO EAT TRAY IN BOX 7.2 OUNCE </t>
  </si>
  <si>
    <t xml:space="preserve">GENERAL MILLS COCOA PUFFS RTE CEREAL FROSTED CORN PUFF READY TO EAT TUB 1.7 OUNCE </t>
  </si>
  <si>
    <t xml:space="preserve">GENERAL MILLS COCOA PUFFS RTE CEREAL FROSTED CORN PUFFS READY TO EAT BAG IN BOX 28.5 OUNCE </t>
  </si>
  <si>
    <t xml:space="preserve">GENERAL MILLS COCOA PUFFS RTE CEREAL FROSTED CORN PUFFS READY TO EAT BAG IN BOX 39.25 OUNCE </t>
  </si>
  <si>
    <t xml:space="preserve">GENERAL MILLS COCOA PUFFS RTE CEREAL NATURALLY FLAVORED FROSTED COR READY TO EAT BAG IN BOX 10.4 OUNCE </t>
  </si>
  <si>
    <t xml:space="preserve">GENERAL MILLS COCOA PUFFS RTE CEREAL NATURALLY FLAVORED FROSTED COR READY TO EAT BAG IN BOX 18.1 OUNCE </t>
  </si>
  <si>
    <t xml:space="preserve">GENERAL MILLS COCOA PUFFS RTE CEREAL NATURALLY FLAVORED FROSTED COR READY TO EAT BAG IN BOX 25.8 OUNCE </t>
  </si>
  <si>
    <t xml:space="preserve">GENERAL MILLS COCOA PUFFS RTE CEREAL NATURALLY FLAVORED FROSTED COR READY TO EAT BAG IN BOX 32 OUNCE </t>
  </si>
  <si>
    <t xml:space="preserve">GENERAL MILLS COCOA PUFFS RTE CEREAL NATURALLY FLAVORED SWEETENED READY TO EAT BAG IN BOX 15.2 OUNCE </t>
  </si>
  <si>
    <t xml:space="preserve">GENERAL MILLS COOKIE CRISP RTE CEREAL NATURALLY FLAVORED SWTND CRL READY TO EAT BAG 35 OUNCE </t>
  </si>
  <si>
    <t xml:space="preserve">GENERAL MILLS COOKIE CRISP RTE CEREAL NATURALLY FLAVORED SWTND CRL READY TO EAT BAG IN BOX 10.6 OUNCE </t>
  </si>
  <si>
    <t xml:space="preserve">GENERAL MILLS COOKIE CRISP RTE CEREAL NATURALLY FLAVORED SWTND CRL READY TO EAT BAG IN BOX 15.1 OUNCE </t>
  </si>
  <si>
    <t xml:space="preserve">GENERAL MILLS COOKIE CRISP RTE CEREAL NATURALLY FLAVORED SWTND CRL READY TO EAT BAG IN BOX 18.3 OUNCE </t>
  </si>
  <si>
    <t xml:space="preserve">GENERAL MILLS COOKIE CRISP RTE CEREAL NATURALLY FLAVORED SWTND CRL READY TO EAT BAG IN BOX 26.3 OUNCE </t>
  </si>
  <si>
    <t xml:space="preserve">GENERAL MILLS COOKIE CRISP RTE CEREAL SWEETENED CEREAL READY TO EAT BOX 26.3 OUNCE </t>
  </si>
  <si>
    <t xml:space="preserve">GENERAL MILLS CORN CHEX RTE CEREAL OVEN TOASTED CORN CEREAL BOX 12 OUNCE </t>
  </si>
  <si>
    <t xml:space="preserve">GENERAL MILLS CORN CHEX RTE CEREAL OVEN TOASTED CORN CEREAL READY TO EAT BAG IN BOX 18 OUNCE </t>
  </si>
  <si>
    <t xml:space="preserve">GENERAL MILLS COUNT CHOCULA RTE CEREAL CHOCOLATEY CEREAL WITH MONSTER READY TO EAT BAG IN BOX 10.4 OUNCE </t>
  </si>
  <si>
    <t xml:space="preserve">GENERAL MILLS COUNT CHOCULA RTE CEREAL CHOCOLATEY WITH MONSTER MARSHM READY TO EAT BAG IN BOX 18.8 OUNCE </t>
  </si>
  <si>
    <t xml:space="preserve">GENERAL MILLS DULCE DE LECHE T RTE CEREAL CARAMEL FLAVORED SWEETENED WHE READY TO EAT BAG IN BOX 12 OUNCE </t>
  </si>
  <si>
    <t xml:space="preserve">GENERAL MILLS DUNKAROOS RTE CEREAL VANILLA FLAVORED SWEETENED COR READY TO EAT BAG IN BOX 11.3 OUNCE </t>
  </si>
  <si>
    <t xml:space="preserve">GENERAL MILLS FIBER ONE RTE CEREAL BRAN READY TO EAT BAG IN BOX 19.6 OUNCE </t>
  </si>
  <si>
    <t xml:space="preserve">GENERAL MILLS FRANKEN BERRY RTE CEREAL ARTIFICIAL STRWB FLVR FRSTD MN READY TO EAT BAG IN BOX 9.6 OUNCE </t>
  </si>
  <si>
    <t xml:space="preserve">GENERAL MILLS FRANKEN BERRY RTE CEREAL ARTIFICIALLY STRWBRY FLVRD MNS READY TO EAT BAG IN BOX 16 OUNCE </t>
  </si>
  <si>
    <t xml:space="preserve">GENERAL MILLS FRENCH TST CRNCH RTE CEREAL CRISPY SWEETENED CORN CEREAL READY TO EAT BAG IN BOX 11.1 OUNCE </t>
  </si>
  <si>
    <t xml:space="preserve">GENERAL MILLS FRENCH TST CRNCH RTE CEREAL CRISPY SWEETENED CORN CEREAL READY TO EAT BAG IN BOX 17.4 OUNCE </t>
  </si>
  <si>
    <t xml:space="preserve">GENERAL MILLS FROSTED CHEERIOS RTE CEREAL FROSTED WHOLE GRAIN OAT READY TO EAT BAG IN BOX 13.5 OUNCE </t>
  </si>
  <si>
    <t xml:space="preserve">GENERAL MILLS FROSTED CHEERIOS RTE CEREAL FROSTED WHOLE GRAIN OAT READY TO EAT BAG IN BOX 18.4 OUNCE </t>
  </si>
  <si>
    <t xml:space="preserve">GENERAL MILLS FROSTED CHEERIOS RTE CEREAL SWEETENED WHOLE GRAIN OAT READY TO EAT BAG IN BOX 14.7 OUNCE </t>
  </si>
  <si>
    <t xml:space="preserve">GENERAL MILLS FRUITY LUCKY CHA RTE CEREAL SWEETENED CORN WITH MRSHM READY TO EAT BAG IN BOX 10.9 OUNCE </t>
  </si>
  <si>
    <t xml:space="preserve">GENERAL MILLS FRUTE BRUTE RTE CEREAL ARTIFICIALLY CHERRY FLAVORED S READY TO EAT BAG IN BOX 15.8 OUNCE </t>
  </si>
  <si>
    <t xml:space="preserve">GENERAL MILLS FRUTE BRUTE RTE CEREAL ARTIFICIALLY CHERRY FLAVORED S READY TO EAT BAG IN BOX 9.3 OUNCE </t>
  </si>
  <si>
    <t xml:space="preserve">GENERAL MILLS GALACTIC LUCKY C RTE CEREAL FROSTED TOASTED OAT WITH MRSHM READY TO EAT BAG IN BOX 18.6 OUNCE </t>
  </si>
  <si>
    <t xml:space="preserve">GENERAL MILLS GINGERBREAD TOAS RTE CEREAL SWEETENED WHOLE WHEAT RICE CRL READY TO EAT BAG IN BOX 12 OUNCE </t>
  </si>
  <si>
    <t xml:space="preserve">GENERAL MILLS GINGERBREAD TOAS RTE CEREAL SWEETENED WHOLE WHEAT RICE CRL READY TO EAT BAG IN BOX 18.8 OUNCE </t>
  </si>
  <si>
    <t xml:space="preserve">GENERAL MILLS GOLDEN GRAHAMS RTE CEREAL DRIED CHERRIES AND HONEY GRANO READY TO EAT TRAY IN BOX 7.62 OUNCE </t>
  </si>
  <si>
    <t xml:space="preserve">GENERAL MILLS GOLDEN GRAHAMS RTE CEREAL GOLDEN GRAHAM READY TO EAT BAG IN BOX 11.7 OUNCE </t>
  </si>
  <si>
    <t xml:space="preserve">GENERAL MILLS GOLDEN GRAHAMS RTE CEREAL GOLDEN GRAHAM READY TO EAT BAG IN BOX 16.7 OUNCE </t>
  </si>
  <si>
    <t xml:space="preserve">GENERAL MILLS GOLDEN GRAHAMS RTE CEREAL GOLDEN GRAHAM READY TO EAT BAG IN BOX 27.6 OUNCE </t>
  </si>
  <si>
    <t xml:space="preserve">GENERAL MILLS GOLDEN GRAHAMS RTE CEREAL GOLDEN GRAHAM READY TO EAT BOX 18.9 OUNCE </t>
  </si>
  <si>
    <t xml:space="preserve">GENERAL MILLS GOLDEN GRAHAMS SNACK MIX SMORES MULTIPLE FORM BAG 5.5 OUNCE </t>
  </si>
  <si>
    <t>GENERAL MILLS GOLDEN GRAHAMS SNACK MIX SMORES MULTIPLE FORM BOX 1 OUNCE X8</t>
  </si>
  <si>
    <t xml:space="preserve">GENERAL MILLS HERSHEY'S KISSES RTE CEREAL KISSES READY TO EAT BAG IN BOX 10.9 OUNCE </t>
  </si>
  <si>
    <t xml:space="preserve">GENERAL MILLS HONEY KIX RTE CEREAL LIGHTLY SWEETENED CORN CEREAL READY TO EAT BAG IN BOX 18 OUNCE </t>
  </si>
  <si>
    <t xml:space="preserve">GENERAL MILLS HONEY NUT CHEX RTE CEREAL OVN TSTD CRN SWTND RL HNY ALMN READY TO EAT BOX 13.8 OUNCE </t>
  </si>
  <si>
    <t xml:space="preserve">GENERAL MILLS HONEY NUT CHEX RTE CEREAL SWEETENED CORN BAG IN BOX 12.5 OUNCE </t>
  </si>
  <si>
    <t xml:space="preserve">GENERAL MILLS HONEY NUT CHEX RTE CEREAL SWTND CRN WTH TCH RL HNY NTRL READY TO EAT BAG IN BOX 12.5 OUNCE </t>
  </si>
  <si>
    <t xml:space="preserve">GENERAL MILLS HONEY NUT CHEX RTE CEREAL SWTND CRN WTH TCH RL HNY NTRL READY TO EAT BAG IN BOX 19.6 OUNCE </t>
  </si>
  <si>
    <t xml:space="preserve">GENERAL MILLS HONEY NUT CHEX RTE CEREAL SWTND CRN WTH TCH RL HNY NTRL READY TO EAT BAG IN BOX 20.3 OUNCE </t>
  </si>
  <si>
    <t xml:space="preserve">GENERAL MILLS HONEY NUT CHRS RTE CEREAL SWEETENED WHOLE GRAIN OAT CRL READY TO EAT TUB 1.8 OUNCE </t>
  </si>
  <si>
    <t xml:space="preserve">GENERAL MILLS HONEY NUT CHRS RTE CEREAL SWTND WHL GRN OAT RL HNY NTRL READY TO EAT BAG IN BOX 10.8 OUNCE </t>
  </si>
  <si>
    <t xml:space="preserve">GENERAL MILLS HONEY NUT CHRS RTE CEREAL SWTND WHL GRN OAT RL HNY NTRL READY TO EAT BAG IN BOX 15.4 OUNCE </t>
  </si>
  <si>
    <t xml:space="preserve">GENERAL MILLS HONEY NUT CHRS RTE CEREAL SWTND WHL GRN OAT RL HNY NTRL READY TO EAT BAG IN BOX 18.8 OUNCE </t>
  </si>
  <si>
    <t xml:space="preserve">GENERAL MILLS HONEY NUT CHRS RTE CEREAL SWTND WHL GRN OAT RL HNY NTRL READY TO EAT BAG IN BOX 19.5 OUNCE </t>
  </si>
  <si>
    <t xml:space="preserve">GENERAL MILLS HONEY NUT CHRS RTE CEREAL SWTND WHL GRN OAT RL HNY NTRL READY TO EAT BAG IN BOX 21.6 OUNCE </t>
  </si>
  <si>
    <t xml:space="preserve">GENERAL MILLS HONEY NUT CHRS RTE CEREAL SWTND WHL GRN OAT RL HNY NTRL READY TO EAT BAG IN BOX 27.2 OUNCE </t>
  </si>
  <si>
    <t xml:space="preserve">GENERAL MILLS HONEY NUT CHRS RTE CEREAL SWTND WHL GRN OAT RL HNY NTRL READY TO EAT BOX 12.25 OUNCE </t>
  </si>
  <si>
    <t>GENERAL MILLS HONEY NUT CHRS RTE CEREAL SWTND WHL GRN OAT RL HNY NTRL READY TO EAT BOX 24 OUNCE X2</t>
  </si>
  <si>
    <t xml:space="preserve">GENERAL MILLS HONEY NUT CHRS RTE CEREAL SWTND WHL GRN OAT RL HNY NTRL READY TO EAT BOX 25.25 OUNCE </t>
  </si>
  <si>
    <t xml:space="preserve">GENERAL MILLS HONEY NUT CHRS RTE CEREAL SWTND WHL GRN OAT RL HNY NTRL READY TO EAT BOX 27 OUNCE </t>
  </si>
  <si>
    <t>GENERAL MILLS HONEY NUT CHRS RTE CEREAL SWTND WHL GRN OAT RL HNY NTRL READY TO EAT BOX 27.5 OUNCE X2</t>
  </si>
  <si>
    <t xml:space="preserve">GENERAL MILLS HONEY NUT CHRS RTE CEREAL SWTND WHL GRN OAT RL HNY NTRL READY TO EAT BOX 29.4 OUNCE </t>
  </si>
  <si>
    <t>GENERAL MILLS HONEY NUT CHRS RTE CEREAL SWTND WHL GRN OAT RL HNY NTRL READY TO EAT CUP 1.8 OUNCE X4</t>
  </si>
  <si>
    <t>GENERAL MILLS HONEY NUT CHRS RTE CEREAL SWTND WHL GRN OAT RL HNY NTRL TUB 2 OUNCE X12</t>
  </si>
  <si>
    <t xml:space="preserve">GENERAL MILLS HONEY NUT CHRS RTE CEREAL SWTND WHL GRN OT RL HNY ALMND READY TO EAT BAG 3.5 OUNCE </t>
  </si>
  <si>
    <t xml:space="preserve">GENERAL MILLS HONEY NUT CHRS RTE CEREAL SWTND WHL GRN OT RL HNY ALMND READY TO EAT BAG 32 OUNCE </t>
  </si>
  <si>
    <t xml:space="preserve">GENERAL MILLS HONEY NUT CHRS RTE CEREAL WHOLE GRAIN OAT BAG 32 OUNCE </t>
  </si>
  <si>
    <t xml:space="preserve">GENERAL MILLS KITKAT RTE CEREAL CHOCOLATE READY TO EAT BAG IN BOX 11.5 OUNCE </t>
  </si>
  <si>
    <t xml:space="preserve">GENERAL MILLS KITKAT RTE CEREAL CHOCOLATE READY TO EAT BAG IN BOX 19.5 OUNCE </t>
  </si>
  <si>
    <t xml:space="preserve">GENERAL MILLS KIX RTE CEREAL CRISPY CORN PUFF READY TO EAT BAG IN BOX 12 OUNCE </t>
  </si>
  <si>
    <t xml:space="preserve">GENERAL MILLS KIX RTE CEREAL CRISPY CORN PUFF READY TO EAT BAG IN BOX 18 OUNCE </t>
  </si>
  <si>
    <t xml:space="preserve">GENERAL MILLS LUCKY CHARMS FRO RTE CEREAL SWEETENED CORN FLAKE WITH MARS READY TO EAT BAG IN BOX 13.8 OUNCE </t>
  </si>
  <si>
    <t xml:space="preserve">GENERAL MILLS LUCKY CHARMS HON RTE CEREAL SWEETENED CORN WITH MRSHM READY TO EAT BAG IN BOX 10.9 OUNCE </t>
  </si>
  <si>
    <t xml:space="preserve">GENERAL MILLS LUCKY CHARMS MARSHMALLOW UNFLAVORED MULTIPLE COLOR BAG 4 OUNCE </t>
  </si>
  <si>
    <t xml:space="preserve">GENERAL MILLS LUCKY CHARMS MARSHMALLOW UNFLAVORED WHITE BOX 4 OUNCE </t>
  </si>
  <si>
    <t xml:space="preserve">GENERAL MILLS LUCKY CHARMS MIN RTE CEREAL SWEETENED CORN PUFFS WITH MARS READY TO EAT BAG IN BOX 10.5 OUNCE </t>
  </si>
  <si>
    <t xml:space="preserve">GENERAL MILLS LUCKY CHARMS MIN RTE CEREAL SWEETENED CORN PUFFS WITH MARS READY TO EAT BAG IN BOX 18.6 OUNCE </t>
  </si>
  <si>
    <t xml:space="preserve">GENERAL MILLS LUCKY CHARMS MRS RTE CEREAL SWEETENED CORN AND RICE WITH M READY TO EAT BAG IN BOX 11.2 OUNCE </t>
  </si>
  <si>
    <t xml:space="preserve">GENERAL MILLS LUCKY CHARMS MRS RTE CEREAL SWEETENED CORN AND RICE WITH M READY TO EAT BAG IN BOX 17.6 OUNCE </t>
  </si>
  <si>
    <t xml:space="preserve">GENERAL MILLS LUCKY CHARMS RTE CEREAL FROSTED TOASTED OAT WITH MRSHM READY TO EAT BAG 3.1 OUNCE </t>
  </si>
  <si>
    <t xml:space="preserve">GENERAL MILLS LUCKY CHARMS RTE CEREAL FROSTED TOASTED OAT WITH MRSHM READY TO EAT BAG 32 OUNCE </t>
  </si>
  <si>
    <t xml:space="preserve">GENERAL MILLS LUCKY CHARMS RTE CEREAL FROSTED TOASTED OAT WITH MRSHM READY TO EAT BAG IN BOX 10.5 OUNCE </t>
  </si>
  <si>
    <t xml:space="preserve">GENERAL MILLS LUCKY CHARMS RTE CEREAL FROSTED TOASTED OAT WITH MRSHM READY TO EAT BAG IN BOX 14.9 OUNCE </t>
  </si>
  <si>
    <t xml:space="preserve">GENERAL MILLS LUCKY CHARMS RTE CEREAL FROSTED TOASTED OAT WITH MRSHM READY TO EAT BAG IN BOX 18.6 OUNCE </t>
  </si>
  <si>
    <t xml:space="preserve">GENERAL MILLS LUCKY CHARMS RTE CEREAL FROSTED TOASTED OAT WITH MRSHM READY TO EAT BAG IN BOX 19.3 OUNCE </t>
  </si>
  <si>
    <t xml:space="preserve">GENERAL MILLS LUCKY CHARMS RTE CEREAL FROSTED TOASTED OAT WITH MRSHM READY TO EAT BAG IN BOX 20.5 OUNCE </t>
  </si>
  <si>
    <t xml:space="preserve">GENERAL MILLS LUCKY CHARMS RTE CEREAL FROSTED TOASTED OAT WITH MRSHM READY TO EAT BAG IN BOX 26.1 OUNCE </t>
  </si>
  <si>
    <t xml:space="preserve">GENERAL MILLS LUCKY CHARMS RTE CEREAL FROSTED TOASTED OAT WITH MRSHM READY TO EAT BOX 16 OUNCE </t>
  </si>
  <si>
    <t>GENERAL MILLS LUCKY CHARMS RTE CEREAL FROSTED TOASTED OAT WITH MRSHM READY TO EAT BOX 23 OUNCE X2</t>
  </si>
  <si>
    <t>GENERAL MILLS LUCKY CHARMS RTE CEREAL FROSTED TOASTED OAT WITH MRSHM READY TO EAT CUP 1.7 OUNCE X4</t>
  </si>
  <si>
    <t xml:space="preserve">GENERAL MILLS LUCKY CHARMS RTE CEREAL FROSTED TOASTED OAT WITH MRSHM READY TO EAT TUB 1.7 OUNCE </t>
  </si>
  <si>
    <t xml:space="preserve">GENERAL MILLS LUCKY CHARMS RTE CEREAL FROSTED TOASTED WITH MARSHMALL READY TO EAT BAG IN BOX 29.1 OUNCE </t>
  </si>
  <si>
    <t xml:space="preserve">GENERAL MILLS LUCKY CHARMS SMO RTE CEREAL SWEETENED CORN AND WHEAT WITH READY TO EAT BAG IN BOX 11 OUNCE </t>
  </si>
  <si>
    <t xml:space="preserve">GENERAL MILLS LUCKY CHARMS SMO RTE CEREAL SWEETENED CORN AND WHEAT WITH READY TO EAT BAG IN BOX 18.7 OUNCE </t>
  </si>
  <si>
    <t xml:space="preserve">GENERAL MILLS MAPLE CHEERIOS RTE CEREAL SWEETENED WHOLE GRAIN OAT CRL READY TO EAT BAG IN BOX 14.2 OUNCE </t>
  </si>
  <si>
    <t xml:space="preserve">GENERAL MILLS MINI PANCAKE RTE CEREAL SWEET AND CRUNCHY CORN READY TO EAT BAG IN BOX 11.2 OUNCE </t>
  </si>
  <si>
    <t xml:space="preserve">GENERAL MILLS MINI PANCAKE RTE CEREAL SWEET AND CRUNCHY CORN READY TO EAT BAG IN BOX 19 OUNCE </t>
  </si>
  <si>
    <t xml:space="preserve">GENERAL MILLS MNSTR MSH BRY FR RTE CEREAL ARTFCL BRRY FLVRD FRSTD MNSTR READY TO EAT BAG IN BOX 16 OUNCE </t>
  </si>
  <si>
    <t xml:space="preserve">GENERAL MILLS MNSTR MSH BRY FR RTE CEREAL ARTFCL BRRY FLVRD FRSTD MNSTR READY TO EAT BAG IN BOX 9.6 OUNCE </t>
  </si>
  <si>
    <t xml:space="preserve">GENERAL MILLS MULTIGRAIN CHRS RTE CEREAL LIGHTLY SWEETENED CEREAL BAG IN BOX 12 OUNCE </t>
  </si>
  <si>
    <t xml:space="preserve">GENERAL MILLS MULTIGRAIN CHRS RTE CEREAL LIGHTLY SWEETENED CEREAL BAG IN BOX 18 OUNCE </t>
  </si>
  <si>
    <t>GENERAL MILLS MULTIGRAIN CHRS RTE CEREAL LIGHTLY SWEETENED CEREAL BAG IN BOX 18 OUNCE X2</t>
  </si>
  <si>
    <t xml:space="preserve">GENERAL MILLS MULTIGRAIN CHRS RTE CEREAL LIGHTLY SWEETENED CEREAL BAG IN BOX 20.6 OUNCE </t>
  </si>
  <si>
    <t xml:space="preserve">GENERAL MILLS MULTIGRAIN CHRS RTE CEREAL LIGHTLY SWEETENED CEREAL READY TO EAT BAG IN BOX 9 OUNCE </t>
  </si>
  <si>
    <t>GENERAL MILLS MULTIGRAIN CHRS RTE CEREAL LIGHTLY SWEETENED CEREAL READY TO EAT BOX 18.75 OUNCE X2</t>
  </si>
  <si>
    <t xml:space="preserve">GENERAL MILLS MULTIGRAIN CHRS RTE CEREAL LIGHTLY SWEETENED WITH DRIED S READY TO EAT BAG IN BOX 11.5 OUNCE </t>
  </si>
  <si>
    <t xml:space="preserve">GENERAL MILLS NATURE VALLEY GR GRANOLA CEREAL CINNAMON GRANOLA CRUNCH READY TO EAT BAG 16 OUNCE </t>
  </si>
  <si>
    <t xml:space="preserve">GENERAL MILLS NATURE VALLEY GRANOLA CEREAL BIG CRUNCHY OATS DARK CHOCOLA READY TO EAT BAG 16 OUNCE </t>
  </si>
  <si>
    <t xml:space="preserve">GENERAL MILLS NATURE VALLEY GRANOLA CEREAL DARK CHOCOLATE PRETZEL PEANUT READY TO EAT BAG 11 OUNCE </t>
  </si>
  <si>
    <t xml:space="preserve">GENERAL MILLS NATURE VLY GRNL GRANOLA CEREAL OATS N HONEY GRANOLA CRUNCH READY TO EAT BAG 16 OUNCE </t>
  </si>
  <si>
    <t xml:space="preserve">GENERAL MILLS OATMEAL CRISP RTE CEREAL FLAKES ALMOND PIECES AND CLUST READY TO EAT BAG IN BOX 19.7 OUNCE </t>
  </si>
  <si>
    <t xml:space="preserve">GENERAL MILLS PEANUT BUTTER CH RTE CEREAL SWEETENED CORN WITH REAL PEAN READY TO EAT BAG IN BOX 12.2 OUNCE </t>
  </si>
  <si>
    <t xml:space="preserve">GENERAL MILLS PLENTIFULL RTE CEREAL CNNMN ALMND BTTR CTD FLKS NUT READY TO EAT BAG IN BOX 15.7 OUNCE </t>
  </si>
  <si>
    <t xml:space="preserve">GENERAL MILLS PLENTIFULL RTE CEREAL PEANUT BUTTER CTD FLKS WTH NUT READY TO EAT BOX 15.7 OUNCE </t>
  </si>
  <si>
    <t xml:space="preserve">GENERAL MILLS PUMPKIN SPICE CH RTE CEREAL SWEETENED WHOLE GRAIN OAT CRL READY TO EAT BAG IN BOX 10.8 OUNCE </t>
  </si>
  <si>
    <t xml:space="preserve">GENERAL MILLS PUMPKIN SPICE CH RTE CEREAL SWEETENED WHOLE GRAIN OAT NATU READY TO EAT BAG IN BOX 18.2 OUNCE </t>
  </si>
  <si>
    <t xml:space="preserve">GENERAL MILLS RAISIN NUT BRAN RTE CEREAL WHEAT BRAN CEREAL WITH RAISIN READY TO EAT BAG IN BOX 20.8 OUNCE </t>
  </si>
  <si>
    <t xml:space="preserve">GENERAL MILLS REESE'S PUFFS BA RTE CEREAL SWEET AND CRUNCHY CORN PUFFS READY TO EAT BAG IN BOX 19.7 OUNCE </t>
  </si>
  <si>
    <t xml:space="preserve">GENERAL MILLS REESE'S PUFFS BU RTE CEREAL SWEET AND CRUNCHY CORN PUFFS READY TO EAT BAG IN BOX 19.7 OUNCE </t>
  </si>
  <si>
    <t xml:space="preserve">GENERAL MILLS REESE'S PUFFS CL RTE CEREAL SWEET AND CRUNCHY CORN READY TO EAT BAG IN BOX 11.9 OUNCE </t>
  </si>
  <si>
    <t xml:space="preserve">GENERAL MILLS REESE'S PUFFS CL RTE CEREAL SWEET AND CRUNCHY CORN READY TO EAT BAG IN BOX 20.2 OUNCE </t>
  </si>
  <si>
    <t xml:space="preserve">GENERAL MILLS REESE'S PUFFS MI RTE CEREAL SWEET AND CRUNCHY CORN PUFFS READY TO EAT BAG 35 OUNCE </t>
  </si>
  <si>
    <t xml:space="preserve">GENERAL MILLS REESE'S PUFFS MI RTE CEREAL SWEET AND CRUNCHY CORN PUFFS READY TO EAT BAG IN BOX 11.7 OUNCE </t>
  </si>
  <si>
    <t xml:space="preserve">GENERAL MILLS REESE'S PUFFS MI RTE CEREAL SWEET AND CRUNCHY CORN PUFFS READY TO EAT BAG IN BOX 19.8 OUNCE </t>
  </si>
  <si>
    <t xml:space="preserve">GENERAL MILLS REESE'S PUFFS RTE CEREAL SWEET AND CRUNCHY CORN PUFFS READY TO EAT BAG 35 OUNCE </t>
  </si>
  <si>
    <t xml:space="preserve">GENERAL MILLS REESE'S PUFFS RTE CEREAL SWEET AND CRUNCHY CORN PUFFS READY TO EAT BAG IN BOX 11.5 OUNCE </t>
  </si>
  <si>
    <t xml:space="preserve">GENERAL MILLS REESE'S PUFFS RTE CEREAL SWEET AND CRUNCHY CORN PUFFS READY TO EAT BAG IN BOX 16.7 OUNCE </t>
  </si>
  <si>
    <t xml:space="preserve">GENERAL MILLS REESE'S PUFFS RTE CEREAL SWEET AND CRUNCHY CORN PUFFS READY TO EAT BAG IN BOX 19.7 OUNCE </t>
  </si>
  <si>
    <t>GENERAL MILLS REESE'S PUFFS RTE CEREAL SWEET AND CRUNCHY CORN PUFFS READY TO EAT BAG IN BOX 19.7 OUNCE X2</t>
  </si>
  <si>
    <t xml:space="preserve">GENERAL MILLS REESE'S PUFFS RTE CEREAL SWEET AND CRUNCHY CORN PUFFS READY TO EAT BAG IN BOX 20.7 OUNCE </t>
  </si>
  <si>
    <t xml:space="preserve">GENERAL MILLS REESE'S PUFFS RTE CEREAL SWEET AND CRUNCHY CORN PUFFS READY TO EAT BAG IN BOX 29 OUNCE </t>
  </si>
  <si>
    <t xml:space="preserve">GENERAL MILLS REESE'S PUFFS RTE CEREAL SWEET AND CRUNCHY CORN PUFFS READY TO EAT BAG IN BOX 31.2 OUNCE </t>
  </si>
  <si>
    <t xml:space="preserve">GENERAL MILLS REESE'S PUFFS RTE CEREAL SWEET AND CRUNCHY CORN PUFFS READY TO EAT BAG IN BOX 43.25 OUNCE </t>
  </si>
  <si>
    <t xml:space="preserve">GENERAL MILLS REESE'S PUFFS RTE CEREAL SWEET AND CRUNCHY CORN PUFFS READY TO EAT BAG IN BOX 49.5 OUNCE </t>
  </si>
  <si>
    <t xml:space="preserve">GENERAL MILLS REESE'S PUFFS RTE CEREAL SWEET AND CRUNCHY CORN PUFFS READY TO EAT BOX 13 OUNCE </t>
  </si>
  <si>
    <t xml:space="preserve">GENERAL MILLS RICE CHEX RTE CEREAL OVEN TOASTED RICE CEREAL BAG IN BOX 12 OUNCE </t>
  </si>
  <si>
    <t xml:space="preserve">GENERAL MILLS RICE CHEX RTE CEREAL OVEN TOASTED RICE CEREAL BAG IN BOX 22.2 OUNCE </t>
  </si>
  <si>
    <t xml:space="preserve">GENERAL MILLS RICE CHEX RTE CEREAL OVEN TOASTED RICE READY TO EAT BAG IN BOX 18 OUNCE </t>
  </si>
  <si>
    <t xml:space="preserve">GENERAL MILLS RICE CHEX RTE CEREAL OVEN TOASTED RICE READY TO EAT BOX 12 OUNCE </t>
  </si>
  <si>
    <t xml:space="preserve">GENERAL MILLS RTE CEREAL GOLDEN GRAHAM READY TO EAT BAG 35 OUNCE </t>
  </si>
  <si>
    <t xml:space="preserve">GENERAL MILLS RTE CEREAL LIGHTLY SWEETENED MADE WITH WH READY TO EAT BAG IN BOX 12 OUNCE </t>
  </si>
  <si>
    <t xml:space="preserve">GENERAL MILLS RTE CEREAL SWEETENED CORN CEREAL WITH MAR READY TO EAT BAG IN BOX 11.2 OUNCE </t>
  </si>
  <si>
    <t xml:space="preserve">GENERAL MILLS RTE CEREAL SWEETENED CORN CEREAL WITH MAR READY TO EAT BAG IN BOX 12.3 OUNCE </t>
  </si>
  <si>
    <t xml:space="preserve">GENERAL MILLS RTE CEREAL SWEETENED CORN CEREAL WITH MAR READY TO EAT BAG IN BOX 17.1 OUNCE </t>
  </si>
  <si>
    <t xml:space="preserve">GENERAL MILLS RTE CEREAL SWEETENED CORN PUFFS WITH MARS READY TO EAT BAG IN BOX 10.3 OUNCE </t>
  </si>
  <si>
    <t xml:space="preserve">GENERAL MILLS RTE CEREAL SWEETENED CORN WITH MRSHM READY TO EAT BAG IN BOX 11.2 OUNCE </t>
  </si>
  <si>
    <t xml:space="preserve">GENERAL MILLS STRAWBERRY BANAN RTE CEREAL SWEETENED WHOLE GRAIN OAT CRL READY TO EAT BAG IN BOX 14.9 OUNCE </t>
  </si>
  <si>
    <t xml:space="preserve">GENERAL MILLS STRAWBERRY BANAN RTE CEREAL SWEETENED WHOLE GRAIN OAT READY TO EAT BAG IN BOX 19 OUNCE </t>
  </si>
  <si>
    <t xml:space="preserve">GENERAL MILLS SUGAR COOKIE TOA RTE CEREAL NTRLY FLVRD SWTND WHL WHT RC READY TO EAT BAG IN BOX 12 OUNCE </t>
  </si>
  <si>
    <t xml:space="preserve">GENERAL MILLS SUGAR COOKIE TOA RTE CEREAL NTRLY FLVRD SWTND WHL WHT RC READY TO EAT BAG IN BOX 18.8 OUNCE </t>
  </si>
  <si>
    <t xml:space="preserve">GENERAL MILLS SWEETENED CORN M RTE CEREAL FRUITY FLAVORED SWEETENED READY TO EAT BAG IN BOX 11.2 OUNCE </t>
  </si>
  <si>
    <t xml:space="preserve">GENERAL MILLS SWEETENED CORN M RTE CEREAL FRUITY FLAVORED SWEETENED READY TO EAT BAG IN BOX 17.3 OUNCE </t>
  </si>
  <si>
    <t xml:space="preserve">GENERAL MILLS SWEETENED CORN M RTE CEREAL SWEETENED CORN CEREAL WITH MAR READY TO EAT BOX 11.6 OUNCE </t>
  </si>
  <si>
    <t xml:space="preserve">GENERAL MILLS SWEETENED CORN M RTE CEREAL SWEETENED CORN CEREAL WITH MAR READY TO EAT BOX 17.8 OUNCE </t>
  </si>
  <si>
    <t xml:space="preserve">GENERAL MILLS SWEETENED CRN PF RTE CEREAL SWEETENED CORN PUFFS WITH MARS READY TO EAT BAG IN BOX 15.9 OUNCE </t>
  </si>
  <si>
    <t xml:space="preserve">GENERAL MILLS TOTAL WHOLE GRN RTE CEREAL CRUNCHY WHOLE GRAIN WHEAT FLK READY TO EAT BOX 16 OUNCE </t>
  </si>
  <si>
    <t xml:space="preserve">GENERAL MILLS TRES LECHES TOAS RTE CEREAL CRISPY SWTND WHL WHT RC CRL READY TO EAT BAG IN BOX 12 OUNCE </t>
  </si>
  <si>
    <t xml:space="preserve">GENERAL MILLS TRES LECHES TOAS RTE CEREAL CRISPY SWTND WHL WHT RC CRL READY TO EAT BAG IN BOX 18.8 OUNCE </t>
  </si>
  <si>
    <t xml:space="preserve">GENERAL MILLS TRIX MINIS RTE CEREAL FRUIT FLAVORED SWTND CRN PF READY TO EAT BAG IN BOX 10.8 OUNCE </t>
  </si>
  <si>
    <t xml:space="preserve">GENERAL MILLS TRIX MINIS RTE CEREAL FRUIT FLAVORED SWTND CRN PF READY TO EAT BAG IN BOX 16.5 OUNCE </t>
  </si>
  <si>
    <t xml:space="preserve">GENERAL MILLS TRIX RTE CEREAL FRUIT FLAVORED SWEETENED CORN READY TO EAT BAG IN BOX 15 OUNCE </t>
  </si>
  <si>
    <t xml:space="preserve">GENERAL MILLS TRIX RTE CEREAL FRUIT FLAVORED SWTND CRN PF READY TO EAT BAG IN BOX 16.1 OUNCE </t>
  </si>
  <si>
    <t xml:space="preserve">GENERAL MILLS TRIX RTE CEREAL FRUIT FLAVORED SWTND CRN PF READY TO EAT BAG IN BOX 23.4 OUNCE </t>
  </si>
  <si>
    <t xml:space="preserve">GENERAL MILLS TRIX RTE CEREAL FRUIT FLAVORED SWTND CRN PF READY TO EAT TUB 1.58 OUNCE </t>
  </si>
  <si>
    <t xml:space="preserve">GENERAL MILLS TRIX TRAX WITH M RTE CEREAL FRUIT FLAVORED SWEETEND CRN WT READY TO EAT BAG IN BOX 15.3 OUNCE </t>
  </si>
  <si>
    <t xml:space="preserve">GENERAL MILLS TRIX TRAX WITH M RTE CEREAL FRUIT FLAVORED SWEETEND CRN WT READY TO EAT BAG IN BOX 9.9 OUNCE </t>
  </si>
  <si>
    <t xml:space="preserve">GENERAL MILLS TRIX WITH MARSHM RTE CEREAL FRUIT FLAVORED SWEETENED CORN READY TO EAT BAG IN BOX 9.7 OUNCE </t>
  </si>
  <si>
    <t xml:space="preserve">GENERAL MILLS VANILLA CHEX RTE CEREAL SWTND RC VNL FLVR OTHR NTRL FL BOX 12.1 OUNCE </t>
  </si>
  <si>
    <t xml:space="preserve">GENERAL MILLS VERY BERRY CHEER RTE CEREAL SWEETENED WHOLE GRAIN OAT CRL READY TO EAT BAG IN BOX 14.5 OUNCE </t>
  </si>
  <si>
    <t xml:space="preserve">GENERAL MILLS VERY BERRY CHEER RTE CEREAL SWEETENED WHOLE GRAIN OAT CRL READY TO EAT BAG IN BOX 18.6 OUNCE </t>
  </si>
  <si>
    <t xml:space="preserve">GENERAL MILLS WHEAT CHEX RTE CEREAL OVEN TOASTED WHEAT CEREAL READY TO EAT BAG IN BOX 14 OUNCE </t>
  </si>
  <si>
    <t xml:space="preserve">GENERAL MILLS WHEAT CHEX RTE CEREAL OVEN TOASTED WHEAT READY TO EAT BAG IN BOX 19 OUNCE </t>
  </si>
  <si>
    <t xml:space="preserve">GENERAL MILLS WHEATIES RTE CEREAL TOASTED 100 PERCENT WHOLE WHEA READY TO EAT BAG IN BOX 15.6 OUNCE </t>
  </si>
  <si>
    <t xml:space="preserve">GENERAL MILLS WONDERWORKS CHOC RTE CEREAL CHOCOLATE READY TO EAT BAG IN BOX 10.2 OUNCE </t>
  </si>
  <si>
    <t xml:space="preserve">GENERAL MILLS WONDERWORKS CINN RTE CEREAL CINNAMON READY TO EAT BAG IN BOX 10.2 OUNCE </t>
  </si>
  <si>
    <t xml:space="preserve">GENERAL MILLS WONDERWORKS FROS RTE CEREAL FROSTED READY TO EAT BAG IN BOX 10.2 OUNCE </t>
  </si>
  <si>
    <t xml:space="preserve">GENERAL MILLS WONDERWORKS FRUI RTE CEREAL FRUITY CEREAL READY TO EAT BOX 10.8 OUNCE </t>
  </si>
  <si>
    <t xml:space="preserve">GENERAL MILLS WONDERWORKS PEAN RTE CEREAL PEANUT BUTTER READY TO EAT BAG IN BOX 10.6 OUNCE </t>
  </si>
  <si>
    <t xml:space="preserve">GENERAL MLS FBR ONE HNY CLSTR RTE CEREAL LIGHTLY SWEETENED FLAKES HONEY READY TO EAT BAG IN BOX 17.5 OUNCE </t>
  </si>
  <si>
    <t xml:space="preserve">GENERAL MLS NTR VLY GRNL PRTN GRANOLA CEREAL OATS AND HONEY PROTEIN GRANOLA READY TO EAT BAG 11 OUNCE </t>
  </si>
  <si>
    <t xml:space="preserve">GENERAL MLS NTR VLY GRNL PRTN GRANOLA CEREAL OATS N DARK CHOCOLATE GRANOLA READY TO EAT BAG 11 OUNCE </t>
  </si>
  <si>
    <t xml:space="preserve">GENERAL MLS NTR VLY GRNL PRTN GRANOLA CEREAL OATS N HONEY GRANOLA READY TO EAT BAG 28 OUNCE </t>
  </si>
  <si>
    <t xml:space="preserve">GENERAL MLS NTR VLY GRNL PRTN GRANOLA CEREAL PROTEIN CRUNCHY GRANOLA READY TO EAT BAG 11 OUNCE </t>
  </si>
  <si>
    <t xml:space="preserve">GNRL MLS HNY NUT CHRS MDLY CRN RTE CEREAL SWTND OAT WHT RL HNY NTRL ALMN READY TO EAT BAG IN BOX 16.7 OUNCE </t>
  </si>
  <si>
    <t xml:space="preserve">LUCKY CHARMS MARSHMALLOW UNFLAVORED MULTIPLE COLOR BAG 7 OUNCE </t>
  </si>
  <si>
    <t xml:space="preserve">NATURE VALLEY GRANOLA CEREAL CINNAMON GRANOLA READY TO EAT BAG 11 OUNCE </t>
  </si>
  <si>
    <t xml:space="preserve">NATURE VALLEY GRANOLA CEREAL OATS AND HONEY GRANOLA READY TO EAT BAG 17 OUNCE </t>
  </si>
  <si>
    <t xml:space="preserve">NATURE VALLEY GRANOLA CEREAL VANILLA ALMOND GRANOLA READY TO EAT BAG 11 OUNCE </t>
  </si>
  <si>
    <t xml:space="preserve">WILDE TERRA DARK CHOCOLATE CHE RTE CEREAL DARK CHOCOLATE CHERRY CEREAL READY TO EAT BAG IN BOX 15 OUNCE </t>
  </si>
  <si>
    <t xml:space="preserve">WILDE TERRA MAPLE ALMOND RTE CEREAL MAPLE ALMOND CEREAL READY TO EAT BAG IN BOX 15 OUNCE </t>
  </si>
  <si>
    <t xml:space="preserve">WILDE TERRA MAPLE ALMOND RTE CEREAL MAPLE ALMOND CEREAL READY TO EAT BOX 32.5 OUNCE </t>
  </si>
  <si>
    <t>UPC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</si>
</sst>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783C2A6-736C-4FD3-AABC-F63E080DA8E5}">
  <we:reference id="7ed9f353-5223-496e-98a3-77b0de11c54e" version="2.0.2.26" store="EXCatalog" storeType="EXCatalog"/>
  <we:alternateReferences/>
  <we:properties>
    <we:property name="CEAI_RANGE_MODEL_VERSION" value="2"/>
    <we:property name="CEAI_RANGES" value="[{&quot;guid&quot;:&quot;dacd6c9a-1a9e-498b-ba89-546b572ef907&quot;,&quot;jobId&quot;:&quot;EE598D43D63A4C25BB85721AD1373852&quot;,&quot;awafGuid&quot;:&quot;&quot;,&quot;portfolioId&quot;:&quot;B8F785B473E0434D9906D4267CF24275&quot;,&quot;name&quot;:&quot;text&quot;,&quot;description&quot;:&quot;&quot;,&quot;showNameInReport&quot;:false,&quot;prompts&quot;:[{&quot;promptId&quot;:&quot;Markets_QF&quot;,&quot;basePromptId&quot;:&quot;Markets_QF&quot;,&quot;promptName&quot;:&quot;Markets&quot;,&quot;promptForSelection&quot;:true,&quot;linkedRange&quot;:null},{&quot;promptId&quot;:&quot;Products_QF&quot;,&quot;basePromptId&quot;:&quot;Products_QF&quot;,&quot;promptName&quot;:&quot;Products&quot;,&quot;promptForSelection&quot;:true,&quot;linkedRange&quot;:null},{&quot;promptId&quot;:&quot;Fact_QF&quot;,&quot;basePromptId&quot;:&quot;Fact_QF&quot;,&quot;promptName&quot;:&quot;Facts&quot;,&quot;promptForSelection&quot;:true,&quot;linkedRange&quot;:null},{&quot;promptId&quot;:&quot;Periods_QF&quot;,&quot;basePromptId&quot;:&quot;Periods_QF&quot;,&quot;promptName&quot;:&quot;Periods&quot;,&quot;promptForSelection&quot;:true,&quot;linkedRange&quot;:null}]}]"/>
  </we:properties>
  <we:bindings>
    <we:binding id="dacd6c9a-1a9e-498b-ba89-546b572ef907" type="matrix" appref="{B90B656E-829F-4039-88F9-9CB181CFFFB5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49FCC-8486-4BF1-AAAD-381AE46926A8}">
  <dimension ref="A1:M380"/>
  <sheetViews>
    <sheetView tabSelected="1" workbookViewId="0"/>
  </sheetViews>
  <sheetFormatPr defaultRowHeight="14.4" x14ac:dyDescent="0.3"/>
  <cols>
    <col min="1" max="1" width="12.77734375" bestFit="1" customWidth="1"/>
    <col min="2" max="2" width="13.77734375" bestFit="1" customWidth="1"/>
    <col min="3" max="3" width="10.77734375" bestFit="1" customWidth="1"/>
    <col min="4" max="4" width="10.88671875" bestFit="1" customWidth="1"/>
    <col min="5" max="5" width="116.44140625" bestFit="1" customWidth="1"/>
    <col min="6" max="6" width="13.109375" bestFit="1" customWidth="1"/>
  </cols>
  <sheetData>
    <row r="1" spans="1:13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t="s">
        <v>393</v>
      </c>
      <c r="G1" s="3" t="s">
        <v>5</v>
      </c>
      <c r="H1" s="3"/>
      <c r="I1" s="3"/>
      <c r="J1" s="3"/>
      <c r="K1" s="3"/>
      <c r="L1" s="3"/>
      <c r="M1" s="3"/>
    </row>
    <row r="2" spans="1:13" x14ac:dyDescent="0.3">
      <c r="A2" s="1" t="s">
        <v>6</v>
      </c>
      <c r="B2" s="1" t="s">
        <v>7</v>
      </c>
      <c r="C2" s="1" t="s">
        <v>8</v>
      </c>
      <c r="D2" s="1" t="s">
        <v>9</v>
      </c>
      <c r="E2" s="3" t="s">
        <v>10</v>
      </c>
      <c r="F2" t="str">
        <f>"001600020061"</f>
        <v>001600020061</v>
      </c>
      <c r="G2" s="3" t="s">
        <v>11</v>
      </c>
      <c r="H2" s="3"/>
      <c r="I2" s="3"/>
      <c r="J2" s="3"/>
      <c r="K2" s="3"/>
      <c r="L2" s="3"/>
      <c r="M2" s="3"/>
    </row>
    <row r="3" spans="1:13" x14ac:dyDescent="0.3">
      <c r="A3" s="1" t="s">
        <v>6</v>
      </c>
      <c r="B3" s="1" t="s">
        <v>7</v>
      </c>
      <c r="C3" s="1" t="s">
        <v>8</v>
      </c>
      <c r="D3" s="1" t="s">
        <v>9</v>
      </c>
      <c r="E3" s="3" t="s">
        <v>12</v>
      </c>
      <c r="F3" t="str">
        <f>"001600018621"</f>
        <v>001600018621</v>
      </c>
      <c r="G3" s="3" t="s">
        <v>13</v>
      </c>
      <c r="H3" s="3"/>
      <c r="I3" s="3"/>
      <c r="J3" s="3"/>
      <c r="K3" s="3"/>
      <c r="L3" s="3"/>
      <c r="M3" s="3"/>
    </row>
    <row r="4" spans="1:13" x14ac:dyDescent="0.3">
      <c r="A4" s="1" t="s">
        <v>6</v>
      </c>
      <c r="B4" s="1" t="s">
        <v>7</v>
      </c>
      <c r="C4" s="1" t="s">
        <v>8</v>
      </c>
      <c r="D4" s="1" t="s">
        <v>9</v>
      </c>
      <c r="E4" s="3" t="s">
        <v>14</v>
      </c>
      <c r="F4" t="str">
        <f>"001600017155"</f>
        <v>001600017155</v>
      </c>
      <c r="G4" s="3" t="s">
        <v>15</v>
      </c>
      <c r="H4" s="3"/>
      <c r="I4" s="3"/>
      <c r="J4" s="3"/>
      <c r="K4" s="3"/>
      <c r="L4" s="3"/>
      <c r="M4" s="3"/>
    </row>
    <row r="5" spans="1:13" x14ac:dyDescent="0.3">
      <c r="A5" s="1" t="s">
        <v>6</v>
      </c>
      <c r="B5" s="1" t="s">
        <v>7</v>
      </c>
      <c r="C5" s="1" t="s">
        <v>8</v>
      </c>
      <c r="D5" s="1" t="s">
        <v>9</v>
      </c>
      <c r="E5" s="3" t="s">
        <v>16</v>
      </c>
      <c r="F5" t="str">
        <f>"001600018863"</f>
        <v>001600018863</v>
      </c>
      <c r="G5" s="3" t="s">
        <v>17</v>
      </c>
      <c r="H5" s="3"/>
      <c r="I5" s="3"/>
      <c r="J5" s="3"/>
      <c r="K5" s="3"/>
      <c r="L5" s="3"/>
      <c r="M5" s="3"/>
    </row>
    <row r="6" spans="1:13" x14ac:dyDescent="0.3">
      <c r="A6" s="1" t="s">
        <v>6</v>
      </c>
      <c r="B6" s="1" t="s">
        <v>7</v>
      </c>
      <c r="C6" s="1" t="s">
        <v>8</v>
      </c>
      <c r="D6" s="1" t="s">
        <v>9</v>
      </c>
      <c r="E6" s="3" t="s">
        <v>18</v>
      </c>
      <c r="F6" t="str">
        <f>"001600018864"</f>
        <v>001600018864</v>
      </c>
      <c r="G6" s="3" t="s">
        <v>19</v>
      </c>
      <c r="H6" s="3"/>
      <c r="I6" s="3"/>
      <c r="J6" s="3"/>
      <c r="K6" s="3"/>
      <c r="L6" s="3"/>
      <c r="M6" s="3"/>
    </row>
    <row r="7" spans="1:13" x14ac:dyDescent="0.3">
      <c r="A7" s="1" t="s">
        <v>6</v>
      </c>
      <c r="B7" s="1" t="s">
        <v>7</v>
      </c>
      <c r="C7" s="1" t="s">
        <v>8</v>
      </c>
      <c r="D7" s="1" t="s">
        <v>9</v>
      </c>
      <c r="E7" s="3" t="s">
        <v>20</v>
      </c>
      <c r="F7" t="str">
        <f>"001600020059"</f>
        <v>001600020059</v>
      </c>
      <c r="G7" s="3" t="s">
        <v>21</v>
      </c>
      <c r="H7" s="3"/>
      <c r="I7" s="3"/>
      <c r="J7" s="3"/>
      <c r="K7" s="3"/>
      <c r="L7" s="3"/>
      <c r="M7" s="3"/>
    </row>
    <row r="8" spans="1:13" x14ac:dyDescent="0.3">
      <c r="A8" s="1" t="s">
        <v>6</v>
      </c>
      <c r="B8" s="1" t="s">
        <v>7</v>
      </c>
      <c r="C8" s="1" t="s">
        <v>8</v>
      </c>
      <c r="D8" s="1" t="s">
        <v>9</v>
      </c>
      <c r="E8" s="3" t="s">
        <v>22</v>
      </c>
      <c r="F8" t="str">
        <f>"001356211684"</f>
        <v>001356211684</v>
      </c>
      <c r="G8" s="3" t="s">
        <v>23</v>
      </c>
      <c r="H8" s="3"/>
      <c r="I8" s="3"/>
      <c r="J8" s="3"/>
      <c r="K8" s="3"/>
      <c r="L8" s="3"/>
      <c r="M8" s="3"/>
    </row>
    <row r="9" spans="1:13" x14ac:dyDescent="0.3">
      <c r="A9" s="1" t="s">
        <v>6</v>
      </c>
      <c r="B9" s="1" t="s">
        <v>7</v>
      </c>
      <c r="C9" s="1" t="s">
        <v>8</v>
      </c>
      <c r="D9" s="1" t="s">
        <v>9</v>
      </c>
      <c r="E9" s="3" t="s">
        <v>24</v>
      </c>
      <c r="F9" t="str">
        <f>"001356200247"</f>
        <v>001356200247</v>
      </c>
      <c r="G9" s="3" t="s">
        <v>25</v>
      </c>
      <c r="H9" s="3"/>
      <c r="I9" s="3"/>
      <c r="J9" s="3"/>
      <c r="K9" s="3"/>
      <c r="L9" s="3"/>
      <c r="M9" s="3"/>
    </row>
    <row r="10" spans="1:13" x14ac:dyDescent="0.3">
      <c r="A10" s="2" t="s">
        <v>6</v>
      </c>
      <c r="B10" s="3" t="s">
        <v>7</v>
      </c>
      <c r="C10" s="3" t="s">
        <v>8</v>
      </c>
      <c r="D10" s="3" t="s">
        <v>9</v>
      </c>
      <c r="E10" s="3" t="s">
        <v>26</v>
      </c>
      <c r="F10" t="str">
        <f>"009999980300"</f>
        <v>009999980300</v>
      </c>
      <c r="G10" s="3" t="s">
        <v>27</v>
      </c>
      <c r="H10" s="3"/>
      <c r="I10" s="3"/>
      <c r="J10" s="3"/>
      <c r="K10" s="3"/>
      <c r="L10" s="3"/>
      <c r="M10" s="3"/>
    </row>
    <row r="11" spans="1:13" x14ac:dyDescent="0.3">
      <c r="A11" s="3" t="s">
        <v>6</v>
      </c>
      <c r="B11" s="3" t="s">
        <v>7</v>
      </c>
      <c r="C11" s="3" t="s">
        <v>8</v>
      </c>
      <c r="D11" s="3" t="s">
        <v>9</v>
      </c>
      <c r="E11" s="3" t="s">
        <v>28</v>
      </c>
      <c r="F11" t="str">
        <f>"001356246807"</f>
        <v>001356246807</v>
      </c>
      <c r="G11" s="3" t="s">
        <v>29</v>
      </c>
      <c r="H11" s="3"/>
      <c r="I11" s="3"/>
      <c r="J11" s="3"/>
      <c r="K11" s="3"/>
      <c r="L11" s="3"/>
      <c r="M11" s="3"/>
    </row>
    <row r="12" spans="1:13" x14ac:dyDescent="0.3">
      <c r="A12" s="3" t="s">
        <v>6</v>
      </c>
      <c r="B12" s="3" t="s">
        <v>7</v>
      </c>
      <c r="C12" s="3" t="s">
        <v>8</v>
      </c>
      <c r="D12" s="3" t="s">
        <v>9</v>
      </c>
      <c r="E12" s="3" t="s">
        <v>30</v>
      </c>
      <c r="F12" t="str">
        <f>"002190845014"</f>
        <v>002190845014</v>
      </c>
      <c r="G12" s="3" t="s">
        <v>31</v>
      </c>
      <c r="H12" s="3"/>
      <c r="I12" s="3"/>
      <c r="J12" s="3"/>
      <c r="K12" s="3"/>
      <c r="L12" s="3"/>
      <c r="M12" s="3"/>
    </row>
    <row r="13" spans="1:13" x14ac:dyDescent="0.3">
      <c r="A13" s="3" t="s">
        <v>6</v>
      </c>
      <c r="B13" s="3" t="s">
        <v>7</v>
      </c>
      <c r="C13" s="3" t="s">
        <v>8</v>
      </c>
      <c r="D13" s="3" t="s">
        <v>9</v>
      </c>
      <c r="E13" s="3" t="s">
        <v>32</v>
      </c>
      <c r="F13" t="str">
        <f>"002190812023"</f>
        <v>002190812023</v>
      </c>
      <c r="G13" s="3" t="s">
        <v>33</v>
      </c>
      <c r="H13" s="3"/>
      <c r="I13" s="3"/>
      <c r="J13" s="3"/>
      <c r="K13" s="3"/>
      <c r="L13" s="3"/>
      <c r="M13" s="3"/>
    </row>
    <row r="14" spans="1:13" x14ac:dyDescent="0.3">
      <c r="A14" s="3" t="s">
        <v>6</v>
      </c>
      <c r="B14" s="3" t="s">
        <v>7</v>
      </c>
      <c r="C14" s="3" t="s">
        <v>8</v>
      </c>
      <c r="D14" s="3" t="s">
        <v>9</v>
      </c>
      <c r="E14" s="3" t="s">
        <v>34</v>
      </c>
      <c r="F14" t="str">
        <f>"002190813199"</f>
        <v>002190813199</v>
      </c>
      <c r="G14" s="3" t="s">
        <v>35</v>
      </c>
      <c r="H14" s="3"/>
      <c r="I14" s="3"/>
      <c r="J14" s="3"/>
      <c r="K14" s="3"/>
      <c r="L14" s="3"/>
      <c r="M14" s="3"/>
    </row>
    <row r="15" spans="1:13" x14ac:dyDescent="0.3">
      <c r="A15" s="3" t="s">
        <v>6</v>
      </c>
      <c r="B15" s="3" t="s">
        <v>7</v>
      </c>
      <c r="C15" s="3" t="s">
        <v>8</v>
      </c>
      <c r="D15" s="3" t="s">
        <v>9</v>
      </c>
      <c r="E15" s="3" t="s">
        <v>36</v>
      </c>
      <c r="F15" t="str">
        <f>"002190848679"</f>
        <v>002190848679</v>
      </c>
      <c r="G15" s="3" t="s">
        <v>37</v>
      </c>
      <c r="H15" s="3"/>
      <c r="I15" s="3"/>
      <c r="J15" s="3"/>
      <c r="K15" s="3"/>
      <c r="L15" s="3"/>
      <c r="M15" s="3"/>
    </row>
    <row r="16" spans="1:13" x14ac:dyDescent="0.3">
      <c r="A16" s="3" t="s">
        <v>6</v>
      </c>
      <c r="B16" s="3" t="s">
        <v>7</v>
      </c>
      <c r="C16" s="3" t="s">
        <v>8</v>
      </c>
      <c r="D16" s="3" t="s">
        <v>9</v>
      </c>
      <c r="E16" s="3" t="s">
        <v>38</v>
      </c>
      <c r="F16" t="str">
        <f>"002190812173"</f>
        <v>002190812173</v>
      </c>
      <c r="G16" s="3" t="s">
        <v>39</v>
      </c>
      <c r="H16" s="3"/>
      <c r="I16" s="3"/>
      <c r="J16" s="3"/>
      <c r="K16" s="3"/>
      <c r="L16" s="3"/>
      <c r="M16" s="3"/>
    </row>
    <row r="17" spans="1:13" x14ac:dyDescent="0.3">
      <c r="A17" s="3" t="s">
        <v>6</v>
      </c>
      <c r="B17" s="3" t="s">
        <v>7</v>
      </c>
      <c r="C17" s="3" t="s">
        <v>8</v>
      </c>
      <c r="D17" s="3" t="s">
        <v>9</v>
      </c>
      <c r="E17" s="3" t="s">
        <v>40</v>
      </c>
      <c r="F17" t="str">
        <f>"002190845556"</f>
        <v>002190845556</v>
      </c>
      <c r="G17" s="3" t="s">
        <v>41</v>
      </c>
      <c r="H17" s="3"/>
      <c r="I17" s="3"/>
      <c r="J17" s="3"/>
      <c r="K17" s="3"/>
      <c r="L17" s="3"/>
      <c r="M17" s="3"/>
    </row>
    <row r="18" spans="1:13" x14ac:dyDescent="0.3">
      <c r="A18" s="3" t="s">
        <v>6</v>
      </c>
      <c r="B18" s="3" t="s">
        <v>7</v>
      </c>
      <c r="C18" s="3" t="s">
        <v>8</v>
      </c>
      <c r="D18" s="3" t="s">
        <v>9</v>
      </c>
      <c r="E18" s="3" t="s">
        <v>42</v>
      </c>
      <c r="F18" t="str">
        <f>"647582808325"</f>
        <v>647582808325</v>
      </c>
      <c r="G18" s="3" t="s">
        <v>43</v>
      </c>
      <c r="H18" s="3"/>
      <c r="I18" s="3"/>
      <c r="J18" s="3"/>
      <c r="K18" s="3"/>
      <c r="L18" s="3"/>
      <c r="M18" s="3"/>
    </row>
    <row r="19" spans="1:13" x14ac:dyDescent="0.3">
      <c r="A19" s="3" t="s">
        <v>6</v>
      </c>
      <c r="B19" s="3" t="s">
        <v>7</v>
      </c>
      <c r="C19" s="3" t="s">
        <v>8</v>
      </c>
      <c r="D19" s="3" t="s">
        <v>9</v>
      </c>
      <c r="E19" s="3" t="s">
        <v>44</v>
      </c>
      <c r="F19" t="str">
        <f>"002190812381"</f>
        <v>002190812381</v>
      </c>
      <c r="G19" s="3" t="s">
        <v>45</v>
      </c>
      <c r="H19" s="3"/>
      <c r="I19" s="3"/>
      <c r="J19" s="3"/>
      <c r="K19" s="3"/>
      <c r="L19" s="3"/>
      <c r="M19" s="3"/>
    </row>
    <row r="20" spans="1:13" x14ac:dyDescent="0.3">
      <c r="A20" s="3" t="s">
        <v>6</v>
      </c>
      <c r="B20" s="3" t="s">
        <v>7</v>
      </c>
      <c r="C20" s="3" t="s">
        <v>8</v>
      </c>
      <c r="D20" s="3" t="s">
        <v>9</v>
      </c>
      <c r="E20" s="3" t="s">
        <v>46</v>
      </c>
      <c r="F20" t="str">
        <f>"002190874329"</f>
        <v>002190874329</v>
      </c>
      <c r="G20" s="3" t="s">
        <v>47</v>
      </c>
      <c r="H20" s="3"/>
      <c r="I20" s="3"/>
      <c r="J20" s="3"/>
      <c r="K20" s="3"/>
      <c r="L20" s="3"/>
      <c r="M20" s="3"/>
    </row>
    <row r="21" spans="1:13" x14ac:dyDescent="0.3">
      <c r="A21" s="3" t="s">
        <v>6</v>
      </c>
      <c r="B21" s="3" t="s">
        <v>7</v>
      </c>
      <c r="C21" s="3" t="s">
        <v>8</v>
      </c>
      <c r="D21" s="3" t="s">
        <v>9</v>
      </c>
      <c r="E21" s="3" t="s">
        <v>48</v>
      </c>
      <c r="F21" t="str">
        <f>"002190812409"</f>
        <v>002190812409</v>
      </c>
      <c r="G21" s="3" t="s">
        <v>49</v>
      </c>
      <c r="H21" s="3"/>
      <c r="I21" s="3"/>
      <c r="J21" s="3"/>
      <c r="K21" s="3"/>
      <c r="L21" s="3"/>
      <c r="M21" s="3"/>
    </row>
    <row r="22" spans="1:13" x14ac:dyDescent="0.3">
      <c r="A22" s="3" t="s">
        <v>6</v>
      </c>
      <c r="B22" s="3" t="s">
        <v>7</v>
      </c>
      <c r="C22" s="3" t="s">
        <v>8</v>
      </c>
      <c r="D22" s="3" t="s">
        <v>9</v>
      </c>
      <c r="E22" s="3" t="s">
        <v>50</v>
      </c>
      <c r="F22" t="str">
        <f>"002190811562"</f>
        <v>002190811562</v>
      </c>
      <c r="G22" s="3" t="s">
        <v>51</v>
      </c>
      <c r="H22" s="3"/>
      <c r="I22" s="3"/>
      <c r="J22" s="3"/>
      <c r="K22" s="3"/>
      <c r="L22" s="3"/>
      <c r="M22" s="3"/>
    </row>
    <row r="23" spans="1:13" x14ac:dyDescent="0.3">
      <c r="A23" s="3" t="s">
        <v>6</v>
      </c>
      <c r="B23" s="3" t="s">
        <v>7</v>
      </c>
      <c r="C23" s="3" t="s">
        <v>8</v>
      </c>
      <c r="D23" s="3" t="s">
        <v>9</v>
      </c>
      <c r="E23" s="3" t="s">
        <v>52</v>
      </c>
      <c r="F23" t="str">
        <f>"002190812981"</f>
        <v>002190812981</v>
      </c>
      <c r="G23" s="3" t="s">
        <v>53</v>
      </c>
      <c r="H23" s="3"/>
      <c r="I23" s="3"/>
      <c r="J23" s="3"/>
      <c r="K23" s="3"/>
      <c r="L23" s="3"/>
      <c r="M23" s="3"/>
    </row>
    <row r="24" spans="1:13" x14ac:dyDescent="0.3">
      <c r="A24" t="s">
        <v>6</v>
      </c>
      <c r="B24" t="s">
        <v>7</v>
      </c>
      <c r="C24" t="s">
        <v>8</v>
      </c>
      <c r="D24" t="s">
        <v>9</v>
      </c>
      <c r="E24" t="s">
        <v>54</v>
      </c>
      <c r="F24" t="str">
        <f>"002190842993"</f>
        <v>002190842993</v>
      </c>
      <c r="G24" s="4">
        <v>1424.3579999999999</v>
      </c>
    </row>
    <row r="25" spans="1:13" x14ac:dyDescent="0.3">
      <c r="A25" t="s">
        <v>6</v>
      </c>
      <c r="B25" t="s">
        <v>7</v>
      </c>
      <c r="C25" t="s">
        <v>8</v>
      </c>
      <c r="D25" t="s">
        <v>9</v>
      </c>
      <c r="E25" t="s">
        <v>55</v>
      </c>
      <c r="F25" t="str">
        <f>"002190845553"</f>
        <v>002190845553</v>
      </c>
      <c r="G25" s="4">
        <v>46074.271999999997</v>
      </c>
    </row>
    <row r="26" spans="1:13" x14ac:dyDescent="0.3">
      <c r="A26" t="s">
        <v>6</v>
      </c>
      <c r="B26" t="s">
        <v>7</v>
      </c>
      <c r="C26" t="s">
        <v>8</v>
      </c>
      <c r="D26" t="s">
        <v>9</v>
      </c>
      <c r="E26" t="s">
        <v>56</v>
      </c>
      <c r="F26" t="str">
        <f>"002190812665"</f>
        <v>002190812665</v>
      </c>
      <c r="G26" s="4">
        <v>16581.949000000001</v>
      </c>
    </row>
    <row r="27" spans="1:13" x14ac:dyDescent="0.3">
      <c r="A27" t="s">
        <v>6</v>
      </c>
      <c r="B27" t="s">
        <v>7</v>
      </c>
      <c r="C27" t="s">
        <v>8</v>
      </c>
      <c r="D27" t="s">
        <v>9</v>
      </c>
      <c r="E27" t="s">
        <v>57</v>
      </c>
      <c r="F27" t="str">
        <f>"002190812823"</f>
        <v>002190812823</v>
      </c>
      <c r="G27" s="4">
        <v>20780.189999999999</v>
      </c>
    </row>
    <row r="28" spans="1:13" x14ac:dyDescent="0.3">
      <c r="A28" t="s">
        <v>6</v>
      </c>
      <c r="B28" t="s">
        <v>7</v>
      </c>
      <c r="C28" t="s">
        <v>8</v>
      </c>
      <c r="D28" t="s">
        <v>9</v>
      </c>
      <c r="E28" t="s">
        <v>58</v>
      </c>
      <c r="F28" t="str">
        <f>"002190840724"</f>
        <v>002190840724</v>
      </c>
      <c r="G28" s="4">
        <v>32890.269999999997</v>
      </c>
    </row>
    <row r="29" spans="1:13" x14ac:dyDescent="0.3">
      <c r="A29" t="s">
        <v>6</v>
      </c>
      <c r="B29" t="s">
        <v>7</v>
      </c>
      <c r="C29" t="s">
        <v>8</v>
      </c>
      <c r="D29" t="s">
        <v>9</v>
      </c>
      <c r="E29" t="s">
        <v>59</v>
      </c>
      <c r="F29" t="str">
        <f>"002190813313"</f>
        <v>002190813313</v>
      </c>
      <c r="G29" s="4">
        <v>30559.367999999999</v>
      </c>
    </row>
    <row r="30" spans="1:13" x14ac:dyDescent="0.3">
      <c r="A30" t="s">
        <v>6</v>
      </c>
      <c r="B30" t="s">
        <v>7</v>
      </c>
      <c r="C30" t="s">
        <v>8</v>
      </c>
      <c r="D30" t="s">
        <v>9</v>
      </c>
      <c r="E30" t="s">
        <v>60</v>
      </c>
      <c r="F30" t="str">
        <f>"002190812659"</f>
        <v>002190812659</v>
      </c>
      <c r="G30" s="4">
        <v>10467.040000000001</v>
      </c>
    </row>
    <row r="31" spans="1:13" x14ac:dyDescent="0.3">
      <c r="A31" t="s">
        <v>6</v>
      </c>
      <c r="B31" t="s">
        <v>7</v>
      </c>
      <c r="C31" t="s">
        <v>8</v>
      </c>
      <c r="D31" t="s">
        <v>9</v>
      </c>
      <c r="E31" t="s">
        <v>61</v>
      </c>
      <c r="F31" t="str">
        <f>"002190813314"</f>
        <v>002190813314</v>
      </c>
      <c r="G31" s="4">
        <v>31417.43</v>
      </c>
    </row>
    <row r="32" spans="1:13" x14ac:dyDescent="0.3">
      <c r="A32" t="s">
        <v>6</v>
      </c>
      <c r="B32" t="s">
        <v>7</v>
      </c>
      <c r="C32" t="s">
        <v>8</v>
      </c>
      <c r="D32" t="s">
        <v>9</v>
      </c>
      <c r="E32" t="s">
        <v>62</v>
      </c>
      <c r="F32" t="str">
        <f>"002190813312"</f>
        <v>002190813312</v>
      </c>
      <c r="G32" s="4">
        <v>40388.243999999999</v>
      </c>
    </row>
    <row r="33" spans="1:7" x14ac:dyDescent="0.3">
      <c r="A33" t="s">
        <v>6</v>
      </c>
      <c r="B33" t="s">
        <v>7</v>
      </c>
      <c r="C33" t="s">
        <v>8</v>
      </c>
      <c r="D33" t="s">
        <v>9</v>
      </c>
      <c r="E33" t="s">
        <v>63</v>
      </c>
      <c r="F33" t="str">
        <f>"002190813311"</f>
        <v>002190813311</v>
      </c>
      <c r="G33" s="4">
        <v>52164.584000000003</v>
      </c>
    </row>
    <row r="34" spans="1:7" x14ac:dyDescent="0.3">
      <c r="A34" t="s">
        <v>6</v>
      </c>
      <c r="B34" t="s">
        <v>7</v>
      </c>
      <c r="C34" t="s">
        <v>8</v>
      </c>
      <c r="D34" t="s">
        <v>9</v>
      </c>
      <c r="E34" t="s">
        <v>64</v>
      </c>
      <c r="F34" t="str">
        <f>"002190840773"</f>
        <v>002190840773</v>
      </c>
      <c r="G34" s="4">
        <v>2281.6790000000001</v>
      </c>
    </row>
    <row r="35" spans="1:7" x14ac:dyDescent="0.3">
      <c r="A35" t="s">
        <v>6</v>
      </c>
      <c r="B35" t="s">
        <v>7</v>
      </c>
      <c r="C35" t="s">
        <v>8</v>
      </c>
      <c r="D35" t="s">
        <v>9</v>
      </c>
      <c r="E35" t="s">
        <v>65</v>
      </c>
      <c r="F35" t="str">
        <f>"002190812979"</f>
        <v>002190812979</v>
      </c>
      <c r="G35" s="4">
        <v>64415.58</v>
      </c>
    </row>
    <row r="36" spans="1:7" x14ac:dyDescent="0.3">
      <c r="A36" t="s">
        <v>6</v>
      </c>
      <c r="B36" t="s">
        <v>7</v>
      </c>
      <c r="C36" t="s">
        <v>8</v>
      </c>
      <c r="D36" t="s">
        <v>9</v>
      </c>
      <c r="E36" t="s">
        <v>66</v>
      </c>
      <c r="F36" t="str">
        <f>"002190812661"</f>
        <v>002190812661</v>
      </c>
      <c r="G36" s="4">
        <v>18224.609</v>
      </c>
    </row>
    <row r="37" spans="1:7" x14ac:dyDescent="0.3">
      <c r="A37" t="s">
        <v>6</v>
      </c>
      <c r="B37" t="s">
        <v>7</v>
      </c>
      <c r="C37" t="s">
        <v>8</v>
      </c>
      <c r="D37" t="s">
        <v>9</v>
      </c>
      <c r="E37" t="s">
        <v>67</v>
      </c>
      <c r="F37" t="str">
        <f>"002190813321"</f>
        <v>002190813321</v>
      </c>
      <c r="G37" s="4">
        <v>200110.61600000001</v>
      </c>
    </row>
    <row r="38" spans="1:7" x14ac:dyDescent="0.3">
      <c r="A38" t="s">
        <v>6</v>
      </c>
      <c r="B38" t="s">
        <v>7</v>
      </c>
      <c r="C38" t="s">
        <v>8</v>
      </c>
      <c r="D38" t="s">
        <v>9</v>
      </c>
      <c r="E38" t="s">
        <v>68</v>
      </c>
      <c r="F38" t="str">
        <f>"002190874331"</f>
        <v>002190874331</v>
      </c>
      <c r="G38" s="4">
        <v>2700.723</v>
      </c>
    </row>
    <row r="39" spans="1:7" x14ac:dyDescent="0.3">
      <c r="A39" t="s">
        <v>6</v>
      </c>
      <c r="B39" t="s">
        <v>7</v>
      </c>
      <c r="C39" t="s">
        <v>8</v>
      </c>
      <c r="D39" t="s">
        <v>9</v>
      </c>
      <c r="E39" t="s">
        <v>69</v>
      </c>
      <c r="F39" t="str">
        <f>"002190811563"</f>
        <v>002190811563</v>
      </c>
      <c r="G39" s="4">
        <v>1060.991</v>
      </c>
    </row>
    <row r="40" spans="1:7" x14ac:dyDescent="0.3">
      <c r="A40" t="s">
        <v>6</v>
      </c>
      <c r="B40" t="s">
        <v>7</v>
      </c>
      <c r="C40" t="s">
        <v>8</v>
      </c>
      <c r="D40" t="s">
        <v>9</v>
      </c>
      <c r="E40" t="s">
        <v>70</v>
      </c>
      <c r="F40" t="str">
        <f>"002190813317"</f>
        <v>002190813317</v>
      </c>
      <c r="G40" s="4">
        <v>52207.031000000003</v>
      </c>
    </row>
    <row r="41" spans="1:7" x14ac:dyDescent="0.3">
      <c r="A41" t="s">
        <v>6</v>
      </c>
      <c r="B41" t="s">
        <v>7</v>
      </c>
      <c r="C41" t="s">
        <v>8</v>
      </c>
      <c r="D41" t="s">
        <v>9</v>
      </c>
      <c r="E41" t="s">
        <v>71</v>
      </c>
      <c r="F41" t="str">
        <f>"002190813315"</f>
        <v>002190813315</v>
      </c>
      <c r="G41" s="4">
        <v>51765.656999999999</v>
      </c>
    </row>
    <row r="42" spans="1:7" x14ac:dyDescent="0.3">
      <c r="A42" t="s">
        <v>6</v>
      </c>
      <c r="B42" t="s">
        <v>7</v>
      </c>
      <c r="C42" t="s">
        <v>8</v>
      </c>
      <c r="D42" t="s">
        <v>9</v>
      </c>
      <c r="E42" t="s">
        <v>72</v>
      </c>
      <c r="F42" t="str">
        <f>"002190813318"</f>
        <v>002190813318</v>
      </c>
      <c r="G42" s="4">
        <v>44159.603999999999</v>
      </c>
    </row>
    <row r="43" spans="1:7" x14ac:dyDescent="0.3">
      <c r="A43" t="s">
        <v>6</v>
      </c>
      <c r="B43" t="s">
        <v>7</v>
      </c>
      <c r="C43" t="s">
        <v>8</v>
      </c>
      <c r="D43" t="s">
        <v>9</v>
      </c>
      <c r="E43" t="s">
        <v>73</v>
      </c>
      <c r="F43" t="str">
        <f>"002190845552"</f>
        <v>002190845552</v>
      </c>
      <c r="G43" s="4">
        <v>28165.223000000002</v>
      </c>
    </row>
    <row r="44" spans="1:7" x14ac:dyDescent="0.3">
      <c r="A44" t="s">
        <v>6</v>
      </c>
      <c r="B44" t="s">
        <v>7</v>
      </c>
      <c r="C44" t="s">
        <v>8</v>
      </c>
      <c r="D44" t="s">
        <v>9</v>
      </c>
      <c r="E44" t="s">
        <v>74</v>
      </c>
      <c r="F44" t="str">
        <f>"002190845559"</f>
        <v>002190845559</v>
      </c>
      <c r="G44" s="4">
        <v>85956.356</v>
      </c>
    </row>
    <row r="45" spans="1:7" x14ac:dyDescent="0.3">
      <c r="A45" t="s">
        <v>6</v>
      </c>
      <c r="B45" t="s">
        <v>7</v>
      </c>
      <c r="C45" t="s">
        <v>8</v>
      </c>
      <c r="D45" t="s">
        <v>9</v>
      </c>
      <c r="E45" t="s">
        <v>75</v>
      </c>
      <c r="F45" t="str">
        <f>"002190845988"</f>
        <v>002190845988</v>
      </c>
      <c r="G45" s="4">
        <v>87792.827000000005</v>
      </c>
    </row>
    <row r="46" spans="1:7" x14ac:dyDescent="0.3">
      <c r="A46" t="s">
        <v>6</v>
      </c>
      <c r="B46" t="s">
        <v>7</v>
      </c>
      <c r="C46" t="s">
        <v>8</v>
      </c>
      <c r="D46" t="s">
        <v>9</v>
      </c>
      <c r="E46" t="s">
        <v>76</v>
      </c>
      <c r="F46" t="str">
        <f>"002190845557"</f>
        <v>002190845557</v>
      </c>
      <c r="G46" s="4">
        <v>15911.78</v>
      </c>
    </row>
    <row r="47" spans="1:7" x14ac:dyDescent="0.3">
      <c r="A47" t="s">
        <v>6</v>
      </c>
      <c r="B47" t="s">
        <v>7</v>
      </c>
      <c r="C47" t="s">
        <v>8</v>
      </c>
      <c r="D47" t="s">
        <v>9</v>
      </c>
      <c r="E47" t="s">
        <v>77</v>
      </c>
      <c r="F47" t="str">
        <f>"002190812176"</f>
        <v>002190812176</v>
      </c>
      <c r="G47">
        <v>5.48</v>
      </c>
    </row>
    <row r="48" spans="1:7" x14ac:dyDescent="0.3">
      <c r="A48" t="s">
        <v>6</v>
      </c>
      <c r="B48" t="s">
        <v>7</v>
      </c>
      <c r="C48" t="s">
        <v>8</v>
      </c>
      <c r="D48" t="s">
        <v>9</v>
      </c>
      <c r="E48" t="s">
        <v>78</v>
      </c>
      <c r="F48" t="str">
        <f>"002190845558"</f>
        <v>002190845558</v>
      </c>
      <c r="G48" s="4">
        <v>30902.284</v>
      </c>
    </row>
    <row r="49" spans="1:7" x14ac:dyDescent="0.3">
      <c r="A49" t="s">
        <v>6</v>
      </c>
      <c r="B49" t="s">
        <v>7</v>
      </c>
      <c r="C49" t="s">
        <v>8</v>
      </c>
      <c r="D49" t="s">
        <v>9</v>
      </c>
      <c r="E49" t="s">
        <v>79</v>
      </c>
      <c r="F49" t="str">
        <f>"002190845551"</f>
        <v>002190845551</v>
      </c>
      <c r="G49" s="4">
        <v>80393.911999999997</v>
      </c>
    </row>
    <row r="50" spans="1:7" x14ac:dyDescent="0.3">
      <c r="A50" t="s">
        <v>6</v>
      </c>
      <c r="B50" t="s">
        <v>7</v>
      </c>
      <c r="C50" t="s">
        <v>8</v>
      </c>
      <c r="D50" t="s">
        <v>9</v>
      </c>
      <c r="E50" t="s">
        <v>80</v>
      </c>
      <c r="F50" t="str">
        <f>"002190811997"</f>
        <v>002190811997</v>
      </c>
      <c r="G50">
        <v>19.914000000000001</v>
      </c>
    </row>
    <row r="51" spans="1:7" x14ac:dyDescent="0.3">
      <c r="A51" t="s">
        <v>6</v>
      </c>
      <c r="B51" t="s">
        <v>7</v>
      </c>
      <c r="C51" t="s">
        <v>8</v>
      </c>
      <c r="D51" t="s">
        <v>9</v>
      </c>
      <c r="E51" t="s">
        <v>81</v>
      </c>
      <c r="F51" t="str">
        <f>"002190811269"</f>
        <v>002190811269</v>
      </c>
      <c r="G51" s="4">
        <v>8110.9759999999997</v>
      </c>
    </row>
    <row r="52" spans="1:7" x14ac:dyDescent="0.3">
      <c r="A52" t="s">
        <v>6</v>
      </c>
      <c r="B52" t="s">
        <v>7</v>
      </c>
      <c r="C52" t="s">
        <v>8</v>
      </c>
      <c r="D52" t="s">
        <v>9</v>
      </c>
      <c r="E52" t="s">
        <v>82</v>
      </c>
      <c r="F52" t="str">
        <f>"002190812405"</f>
        <v>002190812405</v>
      </c>
      <c r="G52" s="4">
        <v>86185.712</v>
      </c>
    </row>
    <row r="53" spans="1:7" x14ac:dyDescent="0.3">
      <c r="A53" t="s">
        <v>6</v>
      </c>
      <c r="B53" t="s">
        <v>7</v>
      </c>
      <c r="C53" t="s">
        <v>8</v>
      </c>
      <c r="D53" t="s">
        <v>9</v>
      </c>
      <c r="E53" t="s">
        <v>83</v>
      </c>
      <c r="F53" t="str">
        <f>"002190813043"</f>
        <v>002190813043</v>
      </c>
      <c r="G53" s="4">
        <v>67164.630999999994</v>
      </c>
    </row>
    <row r="54" spans="1:7" x14ac:dyDescent="0.3">
      <c r="A54" t="s">
        <v>6</v>
      </c>
      <c r="B54" t="s">
        <v>7</v>
      </c>
      <c r="C54" t="s">
        <v>8</v>
      </c>
      <c r="D54" t="s">
        <v>9</v>
      </c>
      <c r="E54" t="s">
        <v>84</v>
      </c>
      <c r="F54" t="str">
        <f>"002190840772"</f>
        <v>002190840772</v>
      </c>
      <c r="G54" s="4">
        <v>1512.838</v>
      </c>
    </row>
    <row r="55" spans="1:7" x14ac:dyDescent="0.3">
      <c r="A55" t="s">
        <v>6</v>
      </c>
      <c r="B55" t="s">
        <v>7</v>
      </c>
      <c r="C55" t="s">
        <v>8</v>
      </c>
      <c r="D55" t="s">
        <v>9</v>
      </c>
      <c r="E55" t="s">
        <v>85</v>
      </c>
      <c r="F55" t="str">
        <f>"002190874332"</f>
        <v>002190874332</v>
      </c>
      <c r="G55">
        <v>79.656000000000006</v>
      </c>
    </row>
    <row r="56" spans="1:7" x14ac:dyDescent="0.3">
      <c r="A56" t="s">
        <v>6</v>
      </c>
      <c r="B56" t="s">
        <v>7</v>
      </c>
      <c r="C56" t="s">
        <v>8</v>
      </c>
      <c r="D56" t="s">
        <v>9</v>
      </c>
      <c r="E56" t="s">
        <v>86</v>
      </c>
      <c r="F56" t="str">
        <f>"002190812946"</f>
        <v>002190812946</v>
      </c>
      <c r="G56" s="4">
        <v>75861.75</v>
      </c>
    </row>
    <row r="57" spans="1:7" x14ac:dyDescent="0.3">
      <c r="A57" t="s">
        <v>6</v>
      </c>
      <c r="B57" t="s">
        <v>7</v>
      </c>
      <c r="C57" t="s">
        <v>8</v>
      </c>
      <c r="D57" t="s">
        <v>9</v>
      </c>
      <c r="E57" t="s">
        <v>87</v>
      </c>
      <c r="F57" t="str">
        <f>"001600016346"</f>
        <v>001600016346</v>
      </c>
      <c r="G57" s="4">
        <v>272829.05</v>
      </c>
    </row>
    <row r="58" spans="1:7" x14ac:dyDescent="0.3">
      <c r="A58" t="s">
        <v>6</v>
      </c>
      <c r="B58" t="s">
        <v>7</v>
      </c>
      <c r="C58" t="s">
        <v>8</v>
      </c>
      <c r="D58" t="s">
        <v>9</v>
      </c>
      <c r="E58" t="s">
        <v>88</v>
      </c>
      <c r="F58" t="str">
        <f>"001600016915"</f>
        <v>001600016915</v>
      </c>
      <c r="G58" s="4">
        <v>245276.253</v>
      </c>
    </row>
    <row r="59" spans="1:7" x14ac:dyDescent="0.3">
      <c r="A59" t="s">
        <v>6</v>
      </c>
      <c r="B59" t="s">
        <v>7</v>
      </c>
      <c r="C59" t="s">
        <v>8</v>
      </c>
      <c r="D59" t="s">
        <v>9</v>
      </c>
      <c r="E59" t="s">
        <v>89</v>
      </c>
      <c r="F59" t="str">
        <f>"001600017824"</f>
        <v>001600017824</v>
      </c>
      <c r="G59" s="4">
        <v>2941.165</v>
      </c>
    </row>
    <row r="60" spans="1:7" x14ac:dyDescent="0.3">
      <c r="A60" t="s">
        <v>6</v>
      </c>
      <c r="B60" t="s">
        <v>7</v>
      </c>
      <c r="C60" t="s">
        <v>8</v>
      </c>
      <c r="D60" t="s">
        <v>9</v>
      </c>
      <c r="E60" t="s">
        <v>90</v>
      </c>
      <c r="F60" t="str">
        <f>"001600017823"</f>
        <v>001600017823</v>
      </c>
      <c r="G60">
        <v>30.76</v>
      </c>
    </row>
    <row r="61" spans="1:7" x14ac:dyDescent="0.3">
      <c r="A61" t="s">
        <v>6</v>
      </c>
      <c r="B61" t="s">
        <v>7</v>
      </c>
      <c r="C61" t="s">
        <v>8</v>
      </c>
      <c r="D61" t="s">
        <v>9</v>
      </c>
      <c r="E61" t="s">
        <v>91</v>
      </c>
      <c r="F61" t="str">
        <f>"001600018039"</f>
        <v>001600018039</v>
      </c>
      <c r="G61">
        <v>57.127000000000002</v>
      </c>
    </row>
    <row r="62" spans="1:7" x14ac:dyDescent="0.3">
      <c r="A62" t="s">
        <v>6</v>
      </c>
      <c r="B62" t="s">
        <v>7</v>
      </c>
      <c r="C62" t="s">
        <v>8</v>
      </c>
      <c r="D62" t="s">
        <v>9</v>
      </c>
      <c r="E62" t="s">
        <v>92</v>
      </c>
      <c r="F62" t="str">
        <f>"001600018015"</f>
        <v>001600018015</v>
      </c>
      <c r="G62" s="4">
        <v>68435.73</v>
      </c>
    </row>
    <row r="63" spans="1:7" x14ac:dyDescent="0.3">
      <c r="A63" t="s">
        <v>6</v>
      </c>
      <c r="B63" t="s">
        <v>7</v>
      </c>
      <c r="C63" t="s">
        <v>8</v>
      </c>
      <c r="D63" t="s">
        <v>9</v>
      </c>
      <c r="E63" t="s">
        <v>93</v>
      </c>
      <c r="F63" t="str">
        <f>"001600015764"</f>
        <v>001600015764</v>
      </c>
      <c r="G63" s="4">
        <v>190740.712</v>
      </c>
    </row>
    <row r="64" spans="1:7" x14ac:dyDescent="0.3">
      <c r="A64" t="s">
        <v>6</v>
      </c>
      <c r="B64" t="s">
        <v>7</v>
      </c>
      <c r="C64" t="s">
        <v>8</v>
      </c>
      <c r="D64" t="s">
        <v>9</v>
      </c>
      <c r="E64" t="s">
        <v>94</v>
      </c>
      <c r="F64" t="str">
        <f>"001600013975"</f>
        <v>001600013975</v>
      </c>
      <c r="G64">
        <v>64.826999999999998</v>
      </c>
    </row>
    <row r="65" spans="1:7" x14ac:dyDescent="0.3">
      <c r="A65" t="s">
        <v>6</v>
      </c>
      <c r="B65" t="s">
        <v>7</v>
      </c>
      <c r="C65" t="s">
        <v>8</v>
      </c>
      <c r="D65" t="s">
        <v>9</v>
      </c>
      <c r="E65" t="s">
        <v>94</v>
      </c>
      <c r="F65" t="str">
        <f>"001600016966"</f>
        <v>001600016966</v>
      </c>
      <c r="G65" s="4">
        <v>62200.114000000001</v>
      </c>
    </row>
    <row r="66" spans="1:7" x14ac:dyDescent="0.3">
      <c r="A66" t="s">
        <v>6</v>
      </c>
      <c r="B66" t="s">
        <v>7</v>
      </c>
      <c r="C66" t="s">
        <v>8</v>
      </c>
      <c r="D66" t="s">
        <v>9</v>
      </c>
      <c r="E66" t="s">
        <v>95</v>
      </c>
      <c r="F66" t="str">
        <f>"001600020253"</f>
        <v>001600020253</v>
      </c>
      <c r="G66" s="4">
        <v>4388.6819999999998</v>
      </c>
    </row>
    <row r="67" spans="1:7" x14ac:dyDescent="0.3">
      <c r="A67" t="s">
        <v>6</v>
      </c>
      <c r="B67" t="s">
        <v>7</v>
      </c>
      <c r="C67" t="s">
        <v>8</v>
      </c>
      <c r="D67" t="s">
        <v>9</v>
      </c>
      <c r="E67" t="s">
        <v>96</v>
      </c>
      <c r="F67" t="str">
        <f>"001600016348"</f>
        <v>001600016348</v>
      </c>
      <c r="G67" s="4">
        <v>107190.713</v>
      </c>
    </row>
    <row r="68" spans="1:7" x14ac:dyDescent="0.3">
      <c r="A68" t="s">
        <v>6</v>
      </c>
      <c r="B68" t="s">
        <v>7</v>
      </c>
      <c r="C68" t="s">
        <v>8</v>
      </c>
      <c r="D68" t="s">
        <v>9</v>
      </c>
      <c r="E68" t="s">
        <v>97</v>
      </c>
      <c r="F68" t="str">
        <f>"001600016935"</f>
        <v>001600016935</v>
      </c>
      <c r="G68">
        <v>287.24</v>
      </c>
    </row>
    <row r="69" spans="1:7" x14ac:dyDescent="0.3">
      <c r="A69" t="s">
        <v>6</v>
      </c>
      <c r="B69" t="s">
        <v>7</v>
      </c>
      <c r="C69" t="s">
        <v>8</v>
      </c>
      <c r="D69" t="s">
        <v>9</v>
      </c>
      <c r="E69" t="s">
        <v>98</v>
      </c>
      <c r="F69" t="str">
        <f>"001600049234"</f>
        <v>001600049234</v>
      </c>
      <c r="G69" s="4">
        <v>120723.628</v>
      </c>
    </row>
    <row r="70" spans="1:7" x14ac:dyDescent="0.3">
      <c r="A70" t="s">
        <v>6</v>
      </c>
      <c r="B70" t="s">
        <v>7</v>
      </c>
      <c r="C70" t="s">
        <v>8</v>
      </c>
      <c r="D70" t="s">
        <v>9</v>
      </c>
      <c r="E70" t="s">
        <v>99</v>
      </c>
      <c r="F70" t="str">
        <f>"001600027581"</f>
        <v>001600027581</v>
      </c>
      <c r="G70" s="4">
        <v>122262.382</v>
      </c>
    </row>
    <row r="71" spans="1:7" x14ac:dyDescent="0.3">
      <c r="A71" t="s">
        <v>6</v>
      </c>
      <c r="B71" t="s">
        <v>7</v>
      </c>
      <c r="C71" t="s">
        <v>8</v>
      </c>
      <c r="D71" t="s">
        <v>9</v>
      </c>
      <c r="E71" t="s">
        <v>100</v>
      </c>
      <c r="F71" t="str">
        <f>"001600017821"</f>
        <v>001600017821</v>
      </c>
      <c r="G71" s="4">
        <v>226251.541</v>
      </c>
    </row>
    <row r="72" spans="1:7" x14ac:dyDescent="0.3">
      <c r="A72" t="s">
        <v>6</v>
      </c>
      <c r="B72" t="s">
        <v>7</v>
      </c>
      <c r="C72" t="s">
        <v>8</v>
      </c>
      <c r="D72" t="s">
        <v>9</v>
      </c>
      <c r="E72" t="s">
        <v>101</v>
      </c>
      <c r="F72" t="str">
        <f>"001600020613"</f>
        <v>001600020613</v>
      </c>
      <c r="G72" s="4">
        <v>110932.44</v>
      </c>
    </row>
    <row r="73" spans="1:7" x14ac:dyDescent="0.3">
      <c r="A73" t="s">
        <v>6</v>
      </c>
      <c r="B73" t="s">
        <v>7</v>
      </c>
      <c r="C73" t="s">
        <v>8</v>
      </c>
      <c r="D73" t="s">
        <v>9</v>
      </c>
      <c r="E73" t="s">
        <v>102</v>
      </c>
      <c r="F73" t="str">
        <f>"001600020612"</f>
        <v>001600020612</v>
      </c>
      <c r="G73" s="4">
        <v>33549.654999999999</v>
      </c>
    </row>
    <row r="74" spans="1:7" x14ac:dyDescent="0.3">
      <c r="A74" t="s">
        <v>6</v>
      </c>
      <c r="B74" t="s">
        <v>7</v>
      </c>
      <c r="C74" t="s">
        <v>8</v>
      </c>
      <c r="D74" t="s">
        <v>9</v>
      </c>
      <c r="E74" t="s">
        <v>103</v>
      </c>
      <c r="F74" t="str">
        <f>"001600014444"</f>
        <v>001600014444</v>
      </c>
      <c r="G74" s="4">
        <v>18969.98</v>
      </c>
    </row>
    <row r="75" spans="1:7" x14ac:dyDescent="0.3">
      <c r="A75" t="s">
        <v>6</v>
      </c>
      <c r="B75" t="s">
        <v>7</v>
      </c>
      <c r="C75" t="s">
        <v>8</v>
      </c>
      <c r="D75" t="s">
        <v>9</v>
      </c>
      <c r="E75" t="s">
        <v>104</v>
      </c>
      <c r="F75" t="str">
        <f>"001600018143"</f>
        <v>001600018143</v>
      </c>
      <c r="G75" s="4">
        <v>18537.48</v>
      </c>
    </row>
    <row r="76" spans="1:7" x14ac:dyDescent="0.3">
      <c r="A76" t="s">
        <v>6</v>
      </c>
      <c r="B76" t="s">
        <v>7</v>
      </c>
      <c r="C76" t="s">
        <v>8</v>
      </c>
      <c r="D76" t="s">
        <v>9</v>
      </c>
      <c r="E76" t="s">
        <v>105</v>
      </c>
      <c r="F76" t="str">
        <f>"001600018394"</f>
        <v>001600018394</v>
      </c>
      <c r="G76" s="4">
        <v>85638.21</v>
      </c>
    </row>
    <row r="77" spans="1:7" x14ac:dyDescent="0.3">
      <c r="A77" t="s">
        <v>6</v>
      </c>
      <c r="B77" t="s">
        <v>7</v>
      </c>
      <c r="C77" t="s">
        <v>8</v>
      </c>
      <c r="D77" t="s">
        <v>9</v>
      </c>
      <c r="E77" t="s">
        <v>106</v>
      </c>
      <c r="F77" t="str">
        <f>"001600020874"</f>
        <v>001600020874</v>
      </c>
      <c r="G77" s="4">
        <v>236426.63</v>
      </c>
    </row>
    <row r="78" spans="1:7" x14ac:dyDescent="0.3">
      <c r="A78" t="s">
        <v>6</v>
      </c>
      <c r="B78" t="s">
        <v>7</v>
      </c>
      <c r="C78" t="s">
        <v>8</v>
      </c>
      <c r="D78" t="s">
        <v>9</v>
      </c>
      <c r="E78" t="s">
        <v>107</v>
      </c>
      <c r="F78" t="str">
        <f>"001600020832"</f>
        <v>001600020832</v>
      </c>
      <c r="G78" s="4">
        <v>100611.84</v>
      </c>
    </row>
    <row r="79" spans="1:7" x14ac:dyDescent="0.3">
      <c r="A79" t="s">
        <v>6</v>
      </c>
      <c r="B79" t="s">
        <v>7</v>
      </c>
      <c r="C79" t="s">
        <v>8</v>
      </c>
      <c r="D79" t="s">
        <v>9</v>
      </c>
      <c r="E79" t="s">
        <v>108</v>
      </c>
      <c r="F79" t="str">
        <f>"001600087700"</f>
        <v>001600087700</v>
      </c>
      <c r="G79" s="4">
        <v>232510.261</v>
      </c>
    </row>
    <row r="80" spans="1:7" x14ac:dyDescent="0.3">
      <c r="A80" t="s">
        <v>6</v>
      </c>
      <c r="B80" t="s">
        <v>7</v>
      </c>
      <c r="C80" t="s">
        <v>8</v>
      </c>
      <c r="D80" t="s">
        <v>9</v>
      </c>
      <c r="E80" t="s">
        <v>109</v>
      </c>
      <c r="F80" t="str">
        <f>"001600044107"</f>
        <v>001600044107</v>
      </c>
      <c r="G80">
        <v>639.20000000000005</v>
      </c>
    </row>
    <row r="81" spans="1:7" x14ac:dyDescent="0.3">
      <c r="A81" t="s">
        <v>6</v>
      </c>
      <c r="B81" t="s">
        <v>7</v>
      </c>
      <c r="C81" t="s">
        <v>8</v>
      </c>
      <c r="D81" t="s">
        <v>9</v>
      </c>
      <c r="E81" t="s">
        <v>110</v>
      </c>
      <c r="F81" t="str">
        <f>"001600015125"</f>
        <v>001600015125</v>
      </c>
      <c r="G81" s="4">
        <v>58306.182999999997</v>
      </c>
    </row>
    <row r="82" spans="1:7" x14ac:dyDescent="0.3">
      <c r="A82" t="s">
        <v>6</v>
      </c>
      <c r="B82" t="s">
        <v>7</v>
      </c>
      <c r="C82" t="s">
        <v>8</v>
      </c>
      <c r="D82" t="s">
        <v>9</v>
      </c>
      <c r="E82" t="s">
        <v>110</v>
      </c>
      <c r="F82" t="str">
        <f>"001600020821"</f>
        <v>001600020821</v>
      </c>
      <c r="G82" s="4">
        <v>39031.548999999999</v>
      </c>
    </row>
    <row r="83" spans="1:7" x14ac:dyDescent="0.3">
      <c r="A83" t="s">
        <v>6</v>
      </c>
      <c r="B83" t="s">
        <v>7</v>
      </c>
      <c r="C83" t="s">
        <v>8</v>
      </c>
      <c r="D83" t="s">
        <v>9</v>
      </c>
      <c r="E83" t="s">
        <v>111</v>
      </c>
      <c r="F83" t="str">
        <f>"001600016913"</f>
        <v>001600016913</v>
      </c>
      <c r="G83">
        <v>4.93</v>
      </c>
    </row>
    <row r="84" spans="1:7" x14ac:dyDescent="0.3">
      <c r="A84" t="s">
        <v>6</v>
      </c>
      <c r="B84" t="s">
        <v>7</v>
      </c>
      <c r="C84" t="s">
        <v>8</v>
      </c>
      <c r="D84" t="s">
        <v>9</v>
      </c>
      <c r="E84" t="s">
        <v>111</v>
      </c>
      <c r="F84" t="str">
        <f>"001600020818"</f>
        <v>001600020818</v>
      </c>
      <c r="G84" s="4">
        <v>124794.29</v>
      </c>
    </row>
    <row r="85" spans="1:7" x14ac:dyDescent="0.3">
      <c r="A85" t="s">
        <v>6</v>
      </c>
      <c r="B85" t="s">
        <v>7</v>
      </c>
      <c r="C85" t="s">
        <v>8</v>
      </c>
      <c r="D85" t="s">
        <v>9</v>
      </c>
      <c r="E85" t="s">
        <v>112</v>
      </c>
      <c r="F85" t="str">
        <f>"001600017111"</f>
        <v>001600017111</v>
      </c>
      <c r="G85">
        <v>113.21</v>
      </c>
    </row>
    <row r="86" spans="1:7" x14ac:dyDescent="0.3">
      <c r="A86" t="s">
        <v>6</v>
      </c>
      <c r="B86" t="s">
        <v>7</v>
      </c>
      <c r="C86" t="s">
        <v>8</v>
      </c>
      <c r="D86" t="s">
        <v>9</v>
      </c>
      <c r="E86" t="s">
        <v>113</v>
      </c>
      <c r="F86" t="str">
        <f>"001600012795"</f>
        <v>001600012795</v>
      </c>
      <c r="G86" s="4">
        <v>47635.932000000001</v>
      </c>
    </row>
    <row r="87" spans="1:7" x14ac:dyDescent="0.3">
      <c r="A87" t="s">
        <v>6</v>
      </c>
      <c r="B87" t="s">
        <v>7</v>
      </c>
      <c r="C87" t="s">
        <v>8</v>
      </c>
      <c r="D87" t="s">
        <v>9</v>
      </c>
      <c r="E87" t="s">
        <v>114</v>
      </c>
      <c r="F87" t="str">
        <f>"001600020007"</f>
        <v>001600020007</v>
      </c>
      <c r="G87" s="4">
        <v>5185.1170000000002</v>
      </c>
    </row>
    <row r="88" spans="1:7" x14ac:dyDescent="0.3">
      <c r="A88" t="s">
        <v>6</v>
      </c>
      <c r="B88" t="s">
        <v>7</v>
      </c>
      <c r="C88" t="s">
        <v>8</v>
      </c>
      <c r="D88" t="s">
        <v>9</v>
      </c>
      <c r="E88" t="s">
        <v>115</v>
      </c>
      <c r="F88" t="str">
        <f>"001600020006"</f>
        <v>001600020006</v>
      </c>
      <c r="G88" s="4">
        <v>1449.38</v>
      </c>
    </row>
    <row r="89" spans="1:7" x14ac:dyDescent="0.3">
      <c r="A89" t="s">
        <v>6</v>
      </c>
      <c r="B89" t="s">
        <v>7</v>
      </c>
      <c r="C89" t="s">
        <v>8</v>
      </c>
      <c r="D89" t="s">
        <v>9</v>
      </c>
      <c r="E89" t="s">
        <v>116</v>
      </c>
      <c r="F89" t="str">
        <f>"001600016361"</f>
        <v>001600016361</v>
      </c>
      <c r="G89" s="4">
        <v>379531.60399999999</v>
      </c>
    </row>
    <row r="90" spans="1:7" x14ac:dyDescent="0.3">
      <c r="A90" t="s">
        <v>6</v>
      </c>
      <c r="B90" t="s">
        <v>7</v>
      </c>
      <c r="C90" t="s">
        <v>8</v>
      </c>
      <c r="D90" t="s">
        <v>9</v>
      </c>
      <c r="E90" t="s">
        <v>117</v>
      </c>
      <c r="F90" t="str">
        <f>"001600016932"</f>
        <v>001600016932</v>
      </c>
      <c r="G90" s="4">
        <v>241742.128</v>
      </c>
    </row>
    <row r="91" spans="1:7" x14ac:dyDescent="0.3">
      <c r="A91" t="s">
        <v>6</v>
      </c>
      <c r="B91" t="s">
        <v>7</v>
      </c>
      <c r="C91" t="s">
        <v>8</v>
      </c>
      <c r="D91" t="s">
        <v>9</v>
      </c>
      <c r="E91" t="s">
        <v>118</v>
      </c>
      <c r="F91" t="str">
        <f>"001600016071"</f>
        <v>001600016071</v>
      </c>
      <c r="G91" s="4">
        <v>77558.41</v>
      </c>
    </row>
    <row r="92" spans="1:7" x14ac:dyDescent="0.3">
      <c r="A92" t="s">
        <v>6</v>
      </c>
      <c r="B92" t="s">
        <v>7</v>
      </c>
      <c r="C92" t="s">
        <v>8</v>
      </c>
      <c r="D92" t="s">
        <v>9</v>
      </c>
      <c r="E92" t="s">
        <v>119</v>
      </c>
      <c r="F92" t="str">
        <f>"001600018915"</f>
        <v>001600018915</v>
      </c>
      <c r="G92" s="4">
        <v>94301.706000000006</v>
      </c>
    </row>
    <row r="93" spans="1:7" x14ac:dyDescent="0.3">
      <c r="A93" t="s">
        <v>6</v>
      </c>
      <c r="B93" t="s">
        <v>7</v>
      </c>
      <c r="C93" t="s">
        <v>8</v>
      </c>
      <c r="D93" t="s">
        <v>9</v>
      </c>
      <c r="E93" t="s">
        <v>120</v>
      </c>
      <c r="F93" t="str">
        <f>"001600016849"</f>
        <v>001600016849</v>
      </c>
      <c r="G93" s="4">
        <v>219243.016</v>
      </c>
    </row>
    <row r="94" spans="1:7" x14ac:dyDescent="0.3">
      <c r="A94" t="s">
        <v>6</v>
      </c>
      <c r="B94" t="s">
        <v>7</v>
      </c>
      <c r="C94" t="s">
        <v>8</v>
      </c>
      <c r="D94" t="s">
        <v>9</v>
      </c>
      <c r="E94" t="s">
        <v>121</v>
      </c>
      <c r="F94" t="str">
        <f>"001600016851"</f>
        <v>001600016851</v>
      </c>
      <c r="G94" s="4">
        <v>151827.731</v>
      </c>
    </row>
    <row r="95" spans="1:7" x14ac:dyDescent="0.3">
      <c r="A95" t="s">
        <v>6</v>
      </c>
      <c r="B95" t="s">
        <v>7</v>
      </c>
      <c r="C95" t="s">
        <v>8</v>
      </c>
      <c r="D95" t="s">
        <v>9</v>
      </c>
      <c r="E95" t="s">
        <v>121</v>
      </c>
      <c r="F95" t="str">
        <f>"001600018914"</f>
        <v>001600018914</v>
      </c>
      <c r="G95" s="4">
        <v>83175.266000000003</v>
      </c>
    </row>
    <row r="96" spans="1:7" x14ac:dyDescent="0.3">
      <c r="A96" t="s">
        <v>6</v>
      </c>
      <c r="B96" t="s">
        <v>7</v>
      </c>
      <c r="C96" t="s">
        <v>8</v>
      </c>
      <c r="D96" t="s">
        <v>9</v>
      </c>
      <c r="E96" t="s">
        <v>122</v>
      </c>
      <c r="F96" t="str">
        <f>"001600020081"</f>
        <v>001600020081</v>
      </c>
      <c r="G96" s="4">
        <v>85055.229000000007</v>
      </c>
    </row>
    <row r="97" spans="1:7" x14ac:dyDescent="0.3">
      <c r="A97" t="s">
        <v>6</v>
      </c>
      <c r="B97" t="s">
        <v>7</v>
      </c>
      <c r="C97" t="s">
        <v>8</v>
      </c>
      <c r="D97" t="s">
        <v>9</v>
      </c>
      <c r="E97" t="s">
        <v>123</v>
      </c>
      <c r="F97" t="str">
        <f>"001600020079"</f>
        <v>001600020079</v>
      </c>
      <c r="G97" s="4">
        <v>75641.19</v>
      </c>
    </row>
    <row r="98" spans="1:7" x14ac:dyDescent="0.3">
      <c r="A98" t="s">
        <v>6</v>
      </c>
      <c r="B98" t="s">
        <v>7</v>
      </c>
      <c r="C98" t="s">
        <v>8</v>
      </c>
      <c r="D98" t="s">
        <v>9</v>
      </c>
      <c r="E98" t="s">
        <v>124</v>
      </c>
      <c r="F98" t="str">
        <f>"001600018562"</f>
        <v>001600018562</v>
      </c>
      <c r="G98">
        <v>3.5</v>
      </c>
    </row>
    <row r="99" spans="1:7" x14ac:dyDescent="0.3">
      <c r="A99" t="s">
        <v>6</v>
      </c>
      <c r="B99" t="s">
        <v>7</v>
      </c>
      <c r="C99" t="s">
        <v>8</v>
      </c>
      <c r="D99" t="s">
        <v>9</v>
      </c>
      <c r="E99" t="s">
        <v>125</v>
      </c>
      <c r="F99" t="str">
        <f>"001600019704"</f>
        <v>001600019704</v>
      </c>
      <c r="G99">
        <v>80.91</v>
      </c>
    </row>
    <row r="100" spans="1:7" x14ac:dyDescent="0.3">
      <c r="A100" t="s">
        <v>6</v>
      </c>
      <c r="B100" t="s">
        <v>7</v>
      </c>
      <c r="C100" t="s">
        <v>8</v>
      </c>
      <c r="D100" t="s">
        <v>9</v>
      </c>
      <c r="E100" t="s">
        <v>126</v>
      </c>
      <c r="F100" t="str">
        <f>"001600018884"</f>
        <v>001600018884</v>
      </c>
      <c r="G100" s="4">
        <v>83735.620999999999</v>
      </c>
    </row>
    <row r="101" spans="1:7" x14ac:dyDescent="0.3">
      <c r="A101" t="s">
        <v>6</v>
      </c>
      <c r="B101" t="s">
        <v>7</v>
      </c>
      <c r="C101" t="s">
        <v>8</v>
      </c>
      <c r="D101" t="s">
        <v>9</v>
      </c>
      <c r="E101" t="s">
        <v>127</v>
      </c>
      <c r="F101" t="str">
        <f>"001600018883"</f>
        <v>001600018883</v>
      </c>
      <c r="G101" s="4">
        <v>36310.546999999999</v>
      </c>
    </row>
    <row r="102" spans="1:7" x14ac:dyDescent="0.3">
      <c r="A102" t="s">
        <v>6</v>
      </c>
      <c r="B102" t="s">
        <v>7</v>
      </c>
      <c r="C102" t="s">
        <v>8</v>
      </c>
      <c r="D102" t="s">
        <v>9</v>
      </c>
      <c r="E102" t="s">
        <v>128</v>
      </c>
      <c r="F102" t="str">
        <f>"001600018952"</f>
        <v>001600018952</v>
      </c>
      <c r="G102" s="4">
        <v>41873.216</v>
      </c>
    </row>
    <row r="103" spans="1:7" x14ac:dyDescent="0.3">
      <c r="A103" t="s">
        <v>6</v>
      </c>
      <c r="B103" t="s">
        <v>7</v>
      </c>
      <c r="C103" t="s">
        <v>8</v>
      </c>
      <c r="D103" t="s">
        <v>9</v>
      </c>
      <c r="E103" t="s">
        <v>129</v>
      </c>
      <c r="F103" t="str">
        <f>"001600017003"</f>
        <v>001600017003</v>
      </c>
      <c r="G103" s="4">
        <v>1989154.4080000001</v>
      </c>
    </row>
    <row r="104" spans="1:7" x14ac:dyDescent="0.3">
      <c r="A104" t="s">
        <v>6</v>
      </c>
      <c r="B104" t="s">
        <v>7</v>
      </c>
      <c r="C104" t="s">
        <v>8</v>
      </c>
      <c r="D104" t="s">
        <v>9</v>
      </c>
      <c r="E104" t="s">
        <v>129</v>
      </c>
      <c r="F104" t="str">
        <f>"001600027528"</f>
        <v>001600027528</v>
      </c>
      <c r="G104">
        <v>987.45699999999999</v>
      </c>
    </row>
    <row r="105" spans="1:7" x14ac:dyDescent="0.3">
      <c r="A105" t="s">
        <v>6</v>
      </c>
      <c r="B105" t="s">
        <v>7</v>
      </c>
      <c r="C105" t="s">
        <v>8</v>
      </c>
      <c r="D105" t="s">
        <v>9</v>
      </c>
      <c r="E105" t="s">
        <v>130</v>
      </c>
      <c r="F105" t="str">
        <f>"001600012541"</f>
        <v>001600012541</v>
      </c>
      <c r="G105" s="4">
        <v>507116.61900000001</v>
      </c>
    </row>
    <row r="106" spans="1:7" x14ac:dyDescent="0.3">
      <c r="A106" t="s">
        <v>6</v>
      </c>
      <c r="B106" t="s">
        <v>7</v>
      </c>
      <c r="C106" t="s">
        <v>8</v>
      </c>
      <c r="D106" t="s">
        <v>9</v>
      </c>
      <c r="E106" t="s">
        <v>131</v>
      </c>
      <c r="F106" t="str">
        <f>"001600018406"</f>
        <v>001600018406</v>
      </c>
      <c r="G106" s="4">
        <v>1913.67</v>
      </c>
    </row>
    <row r="107" spans="1:7" x14ac:dyDescent="0.3">
      <c r="A107" t="s">
        <v>6</v>
      </c>
      <c r="B107" t="s">
        <v>7</v>
      </c>
      <c r="C107" t="s">
        <v>8</v>
      </c>
      <c r="D107" t="s">
        <v>9</v>
      </c>
      <c r="E107" t="s">
        <v>132</v>
      </c>
      <c r="F107" t="str">
        <f>"001600066660"</f>
        <v>001600066660</v>
      </c>
      <c r="G107">
        <v>4.93</v>
      </c>
    </row>
    <row r="108" spans="1:7" x14ac:dyDescent="0.3">
      <c r="A108" t="s">
        <v>6</v>
      </c>
      <c r="B108" t="s">
        <v>7</v>
      </c>
      <c r="C108" t="s">
        <v>8</v>
      </c>
      <c r="D108" t="s">
        <v>9</v>
      </c>
      <c r="E108" t="s">
        <v>133</v>
      </c>
      <c r="F108" t="str">
        <f>"001600027526"</f>
        <v>001600027526</v>
      </c>
      <c r="G108" s="4">
        <v>1428400.757</v>
      </c>
    </row>
    <row r="109" spans="1:7" x14ac:dyDescent="0.3">
      <c r="A109" t="s">
        <v>6</v>
      </c>
      <c r="B109" t="s">
        <v>7</v>
      </c>
      <c r="C109" t="s">
        <v>8</v>
      </c>
      <c r="D109" t="s">
        <v>9</v>
      </c>
      <c r="E109" t="s">
        <v>134</v>
      </c>
      <c r="F109" t="str">
        <f>"001600019303"</f>
        <v>001600019303</v>
      </c>
      <c r="G109" s="4">
        <v>22744.873</v>
      </c>
    </row>
    <row r="110" spans="1:7" x14ac:dyDescent="0.3">
      <c r="A110" t="s">
        <v>6</v>
      </c>
      <c r="B110" t="s">
        <v>7</v>
      </c>
      <c r="C110" t="s">
        <v>8</v>
      </c>
      <c r="D110" t="s">
        <v>9</v>
      </c>
      <c r="E110" t="s">
        <v>135</v>
      </c>
      <c r="F110" t="str">
        <f>"001600014159"</f>
        <v>001600014159</v>
      </c>
      <c r="G110" s="4">
        <v>63937.156000000003</v>
      </c>
    </row>
    <row r="111" spans="1:7" x14ac:dyDescent="0.3">
      <c r="A111" t="s">
        <v>6</v>
      </c>
      <c r="B111" t="s">
        <v>7</v>
      </c>
      <c r="C111" t="s">
        <v>8</v>
      </c>
      <c r="D111" t="s">
        <v>9</v>
      </c>
      <c r="E111" t="s">
        <v>136</v>
      </c>
      <c r="F111" t="str">
        <f>"001600018659"</f>
        <v>001600018659</v>
      </c>
      <c r="G111" s="4">
        <v>11547.19</v>
      </c>
    </row>
    <row r="112" spans="1:7" x14ac:dyDescent="0.3">
      <c r="A112" t="s">
        <v>6</v>
      </c>
      <c r="B112" t="s">
        <v>7</v>
      </c>
      <c r="C112" t="s">
        <v>8</v>
      </c>
      <c r="D112" t="s">
        <v>9</v>
      </c>
      <c r="E112" t="s">
        <v>137</v>
      </c>
      <c r="F112" t="str">
        <f>"001600016392"</f>
        <v>001600016392</v>
      </c>
      <c r="G112" s="4">
        <v>305568.46000000002</v>
      </c>
    </row>
    <row r="113" spans="1:7" x14ac:dyDescent="0.3">
      <c r="A113" t="s">
        <v>6</v>
      </c>
      <c r="B113" t="s">
        <v>7</v>
      </c>
      <c r="C113" t="s">
        <v>8</v>
      </c>
      <c r="D113" t="s">
        <v>9</v>
      </c>
      <c r="E113" t="s">
        <v>138</v>
      </c>
      <c r="F113" t="str">
        <f>"016000275263"</f>
        <v>016000275263</v>
      </c>
      <c r="G113">
        <v>110.41</v>
      </c>
    </row>
    <row r="114" spans="1:7" x14ac:dyDescent="0.3">
      <c r="A114" t="s">
        <v>6</v>
      </c>
      <c r="B114" t="s">
        <v>7</v>
      </c>
      <c r="C114" t="s">
        <v>8</v>
      </c>
      <c r="D114" t="s">
        <v>9</v>
      </c>
      <c r="E114" t="s">
        <v>139</v>
      </c>
      <c r="F114" t="str">
        <f>"001600018372"</f>
        <v>001600018372</v>
      </c>
      <c r="G114" s="4">
        <v>16685.439999999999</v>
      </c>
    </row>
    <row r="115" spans="1:7" x14ac:dyDescent="0.3">
      <c r="A115" t="s">
        <v>6</v>
      </c>
      <c r="B115" t="s">
        <v>7</v>
      </c>
      <c r="C115" t="s">
        <v>8</v>
      </c>
      <c r="D115" t="s">
        <v>9</v>
      </c>
      <c r="E115" t="s">
        <v>140</v>
      </c>
      <c r="F115" t="str">
        <f>"001600043509"</f>
        <v>001600043509</v>
      </c>
      <c r="G115" s="4">
        <v>424797.228</v>
      </c>
    </row>
    <row r="116" spans="1:7" x14ac:dyDescent="0.3">
      <c r="A116" t="s">
        <v>6</v>
      </c>
      <c r="B116" t="s">
        <v>7</v>
      </c>
      <c r="C116" t="s">
        <v>8</v>
      </c>
      <c r="D116" t="s">
        <v>9</v>
      </c>
      <c r="E116" t="s">
        <v>141</v>
      </c>
      <c r="F116" t="str">
        <f>"001600048772"</f>
        <v>001600048772</v>
      </c>
      <c r="G116" s="4">
        <v>1017803.9840000001</v>
      </c>
    </row>
    <row r="117" spans="1:7" x14ac:dyDescent="0.3">
      <c r="A117" t="s">
        <v>6</v>
      </c>
      <c r="B117" t="s">
        <v>7</v>
      </c>
      <c r="C117" t="s">
        <v>8</v>
      </c>
      <c r="D117" t="s">
        <v>9</v>
      </c>
      <c r="E117" t="s">
        <v>142</v>
      </c>
      <c r="F117" t="str">
        <f>"001600020025"</f>
        <v>001600020025</v>
      </c>
      <c r="G117" s="4">
        <v>80619.22</v>
      </c>
    </row>
    <row r="118" spans="1:7" x14ac:dyDescent="0.3">
      <c r="A118" t="s">
        <v>6</v>
      </c>
      <c r="B118" t="s">
        <v>7</v>
      </c>
      <c r="C118" t="s">
        <v>8</v>
      </c>
      <c r="D118" t="s">
        <v>9</v>
      </c>
      <c r="E118" t="s">
        <v>143</v>
      </c>
      <c r="F118" t="str">
        <f>"001600048793"</f>
        <v>001600048793</v>
      </c>
      <c r="G118" s="4">
        <v>234688.93700000001</v>
      </c>
    </row>
    <row r="119" spans="1:7" x14ac:dyDescent="0.3">
      <c r="A119" t="s">
        <v>6</v>
      </c>
      <c r="B119" t="s">
        <v>7</v>
      </c>
      <c r="C119" t="s">
        <v>8</v>
      </c>
      <c r="D119" t="s">
        <v>9</v>
      </c>
      <c r="E119" t="s">
        <v>144</v>
      </c>
      <c r="F119" t="str">
        <f>"001600017098"</f>
        <v>001600017098</v>
      </c>
      <c r="G119" s="4">
        <v>136791.087</v>
      </c>
    </row>
    <row r="120" spans="1:7" x14ac:dyDescent="0.3">
      <c r="A120" t="s">
        <v>6</v>
      </c>
      <c r="B120" t="s">
        <v>7</v>
      </c>
      <c r="C120" t="s">
        <v>8</v>
      </c>
      <c r="D120" t="s">
        <v>9</v>
      </c>
      <c r="E120" t="s">
        <v>145</v>
      </c>
      <c r="F120" t="str">
        <f>"001600013781"</f>
        <v>001600013781</v>
      </c>
      <c r="G120">
        <v>3.74</v>
      </c>
    </row>
    <row r="121" spans="1:7" x14ac:dyDescent="0.3">
      <c r="A121" t="s">
        <v>6</v>
      </c>
      <c r="B121" t="s">
        <v>7</v>
      </c>
      <c r="C121" t="s">
        <v>8</v>
      </c>
      <c r="D121" t="s">
        <v>9</v>
      </c>
      <c r="E121" t="s">
        <v>146</v>
      </c>
      <c r="F121" t="str">
        <f>"001600016347"</f>
        <v>001600016347</v>
      </c>
      <c r="G121" s="4">
        <v>119486.36199999999</v>
      </c>
    </row>
    <row r="122" spans="1:7" x14ac:dyDescent="0.3">
      <c r="A122" t="s">
        <v>6</v>
      </c>
      <c r="B122" t="s">
        <v>7</v>
      </c>
      <c r="C122" t="s">
        <v>8</v>
      </c>
      <c r="D122" t="s">
        <v>9</v>
      </c>
      <c r="E122" t="s">
        <v>147</v>
      </c>
      <c r="F122" t="str">
        <f>"001600016868"</f>
        <v>001600016868</v>
      </c>
      <c r="G122" s="4">
        <v>115048.151</v>
      </c>
    </row>
    <row r="123" spans="1:7" x14ac:dyDescent="0.3">
      <c r="A123" t="s">
        <v>6</v>
      </c>
      <c r="B123" t="s">
        <v>7</v>
      </c>
      <c r="C123" t="s">
        <v>8</v>
      </c>
      <c r="D123" t="s">
        <v>9</v>
      </c>
      <c r="E123" t="s">
        <v>148</v>
      </c>
      <c r="F123" t="str">
        <f>"001600017056"</f>
        <v>001600017056</v>
      </c>
      <c r="G123">
        <v>5.99</v>
      </c>
    </row>
    <row r="124" spans="1:7" x14ac:dyDescent="0.3">
      <c r="A124" t="s">
        <v>6</v>
      </c>
      <c r="B124" t="s">
        <v>7</v>
      </c>
      <c r="C124" t="s">
        <v>8</v>
      </c>
      <c r="D124" t="s">
        <v>9</v>
      </c>
      <c r="E124" t="s">
        <v>149</v>
      </c>
      <c r="F124" t="str">
        <f>"001600020623"</f>
        <v>001600020623</v>
      </c>
      <c r="G124">
        <v>50.57</v>
      </c>
    </row>
    <row r="125" spans="1:7" x14ac:dyDescent="0.3">
      <c r="A125" t="s">
        <v>6</v>
      </c>
      <c r="B125" t="s">
        <v>7</v>
      </c>
      <c r="C125" t="s">
        <v>8</v>
      </c>
      <c r="D125" t="s">
        <v>9</v>
      </c>
      <c r="E125" t="s">
        <v>150</v>
      </c>
      <c r="F125" t="str">
        <f>"001600018913"</f>
        <v>001600018913</v>
      </c>
      <c r="G125">
        <v>0.14000000000000001</v>
      </c>
    </row>
    <row r="126" spans="1:7" x14ac:dyDescent="0.3">
      <c r="A126" t="s">
        <v>6</v>
      </c>
      <c r="B126" t="s">
        <v>7</v>
      </c>
      <c r="C126" t="s">
        <v>8</v>
      </c>
      <c r="D126" t="s">
        <v>9</v>
      </c>
      <c r="E126" t="s">
        <v>151</v>
      </c>
      <c r="F126" t="str">
        <f>"001600018149"</f>
        <v>001600018149</v>
      </c>
      <c r="G126">
        <v>71.91</v>
      </c>
    </row>
    <row r="127" spans="1:7" x14ac:dyDescent="0.3">
      <c r="A127" t="s">
        <v>6</v>
      </c>
      <c r="B127" t="s">
        <v>7</v>
      </c>
      <c r="C127" t="s">
        <v>8</v>
      </c>
      <c r="D127" t="s">
        <v>9</v>
      </c>
      <c r="E127" t="s">
        <v>152</v>
      </c>
      <c r="F127" t="str">
        <f>"001600016366"</f>
        <v>001600016366</v>
      </c>
      <c r="G127" s="4">
        <v>87202.342999999993</v>
      </c>
    </row>
    <row r="128" spans="1:7" x14ac:dyDescent="0.3">
      <c r="A128" t="s">
        <v>6</v>
      </c>
      <c r="B128" t="s">
        <v>7</v>
      </c>
      <c r="C128" t="s">
        <v>8</v>
      </c>
      <c r="D128" t="s">
        <v>9</v>
      </c>
      <c r="E128" t="s">
        <v>153</v>
      </c>
      <c r="F128" t="str">
        <f>"001600016874"</f>
        <v>001600016874</v>
      </c>
      <c r="G128" s="4">
        <v>84737.936000000002</v>
      </c>
    </row>
    <row r="129" spans="1:7" x14ac:dyDescent="0.3">
      <c r="A129" t="s">
        <v>6</v>
      </c>
      <c r="B129" t="s">
        <v>7</v>
      </c>
      <c r="C129" t="s">
        <v>8</v>
      </c>
      <c r="D129" t="s">
        <v>9</v>
      </c>
      <c r="E129" t="s">
        <v>154</v>
      </c>
      <c r="F129" t="str">
        <f>"001600016716"</f>
        <v>001600016716</v>
      </c>
      <c r="G129">
        <v>616.83799999999997</v>
      </c>
    </row>
    <row r="130" spans="1:7" x14ac:dyDescent="0.3">
      <c r="A130" t="s">
        <v>6</v>
      </c>
      <c r="B130" t="s">
        <v>7</v>
      </c>
      <c r="C130" t="s">
        <v>8</v>
      </c>
      <c r="D130" t="s">
        <v>9</v>
      </c>
      <c r="E130" t="s">
        <v>155</v>
      </c>
      <c r="F130" t="str">
        <f>"001600018005"</f>
        <v>001600018005</v>
      </c>
      <c r="G130">
        <v>258.69</v>
      </c>
    </row>
    <row r="131" spans="1:7" x14ac:dyDescent="0.3">
      <c r="A131" t="s">
        <v>6</v>
      </c>
      <c r="B131" t="s">
        <v>7</v>
      </c>
      <c r="C131" t="s">
        <v>8</v>
      </c>
      <c r="D131" t="s">
        <v>9</v>
      </c>
      <c r="E131" t="s">
        <v>156</v>
      </c>
      <c r="F131" t="str">
        <f>"001600016344"</f>
        <v>001600016344</v>
      </c>
      <c r="G131" s="4">
        <v>282980.21299999999</v>
      </c>
    </row>
    <row r="132" spans="1:7" x14ac:dyDescent="0.3">
      <c r="A132" t="s">
        <v>6</v>
      </c>
      <c r="B132" t="s">
        <v>7</v>
      </c>
      <c r="C132" t="s">
        <v>8</v>
      </c>
      <c r="D132" t="s">
        <v>9</v>
      </c>
      <c r="E132" t="s">
        <v>157</v>
      </c>
      <c r="F132" t="str">
        <f>"001600016936"</f>
        <v>001600016936</v>
      </c>
      <c r="G132" s="4">
        <v>232417.77600000001</v>
      </c>
    </row>
    <row r="133" spans="1:7" x14ac:dyDescent="0.3">
      <c r="A133" t="s">
        <v>6</v>
      </c>
      <c r="B133" t="s">
        <v>7</v>
      </c>
      <c r="C133" t="s">
        <v>8</v>
      </c>
      <c r="D133" t="s">
        <v>9</v>
      </c>
      <c r="E133" t="s">
        <v>158</v>
      </c>
      <c r="F133" t="str">
        <f>"001600018667"</f>
        <v>001600018667</v>
      </c>
      <c r="G133">
        <v>39.76</v>
      </c>
    </row>
    <row r="134" spans="1:7" x14ac:dyDescent="0.3">
      <c r="A134" t="s">
        <v>6</v>
      </c>
      <c r="B134" t="s">
        <v>7</v>
      </c>
      <c r="C134" t="s">
        <v>8</v>
      </c>
      <c r="D134" t="s">
        <v>9</v>
      </c>
      <c r="E134" t="s">
        <v>159</v>
      </c>
      <c r="F134" t="str">
        <f>"001600018486"</f>
        <v>001600018486</v>
      </c>
      <c r="G134" s="4">
        <v>112319.572</v>
      </c>
    </row>
    <row r="135" spans="1:7" x14ac:dyDescent="0.3">
      <c r="A135" t="s">
        <v>6</v>
      </c>
      <c r="B135" t="s">
        <v>7</v>
      </c>
      <c r="C135" t="s">
        <v>8</v>
      </c>
      <c r="D135" t="s">
        <v>9</v>
      </c>
      <c r="E135" t="s">
        <v>160</v>
      </c>
      <c r="F135" t="str">
        <f>"001600018487"</f>
        <v>001600018487</v>
      </c>
      <c r="G135">
        <v>5.99</v>
      </c>
    </row>
    <row r="136" spans="1:7" x14ac:dyDescent="0.3">
      <c r="A136" t="s">
        <v>6</v>
      </c>
      <c r="B136" t="s">
        <v>7</v>
      </c>
      <c r="C136" t="s">
        <v>8</v>
      </c>
      <c r="D136" t="s">
        <v>9</v>
      </c>
      <c r="E136" t="s">
        <v>161</v>
      </c>
      <c r="F136" t="str">
        <f>"001600016254"</f>
        <v>001600016254</v>
      </c>
      <c r="G136" s="4">
        <v>116526.95699999999</v>
      </c>
    </row>
    <row r="137" spans="1:7" x14ac:dyDescent="0.3">
      <c r="A137" t="s">
        <v>6</v>
      </c>
      <c r="B137" t="s">
        <v>7</v>
      </c>
      <c r="C137" t="s">
        <v>8</v>
      </c>
      <c r="D137" t="s">
        <v>9</v>
      </c>
      <c r="E137" t="s">
        <v>162</v>
      </c>
      <c r="F137" t="str">
        <f>"001600017035"</f>
        <v>001600017035</v>
      </c>
      <c r="G137">
        <v>3.7</v>
      </c>
    </row>
    <row r="138" spans="1:7" x14ac:dyDescent="0.3">
      <c r="A138" t="s">
        <v>6</v>
      </c>
      <c r="B138" t="s">
        <v>7</v>
      </c>
      <c r="C138" t="s">
        <v>8</v>
      </c>
      <c r="D138" t="s">
        <v>9</v>
      </c>
      <c r="E138" t="s">
        <v>163</v>
      </c>
      <c r="F138" t="str">
        <f>"001600017099"</f>
        <v>001600017099</v>
      </c>
      <c r="G138" s="4">
        <v>202505.16699999999</v>
      </c>
    </row>
    <row r="139" spans="1:7" x14ac:dyDescent="0.3">
      <c r="A139" t="s">
        <v>6</v>
      </c>
      <c r="B139" t="s">
        <v>7</v>
      </c>
      <c r="C139" t="s">
        <v>8</v>
      </c>
      <c r="D139" t="s">
        <v>9</v>
      </c>
      <c r="E139" t="s">
        <v>164</v>
      </c>
      <c r="F139" t="str">
        <f>"001600013782"</f>
        <v>001600013782</v>
      </c>
      <c r="G139">
        <v>7.48</v>
      </c>
    </row>
    <row r="140" spans="1:7" x14ac:dyDescent="0.3">
      <c r="A140" t="s">
        <v>6</v>
      </c>
      <c r="B140" t="s">
        <v>7</v>
      </c>
      <c r="C140" t="s">
        <v>8</v>
      </c>
      <c r="D140" t="s">
        <v>9</v>
      </c>
      <c r="E140" t="s">
        <v>165</v>
      </c>
      <c r="F140" t="str">
        <f>"001600010371"</f>
        <v>001600010371</v>
      </c>
      <c r="G140" s="4">
        <v>451093.37300000002</v>
      </c>
    </row>
    <row r="141" spans="1:7" x14ac:dyDescent="0.3">
      <c r="A141" t="s">
        <v>6</v>
      </c>
      <c r="B141" t="s">
        <v>7</v>
      </c>
      <c r="C141" t="s">
        <v>8</v>
      </c>
      <c r="D141" t="s">
        <v>9</v>
      </c>
      <c r="E141" t="s">
        <v>166</v>
      </c>
      <c r="F141" t="str">
        <f>"001600019707"</f>
        <v>001600019707</v>
      </c>
      <c r="G141" s="4">
        <v>129632.675</v>
      </c>
    </row>
    <row r="142" spans="1:7" x14ac:dyDescent="0.3">
      <c r="A142" t="s">
        <v>6</v>
      </c>
      <c r="B142" t="s">
        <v>7</v>
      </c>
      <c r="C142" t="s">
        <v>8</v>
      </c>
      <c r="D142" t="s">
        <v>9</v>
      </c>
      <c r="E142" t="s">
        <v>167</v>
      </c>
      <c r="F142" t="str">
        <f>"001600019706"</f>
        <v>001600019706</v>
      </c>
      <c r="G142" s="4">
        <v>77236.114000000001</v>
      </c>
    </row>
    <row r="143" spans="1:7" x14ac:dyDescent="0.3">
      <c r="A143" t="s">
        <v>6</v>
      </c>
      <c r="B143" t="s">
        <v>7</v>
      </c>
      <c r="C143" t="s">
        <v>8</v>
      </c>
      <c r="D143" t="s">
        <v>9</v>
      </c>
      <c r="E143" t="s">
        <v>168</v>
      </c>
      <c r="F143" t="str">
        <f>"001600014511"</f>
        <v>001600014511</v>
      </c>
      <c r="G143" s="4">
        <v>30970.147000000001</v>
      </c>
    </row>
    <row r="144" spans="1:7" x14ac:dyDescent="0.3">
      <c r="A144" t="s">
        <v>6</v>
      </c>
      <c r="B144" t="s">
        <v>7</v>
      </c>
      <c r="C144" t="s">
        <v>8</v>
      </c>
      <c r="D144" t="s">
        <v>9</v>
      </c>
      <c r="E144" t="s">
        <v>169</v>
      </c>
      <c r="F144" t="str">
        <f>"001600017103"</f>
        <v>001600017103</v>
      </c>
      <c r="G144">
        <v>4.93</v>
      </c>
    </row>
    <row r="145" spans="1:7" x14ac:dyDescent="0.3">
      <c r="A145" t="s">
        <v>6</v>
      </c>
      <c r="B145" t="s">
        <v>7</v>
      </c>
      <c r="C145" t="s">
        <v>8</v>
      </c>
      <c r="D145" t="s">
        <v>9</v>
      </c>
      <c r="E145" t="s">
        <v>170</v>
      </c>
      <c r="F145" t="str">
        <f>"001600016764"</f>
        <v>001600016764</v>
      </c>
      <c r="G145">
        <v>38.119999999999997</v>
      </c>
    </row>
    <row r="146" spans="1:7" x14ac:dyDescent="0.3">
      <c r="A146" t="s">
        <v>6</v>
      </c>
      <c r="B146" t="s">
        <v>7</v>
      </c>
      <c r="C146" t="s">
        <v>8</v>
      </c>
      <c r="D146" t="s">
        <v>9</v>
      </c>
      <c r="E146" t="s">
        <v>171</v>
      </c>
      <c r="F146" t="str">
        <f>"001600017112"</f>
        <v>001600017112</v>
      </c>
      <c r="G146">
        <v>1.64</v>
      </c>
    </row>
    <row r="147" spans="1:7" x14ac:dyDescent="0.3">
      <c r="A147" t="s">
        <v>6</v>
      </c>
      <c r="B147" t="s">
        <v>7</v>
      </c>
      <c r="C147" t="s">
        <v>8</v>
      </c>
      <c r="D147" t="s">
        <v>9</v>
      </c>
      <c r="E147" t="s">
        <v>172</v>
      </c>
      <c r="F147" t="str">
        <f>"001600036245"</f>
        <v>001600036245</v>
      </c>
      <c r="G147" s="4">
        <v>147115.93299999999</v>
      </c>
    </row>
    <row r="148" spans="1:7" x14ac:dyDescent="0.3">
      <c r="A148" t="s">
        <v>6</v>
      </c>
      <c r="B148" t="s">
        <v>7</v>
      </c>
      <c r="C148" t="s">
        <v>8</v>
      </c>
      <c r="D148" t="s">
        <v>9</v>
      </c>
      <c r="E148" t="s">
        <v>173</v>
      </c>
      <c r="F148" t="str">
        <f>"001600027532"</f>
        <v>001600027532</v>
      </c>
      <c r="G148" s="4">
        <v>459499.125</v>
      </c>
    </row>
    <row r="149" spans="1:7" x14ac:dyDescent="0.3">
      <c r="A149" t="s">
        <v>6</v>
      </c>
      <c r="B149" t="s">
        <v>7</v>
      </c>
      <c r="C149" t="s">
        <v>8</v>
      </c>
      <c r="D149" t="s">
        <v>9</v>
      </c>
      <c r="E149" t="s">
        <v>174</v>
      </c>
      <c r="F149" t="str">
        <f>"001600015159"</f>
        <v>001600015159</v>
      </c>
      <c r="G149" s="4">
        <v>112492.77899999999</v>
      </c>
    </row>
    <row r="150" spans="1:7" x14ac:dyDescent="0.3">
      <c r="A150" t="s">
        <v>6</v>
      </c>
      <c r="B150" t="s">
        <v>7</v>
      </c>
      <c r="C150" t="s">
        <v>8</v>
      </c>
      <c r="D150" t="s">
        <v>9</v>
      </c>
      <c r="E150" t="s">
        <v>175</v>
      </c>
      <c r="F150" t="str">
        <f>"001600016394"</f>
        <v>001600016394</v>
      </c>
      <c r="G150" s="4">
        <v>41100.400000000001</v>
      </c>
    </row>
    <row r="151" spans="1:7" x14ac:dyDescent="0.3">
      <c r="A151" t="s">
        <v>6</v>
      </c>
      <c r="B151" t="s">
        <v>7</v>
      </c>
      <c r="C151" t="s">
        <v>8</v>
      </c>
      <c r="D151" t="s">
        <v>9</v>
      </c>
      <c r="E151" t="s">
        <v>176</v>
      </c>
      <c r="F151" t="str">
        <f>"016000171138"</f>
        <v>016000171138</v>
      </c>
      <c r="G151">
        <v>122.78</v>
      </c>
    </row>
    <row r="152" spans="1:7" x14ac:dyDescent="0.3">
      <c r="A152" t="s">
        <v>6</v>
      </c>
      <c r="B152" t="s">
        <v>7</v>
      </c>
      <c r="C152" t="s">
        <v>8</v>
      </c>
      <c r="D152" t="s">
        <v>9</v>
      </c>
      <c r="E152" t="s">
        <v>177</v>
      </c>
      <c r="F152" t="str">
        <f>"001600049866"</f>
        <v>001600049866</v>
      </c>
      <c r="G152" s="4">
        <v>24790.392</v>
      </c>
    </row>
    <row r="153" spans="1:7" x14ac:dyDescent="0.3">
      <c r="A153" t="s">
        <v>6</v>
      </c>
      <c r="B153" t="s">
        <v>7</v>
      </c>
      <c r="C153" t="s">
        <v>8</v>
      </c>
      <c r="D153" t="s">
        <v>9</v>
      </c>
      <c r="E153" t="s">
        <v>178</v>
      </c>
      <c r="F153" t="str">
        <f>"001600016243"</f>
        <v>001600016243</v>
      </c>
      <c r="G153" s="4">
        <v>915851.174</v>
      </c>
    </row>
    <row r="154" spans="1:7" x14ac:dyDescent="0.3">
      <c r="A154" t="s">
        <v>6</v>
      </c>
      <c r="B154" t="s">
        <v>7</v>
      </c>
      <c r="C154" t="s">
        <v>8</v>
      </c>
      <c r="D154" t="s">
        <v>9</v>
      </c>
      <c r="E154" t="s">
        <v>179</v>
      </c>
      <c r="F154" t="str">
        <f>"001600021144"</f>
        <v>001600021144</v>
      </c>
      <c r="G154" s="4">
        <v>54584.73</v>
      </c>
    </row>
    <row r="155" spans="1:7" x14ac:dyDescent="0.3">
      <c r="A155" t="s">
        <v>6</v>
      </c>
      <c r="B155" t="s">
        <v>7</v>
      </c>
      <c r="C155" t="s">
        <v>8</v>
      </c>
      <c r="D155" t="s">
        <v>9</v>
      </c>
      <c r="E155" t="s">
        <v>180</v>
      </c>
      <c r="F155" t="str">
        <f>"001600012254"</f>
        <v>001600012254</v>
      </c>
      <c r="G155" s="4">
        <v>2140714.827</v>
      </c>
    </row>
    <row r="156" spans="1:7" x14ac:dyDescent="0.3">
      <c r="A156" t="s">
        <v>6</v>
      </c>
      <c r="B156" t="s">
        <v>7</v>
      </c>
      <c r="C156" t="s">
        <v>8</v>
      </c>
      <c r="D156" t="s">
        <v>9</v>
      </c>
      <c r="E156" t="s">
        <v>180</v>
      </c>
      <c r="F156" t="str">
        <f>"016000122543"</f>
        <v>016000122543</v>
      </c>
      <c r="G156">
        <v>213.69</v>
      </c>
    </row>
    <row r="157" spans="1:7" x14ac:dyDescent="0.3">
      <c r="A157" t="s">
        <v>6</v>
      </c>
      <c r="B157" t="s">
        <v>7</v>
      </c>
      <c r="C157" t="s">
        <v>8</v>
      </c>
      <c r="D157" t="s">
        <v>9</v>
      </c>
      <c r="E157" t="s">
        <v>181</v>
      </c>
      <c r="F157" t="str">
        <f>"001600012593"</f>
        <v>001600012593</v>
      </c>
      <c r="G157" s="4">
        <v>1259449.1170000001</v>
      </c>
    </row>
    <row r="158" spans="1:7" x14ac:dyDescent="0.3">
      <c r="A158" t="s">
        <v>6</v>
      </c>
      <c r="B158" t="s">
        <v>7</v>
      </c>
      <c r="C158" t="s">
        <v>8</v>
      </c>
      <c r="D158" t="s">
        <v>9</v>
      </c>
      <c r="E158" t="s">
        <v>182</v>
      </c>
      <c r="F158" t="str">
        <f>"001600017113"</f>
        <v>001600017113</v>
      </c>
      <c r="G158" s="4">
        <v>2294076.0299999998</v>
      </c>
    </row>
    <row r="159" spans="1:7" x14ac:dyDescent="0.3">
      <c r="A159" t="s">
        <v>6</v>
      </c>
      <c r="B159" t="s">
        <v>7</v>
      </c>
      <c r="C159" t="s">
        <v>8</v>
      </c>
      <c r="D159" t="s">
        <v>9</v>
      </c>
      <c r="E159" t="s">
        <v>183</v>
      </c>
      <c r="F159" t="str">
        <f>"001600012253"</f>
        <v>001600012253</v>
      </c>
      <c r="G159">
        <v>243.43100000000001</v>
      </c>
    </row>
    <row r="160" spans="1:7" x14ac:dyDescent="0.3">
      <c r="A160" t="s">
        <v>6</v>
      </c>
      <c r="B160" t="s">
        <v>7</v>
      </c>
      <c r="C160" t="s">
        <v>8</v>
      </c>
      <c r="D160" t="s">
        <v>9</v>
      </c>
      <c r="E160" t="s">
        <v>184</v>
      </c>
      <c r="F160" t="str">
        <f>"001600012685"</f>
        <v>001600012685</v>
      </c>
      <c r="G160" s="4">
        <v>929155.29700000002</v>
      </c>
    </row>
    <row r="161" spans="1:7" x14ac:dyDescent="0.3">
      <c r="A161" t="s">
        <v>6</v>
      </c>
      <c r="B161" t="s">
        <v>7</v>
      </c>
      <c r="C161" t="s">
        <v>8</v>
      </c>
      <c r="D161" t="s">
        <v>9</v>
      </c>
      <c r="E161" t="s">
        <v>185</v>
      </c>
      <c r="F161" t="str">
        <f>"001600016389"</f>
        <v>001600016389</v>
      </c>
      <c r="G161" s="4">
        <v>948848.89</v>
      </c>
    </row>
    <row r="162" spans="1:7" x14ac:dyDescent="0.3">
      <c r="A162" t="s">
        <v>6</v>
      </c>
      <c r="B162" t="s">
        <v>7</v>
      </c>
      <c r="C162" t="s">
        <v>8</v>
      </c>
      <c r="D162" t="s">
        <v>9</v>
      </c>
      <c r="E162" t="s">
        <v>186</v>
      </c>
      <c r="F162" t="str">
        <f>"001600043533"</f>
        <v>001600043533</v>
      </c>
      <c r="G162" s="4">
        <v>8126.24</v>
      </c>
    </row>
    <row r="163" spans="1:7" x14ac:dyDescent="0.3">
      <c r="A163" t="s">
        <v>6</v>
      </c>
      <c r="B163" t="s">
        <v>7</v>
      </c>
      <c r="C163" t="s">
        <v>8</v>
      </c>
      <c r="D163" t="s">
        <v>9</v>
      </c>
      <c r="E163" t="s">
        <v>187</v>
      </c>
      <c r="F163" t="str">
        <f>"001600043532"</f>
        <v>001600043532</v>
      </c>
      <c r="G163" s="4">
        <v>929557.821</v>
      </c>
    </row>
    <row r="164" spans="1:7" x14ac:dyDescent="0.3">
      <c r="A164" t="s">
        <v>6</v>
      </c>
      <c r="B164" t="s">
        <v>7</v>
      </c>
      <c r="C164" t="s">
        <v>8</v>
      </c>
      <c r="D164" t="s">
        <v>9</v>
      </c>
      <c r="E164" t="s">
        <v>188</v>
      </c>
      <c r="F164" t="str">
        <f>"001600043472"</f>
        <v>001600043472</v>
      </c>
      <c r="G164">
        <v>1.5</v>
      </c>
    </row>
    <row r="165" spans="1:7" x14ac:dyDescent="0.3">
      <c r="A165" t="s">
        <v>6</v>
      </c>
      <c r="B165" t="s">
        <v>7</v>
      </c>
      <c r="C165" t="s">
        <v>8</v>
      </c>
      <c r="D165" t="s">
        <v>9</v>
      </c>
      <c r="E165" t="s">
        <v>189</v>
      </c>
      <c r="F165" t="str">
        <f>"001600045289"</f>
        <v>001600045289</v>
      </c>
      <c r="G165">
        <v>6</v>
      </c>
    </row>
    <row r="166" spans="1:7" x14ac:dyDescent="0.3">
      <c r="A166" t="s">
        <v>6</v>
      </c>
      <c r="B166" t="s">
        <v>7</v>
      </c>
      <c r="C166" t="s">
        <v>8</v>
      </c>
      <c r="D166" t="s">
        <v>9</v>
      </c>
      <c r="E166" t="s">
        <v>190</v>
      </c>
      <c r="F166" t="str">
        <f>"001600048364"</f>
        <v>001600048364</v>
      </c>
      <c r="G166">
        <v>4.93</v>
      </c>
    </row>
    <row r="167" spans="1:7" x14ac:dyDescent="0.3">
      <c r="A167" t="s">
        <v>6</v>
      </c>
      <c r="B167" t="s">
        <v>7</v>
      </c>
      <c r="C167" t="s">
        <v>8</v>
      </c>
      <c r="D167" t="s">
        <v>9</v>
      </c>
      <c r="E167" t="s">
        <v>191</v>
      </c>
      <c r="F167" t="str">
        <f>"001600019305"</f>
        <v>001600019305</v>
      </c>
      <c r="G167" s="4">
        <v>54490.074999999997</v>
      </c>
    </row>
    <row r="168" spans="1:7" x14ac:dyDescent="0.3">
      <c r="A168" t="s">
        <v>6</v>
      </c>
      <c r="B168" t="s">
        <v>7</v>
      </c>
      <c r="C168" t="s">
        <v>8</v>
      </c>
      <c r="D168" t="s">
        <v>9</v>
      </c>
      <c r="E168" t="s">
        <v>192</v>
      </c>
      <c r="F168" t="str">
        <f>"001600014154"</f>
        <v>001600014154</v>
      </c>
      <c r="G168" s="4">
        <v>177423.443</v>
      </c>
    </row>
    <row r="169" spans="1:7" x14ac:dyDescent="0.3">
      <c r="A169" t="s">
        <v>6</v>
      </c>
      <c r="B169" t="s">
        <v>7</v>
      </c>
      <c r="C169" t="s">
        <v>8</v>
      </c>
      <c r="D169" t="s">
        <v>9</v>
      </c>
      <c r="E169" t="s">
        <v>193</v>
      </c>
      <c r="F169" t="str">
        <f>"001600020618"</f>
        <v>001600020618</v>
      </c>
      <c r="G169" s="4">
        <v>7690.48</v>
      </c>
    </row>
    <row r="170" spans="1:7" x14ac:dyDescent="0.3">
      <c r="A170" t="s">
        <v>6</v>
      </c>
      <c r="B170" t="s">
        <v>7</v>
      </c>
      <c r="C170" t="s">
        <v>8</v>
      </c>
      <c r="D170" t="s">
        <v>9</v>
      </c>
      <c r="E170" t="s">
        <v>194</v>
      </c>
      <c r="F170" t="str">
        <f>"001600018675"</f>
        <v>001600018675</v>
      </c>
      <c r="G170" s="4">
        <v>80866.112999999998</v>
      </c>
    </row>
    <row r="171" spans="1:7" x14ac:dyDescent="0.3">
      <c r="A171" t="s">
        <v>6</v>
      </c>
      <c r="B171" t="s">
        <v>7</v>
      </c>
      <c r="C171" t="s">
        <v>8</v>
      </c>
      <c r="D171" t="s">
        <v>9</v>
      </c>
      <c r="E171" t="s">
        <v>195</v>
      </c>
      <c r="F171" t="str">
        <f>"001600018676"</f>
        <v>001600018676</v>
      </c>
      <c r="G171" s="4">
        <v>91322.921000000002</v>
      </c>
    </row>
    <row r="172" spans="1:7" x14ac:dyDescent="0.3">
      <c r="A172" t="s">
        <v>6</v>
      </c>
      <c r="B172" t="s">
        <v>7</v>
      </c>
      <c r="C172" t="s">
        <v>8</v>
      </c>
      <c r="D172" t="s">
        <v>9</v>
      </c>
      <c r="E172" t="s">
        <v>196</v>
      </c>
      <c r="F172" t="str">
        <f>"001600017252"</f>
        <v>001600017252</v>
      </c>
      <c r="G172">
        <v>59.308999999999997</v>
      </c>
    </row>
    <row r="173" spans="1:7" x14ac:dyDescent="0.3">
      <c r="A173" t="s">
        <v>6</v>
      </c>
      <c r="B173" t="s">
        <v>7</v>
      </c>
      <c r="C173" t="s">
        <v>8</v>
      </c>
      <c r="D173" t="s">
        <v>9</v>
      </c>
      <c r="E173" t="s">
        <v>197</v>
      </c>
      <c r="F173" t="str">
        <f>"001600018635"</f>
        <v>001600018635</v>
      </c>
      <c r="G173">
        <v>37.65</v>
      </c>
    </row>
    <row r="174" spans="1:7" x14ac:dyDescent="0.3">
      <c r="A174" t="s">
        <v>6</v>
      </c>
      <c r="B174" t="s">
        <v>7</v>
      </c>
      <c r="C174" t="s">
        <v>8</v>
      </c>
      <c r="D174" t="s">
        <v>9</v>
      </c>
      <c r="E174" t="s">
        <v>198</v>
      </c>
      <c r="F174" t="str">
        <f>"001600017251"</f>
        <v>001600017251</v>
      </c>
      <c r="G174">
        <v>690.03200000000004</v>
      </c>
    </row>
    <row r="175" spans="1:7" x14ac:dyDescent="0.3">
      <c r="A175" t="s">
        <v>6</v>
      </c>
      <c r="B175" t="s">
        <v>7</v>
      </c>
      <c r="C175" t="s">
        <v>8</v>
      </c>
      <c r="D175" t="s">
        <v>9</v>
      </c>
      <c r="E175" t="s">
        <v>199</v>
      </c>
      <c r="F175" t="str">
        <f>"001600015947"</f>
        <v>001600015947</v>
      </c>
      <c r="G175">
        <v>12</v>
      </c>
    </row>
    <row r="176" spans="1:7" x14ac:dyDescent="0.3">
      <c r="A176" t="s">
        <v>6</v>
      </c>
      <c r="B176" t="s">
        <v>7</v>
      </c>
      <c r="C176" t="s">
        <v>8</v>
      </c>
      <c r="D176" t="s">
        <v>9</v>
      </c>
      <c r="E176" t="s">
        <v>200</v>
      </c>
      <c r="F176" t="str">
        <f>"001600020234"</f>
        <v>001600020234</v>
      </c>
      <c r="G176" s="4">
        <v>50270.775000000001</v>
      </c>
    </row>
    <row r="177" spans="1:7" x14ac:dyDescent="0.3">
      <c r="A177" t="s">
        <v>6</v>
      </c>
      <c r="B177" t="s">
        <v>7</v>
      </c>
      <c r="C177" t="s">
        <v>8</v>
      </c>
      <c r="D177" t="s">
        <v>9</v>
      </c>
      <c r="E177" t="s">
        <v>201</v>
      </c>
      <c r="F177" t="str">
        <f>"001600020223"</f>
        <v>001600020223</v>
      </c>
      <c r="G177" s="4">
        <v>59744.605000000003</v>
      </c>
    </row>
    <row r="178" spans="1:7" x14ac:dyDescent="0.3">
      <c r="A178" t="s">
        <v>6</v>
      </c>
      <c r="B178" t="s">
        <v>7</v>
      </c>
      <c r="C178" t="s">
        <v>8</v>
      </c>
      <c r="D178" t="s">
        <v>9</v>
      </c>
      <c r="E178" t="s">
        <v>202</v>
      </c>
      <c r="F178" t="str">
        <f>"001600020621"</f>
        <v>001600020621</v>
      </c>
      <c r="G178">
        <v>185.17</v>
      </c>
    </row>
    <row r="179" spans="1:7" x14ac:dyDescent="0.3">
      <c r="A179" t="s">
        <v>6</v>
      </c>
      <c r="B179" t="s">
        <v>7</v>
      </c>
      <c r="C179" t="s">
        <v>8</v>
      </c>
      <c r="D179" t="s">
        <v>9</v>
      </c>
      <c r="E179" t="s">
        <v>203</v>
      </c>
      <c r="F179" t="str">
        <f>"001600014153"</f>
        <v>001600014153</v>
      </c>
      <c r="G179" s="4">
        <v>1043.7919999999999</v>
      </c>
    </row>
    <row r="180" spans="1:7" x14ac:dyDescent="0.3">
      <c r="A180" t="s">
        <v>6</v>
      </c>
      <c r="B180" t="s">
        <v>7</v>
      </c>
      <c r="C180" t="s">
        <v>8</v>
      </c>
      <c r="D180" t="s">
        <v>9</v>
      </c>
      <c r="E180" t="s">
        <v>204</v>
      </c>
      <c r="F180" t="str">
        <f>"001600016395"</f>
        <v>001600016395</v>
      </c>
      <c r="G180" s="4">
        <v>83240.89</v>
      </c>
    </row>
    <row r="181" spans="1:7" x14ac:dyDescent="0.3">
      <c r="A181" t="s">
        <v>6</v>
      </c>
      <c r="B181" t="s">
        <v>7</v>
      </c>
      <c r="C181" t="s">
        <v>8</v>
      </c>
      <c r="D181" t="s">
        <v>9</v>
      </c>
      <c r="E181" t="s">
        <v>205</v>
      </c>
      <c r="F181" t="str">
        <f>"001600016399"</f>
        <v>001600016399</v>
      </c>
      <c r="G181" s="4">
        <v>124446.1</v>
      </c>
    </row>
    <row r="182" spans="1:7" x14ac:dyDescent="0.3">
      <c r="A182" t="s">
        <v>6</v>
      </c>
      <c r="B182" t="s">
        <v>7</v>
      </c>
      <c r="C182" t="s">
        <v>8</v>
      </c>
      <c r="D182" t="s">
        <v>9</v>
      </c>
      <c r="E182" t="s">
        <v>206</v>
      </c>
      <c r="F182" t="str">
        <f>"001600015128"</f>
        <v>001600015128</v>
      </c>
      <c r="G182" s="4">
        <v>435402.12300000002</v>
      </c>
    </row>
    <row r="183" spans="1:7" x14ac:dyDescent="0.3">
      <c r="A183" t="s">
        <v>6</v>
      </c>
      <c r="B183" t="s">
        <v>7</v>
      </c>
      <c r="C183" t="s">
        <v>8</v>
      </c>
      <c r="D183" t="s">
        <v>9</v>
      </c>
      <c r="E183" t="s">
        <v>207</v>
      </c>
      <c r="F183" t="str">
        <f>"001600016939"</f>
        <v>001600016939</v>
      </c>
      <c r="G183" s="4">
        <v>547814.17200000002</v>
      </c>
    </row>
    <row r="184" spans="1:7" x14ac:dyDescent="0.3">
      <c r="A184" t="s">
        <v>6</v>
      </c>
      <c r="B184" t="s">
        <v>7</v>
      </c>
      <c r="C184" t="s">
        <v>8</v>
      </c>
      <c r="D184" t="s">
        <v>9</v>
      </c>
      <c r="E184" t="s">
        <v>208</v>
      </c>
      <c r="F184" t="str">
        <f>"001600015154"</f>
        <v>001600015154</v>
      </c>
      <c r="G184" s="4">
        <v>144026.45499999999</v>
      </c>
    </row>
    <row r="185" spans="1:7" x14ac:dyDescent="0.3">
      <c r="A185" t="s">
        <v>6</v>
      </c>
      <c r="B185" t="s">
        <v>7</v>
      </c>
      <c r="C185" t="s">
        <v>8</v>
      </c>
      <c r="D185" t="s">
        <v>9</v>
      </c>
      <c r="E185" t="s">
        <v>209</v>
      </c>
      <c r="F185" t="str">
        <f>"001600020221"</f>
        <v>001600020221</v>
      </c>
      <c r="G185" s="4">
        <v>137139.08100000001</v>
      </c>
    </row>
    <row r="186" spans="1:7" x14ac:dyDescent="0.3">
      <c r="A186" t="s">
        <v>6</v>
      </c>
      <c r="B186" t="s">
        <v>7</v>
      </c>
      <c r="C186" t="s">
        <v>8</v>
      </c>
      <c r="D186" t="s">
        <v>9</v>
      </c>
      <c r="E186" t="s">
        <v>210</v>
      </c>
      <c r="F186" t="str">
        <f>"001600015129"</f>
        <v>001600015129</v>
      </c>
      <c r="G186" s="4">
        <v>155667.6</v>
      </c>
    </row>
    <row r="187" spans="1:7" x14ac:dyDescent="0.3">
      <c r="A187" t="s">
        <v>6</v>
      </c>
      <c r="B187" t="s">
        <v>7</v>
      </c>
      <c r="C187" t="s">
        <v>8</v>
      </c>
      <c r="D187" t="s">
        <v>9</v>
      </c>
      <c r="E187" t="s">
        <v>211</v>
      </c>
      <c r="F187" t="str">
        <f>"001600047322"</f>
        <v>001600047322</v>
      </c>
      <c r="G187" s="4">
        <v>199111.435</v>
      </c>
    </row>
    <row r="188" spans="1:7" x14ac:dyDescent="0.3">
      <c r="A188" t="s">
        <v>6</v>
      </c>
      <c r="B188" t="s">
        <v>7</v>
      </c>
      <c r="C188" t="s">
        <v>8</v>
      </c>
      <c r="D188" t="s">
        <v>9</v>
      </c>
      <c r="E188" t="s">
        <v>212</v>
      </c>
      <c r="F188" t="str">
        <f>"001600015163"</f>
        <v>001600015163</v>
      </c>
      <c r="G188" s="4">
        <v>340414.28600000002</v>
      </c>
    </row>
    <row r="189" spans="1:7" x14ac:dyDescent="0.3">
      <c r="A189" t="s">
        <v>6</v>
      </c>
      <c r="B189" t="s">
        <v>7</v>
      </c>
      <c r="C189" t="s">
        <v>8</v>
      </c>
      <c r="D189" t="s">
        <v>9</v>
      </c>
      <c r="E189" t="s">
        <v>213</v>
      </c>
      <c r="F189" t="str">
        <f>"001600015164"</f>
        <v>001600015164</v>
      </c>
      <c r="G189" s="4">
        <v>70351.597999999998</v>
      </c>
    </row>
    <row r="190" spans="1:7" x14ac:dyDescent="0.3">
      <c r="A190" t="s">
        <v>6</v>
      </c>
      <c r="B190" t="s">
        <v>7</v>
      </c>
      <c r="C190" t="s">
        <v>8</v>
      </c>
      <c r="D190" t="s">
        <v>9</v>
      </c>
      <c r="E190" t="s">
        <v>214</v>
      </c>
      <c r="F190" t="str">
        <f>"001600016963"</f>
        <v>001600016963</v>
      </c>
      <c r="G190" s="4">
        <v>294420.174</v>
      </c>
    </row>
    <row r="191" spans="1:7" x14ac:dyDescent="0.3">
      <c r="A191" t="s">
        <v>6</v>
      </c>
      <c r="B191" t="s">
        <v>7</v>
      </c>
      <c r="C191" t="s">
        <v>8</v>
      </c>
      <c r="D191" t="s">
        <v>9</v>
      </c>
      <c r="E191" t="s">
        <v>215</v>
      </c>
      <c r="F191" t="str">
        <f>"647582899263"</f>
        <v>647582899263</v>
      </c>
      <c r="G191">
        <v>102.31</v>
      </c>
    </row>
    <row r="192" spans="1:7" x14ac:dyDescent="0.3">
      <c r="A192" t="s">
        <v>6</v>
      </c>
      <c r="B192" t="s">
        <v>7</v>
      </c>
      <c r="C192" t="s">
        <v>8</v>
      </c>
      <c r="D192" t="s">
        <v>9</v>
      </c>
      <c r="E192" t="s">
        <v>216</v>
      </c>
      <c r="F192" t="str">
        <f>"001600018958"</f>
        <v>001600018958</v>
      </c>
      <c r="G192" s="4">
        <v>78078.23</v>
      </c>
    </row>
    <row r="193" spans="1:7" x14ac:dyDescent="0.3">
      <c r="A193" t="s">
        <v>6</v>
      </c>
      <c r="B193" t="s">
        <v>7</v>
      </c>
      <c r="C193" t="s">
        <v>8</v>
      </c>
      <c r="D193" t="s">
        <v>9</v>
      </c>
      <c r="E193" t="s">
        <v>217</v>
      </c>
      <c r="F193" t="str">
        <f>"001600048796"</f>
        <v>001600048796</v>
      </c>
      <c r="G193" s="4">
        <v>411973.60499999998</v>
      </c>
    </row>
    <row r="194" spans="1:7" x14ac:dyDescent="0.3">
      <c r="A194" t="s">
        <v>6</v>
      </c>
      <c r="B194" t="s">
        <v>7</v>
      </c>
      <c r="C194" t="s">
        <v>8</v>
      </c>
      <c r="D194" t="s">
        <v>9</v>
      </c>
      <c r="E194" t="s">
        <v>218</v>
      </c>
      <c r="F194" t="str">
        <f>"001600017108"</f>
        <v>001600017108</v>
      </c>
      <c r="G194" s="4">
        <v>298564.37199999997</v>
      </c>
    </row>
    <row r="195" spans="1:7" x14ac:dyDescent="0.3">
      <c r="A195" t="s">
        <v>6</v>
      </c>
      <c r="B195" t="s">
        <v>7</v>
      </c>
      <c r="C195" t="s">
        <v>8</v>
      </c>
      <c r="D195" t="s">
        <v>9</v>
      </c>
      <c r="E195" t="s">
        <v>218</v>
      </c>
      <c r="F195" t="str">
        <f>"001600048797"</f>
        <v>001600048797</v>
      </c>
      <c r="G195">
        <v>3.74</v>
      </c>
    </row>
    <row r="196" spans="1:7" x14ac:dyDescent="0.3">
      <c r="A196" t="s">
        <v>6</v>
      </c>
      <c r="B196" t="s">
        <v>7</v>
      </c>
      <c r="C196" t="s">
        <v>8</v>
      </c>
      <c r="D196" t="s">
        <v>9</v>
      </c>
      <c r="E196" t="s">
        <v>219</v>
      </c>
      <c r="F196" t="str">
        <f>"001600027583"</f>
        <v>001600027583</v>
      </c>
      <c r="G196" s="4">
        <v>157690.54300000001</v>
      </c>
    </row>
    <row r="197" spans="1:7" x14ac:dyDescent="0.3">
      <c r="A197" t="s">
        <v>6</v>
      </c>
      <c r="B197" t="s">
        <v>7</v>
      </c>
      <c r="C197" t="s">
        <v>8</v>
      </c>
      <c r="D197" t="s">
        <v>9</v>
      </c>
      <c r="E197" t="s">
        <v>220</v>
      </c>
      <c r="F197" t="str">
        <f>"001600017822"</f>
        <v>001600017822</v>
      </c>
      <c r="G197" s="4">
        <v>401952.23700000002</v>
      </c>
    </row>
    <row r="198" spans="1:7" x14ac:dyDescent="0.3">
      <c r="A198" t="s">
        <v>6</v>
      </c>
      <c r="B198" t="s">
        <v>7</v>
      </c>
      <c r="C198" t="s">
        <v>8</v>
      </c>
      <c r="D198" t="s">
        <v>9</v>
      </c>
      <c r="E198" t="s">
        <v>221</v>
      </c>
      <c r="F198" t="str">
        <f>"001600017923"</f>
        <v>001600017923</v>
      </c>
      <c r="G198" s="4">
        <v>28150.573</v>
      </c>
    </row>
    <row r="199" spans="1:7" x14ac:dyDescent="0.3">
      <c r="A199" t="s">
        <v>6</v>
      </c>
      <c r="B199" t="s">
        <v>7</v>
      </c>
      <c r="C199" t="s">
        <v>8</v>
      </c>
      <c r="D199" t="s">
        <v>9</v>
      </c>
      <c r="E199" t="s">
        <v>222</v>
      </c>
      <c r="F199" t="str">
        <f>"001600017125"</f>
        <v>001600017125</v>
      </c>
      <c r="G199">
        <v>36.023000000000003</v>
      </c>
    </row>
    <row r="200" spans="1:7" x14ac:dyDescent="0.3">
      <c r="A200" t="s">
        <v>6</v>
      </c>
      <c r="B200" t="s">
        <v>7</v>
      </c>
      <c r="C200" t="s">
        <v>8</v>
      </c>
      <c r="D200" t="s">
        <v>9</v>
      </c>
      <c r="E200" t="s">
        <v>223</v>
      </c>
      <c r="F200" t="str">
        <f>"001600015762"</f>
        <v>001600015762</v>
      </c>
      <c r="G200" s="4">
        <v>23948.36</v>
      </c>
    </row>
    <row r="201" spans="1:7" x14ac:dyDescent="0.3">
      <c r="A201" t="s">
        <v>6</v>
      </c>
      <c r="B201" t="s">
        <v>7</v>
      </c>
      <c r="C201" t="s">
        <v>8</v>
      </c>
      <c r="D201" t="s">
        <v>9</v>
      </c>
      <c r="E201" t="s">
        <v>224</v>
      </c>
      <c r="F201" t="str">
        <f>"001600027582"</f>
        <v>001600027582</v>
      </c>
      <c r="G201" s="4">
        <v>118033.71</v>
      </c>
    </row>
    <row r="202" spans="1:7" x14ac:dyDescent="0.3">
      <c r="A202" t="s">
        <v>6</v>
      </c>
      <c r="B202" t="s">
        <v>7</v>
      </c>
      <c r="C202" t="s">
        <v>8</v>
      </c>
      <c r="D202" t="s">
        <v>9</v>
      </c>
      <c r="E202" t="s">
        <v>225</v>
      </c>
      <c r="F202" t="str">
        <f>"001600017819"</f>
        <v>001600017819</v>
      </c>
      <c r="G202" s="4">
        <v>219068.07</v>
      </c>
    </row>
    <row r="203" spans="1:7" x14ac:dyDescent="0.3">
      <c r="A203" t="s">
        <v>6</v>
      </c>
      <c r="B203" t="s">
        <v>7</v>
      </c>
      <c r="C203" t="s">
        <v>8</v>
      </c>
      <c r="D203" t="s">
        <v>9</v>
      </c>
      <c r="E203" t="s">
        <v>226</v>
      </c>
      <c r="F203" t="str">
        <f>"001600015196"</f>
        <v>001600015196</v>
      </c>
      <c r="G203" s="4">
        <v>31084.694</v>
      </c>
    </row>
    <row r="204" spans="1:7" x14ac:dyDescent="0.3">
      <c r="A204" t="s">
        <v>6</v>
      </c>
      <c r="B204" t="s">
        <v>7</v>
      </c>
      <c r="C204" t="s">
        <v>8</v>
      </c>
      <c r="D204" t="s">
        <v>9</v>
      </c>
      <c r="E204" t="s">
        <v>227</v>
      </c>
      <c r="F204" t="str">
        <f>"001600016964"</f>
        <v>001600016964</v>
      </c>
      <c r="G204" s="4">
        <v>90543.49</v>
      </c>
    </row>
    <row r="205" spans="1:7" x14ac:dyDescent="0.3">
      <c r="A205" t="s">
        <v>6</v>
      </c>
      <c r="B205" t="s">
        <v>7</v>
      </c>
      <c r="C205" t="s">
        <v>8</v>
      </c>
      <c r="D205" t="s">
        <v>9</v>
      </c>
      <c r="E205" t="s">
        <v>228</v>
      </c>
      <c r="F205" t="str">
        <f>"001600016367"</f>
        <v>001600016367</v>
      </c>
      <c r="G205" s="4">
        <v>119513.48</v>
      </c>
    </row>
    <row r="206" spans="1:7" x14ac:dyDescent="0.3">
      <c r="A206" t="s">
        <v>6</v>
      </c>
      <c r="B206" t="s">
        <v>7</v>
      </c>
      <c r="C206" t="s">
        <v>8</v>
      </c>
      <c r="D206" t="s">
        <v>9</v>
      </c>
      <c r="E206" t="s">
        <v>229</v>
      </c>
      <c r="F206" t="str">
        <f>"001600016914"</f>
        <v>001600016914</v>
      </c>
      <c r="G206" s="4">
        <v>91481.33</v>
      </c>
    </row>
    <row r="207" spans="1:7" x14ac:dyDescent="0.3">
      <c r="A207" t="s">
        <v>6</v>
      </c>
      <c r="B207" t="s">
        <v>7</v>
      </c>
      <c r="C207" t="s">
        <v>8</v>
      </c>
      <c r="D207" t="s">
        <v>9</v>
      </c>
      <c r="E207" t="s">
        <v>230</v>
      </c>
      <c r="F207" t="str">
        <f>"001600019962"</f>
        <v>001600019962</v>
      </c>
      <c r="G207" s="4">
        <v>26425.68</v>
      </c>
    </row>
    <row r="208" spans="1:7" x14ac:dyDescent="0.3">
      <c r="A208" t="s">
        <v>6</v>
      </c>
      <c r="B208" t="s">
        <v>7</v>
      </c>
      <c r="C208" t="s">
        <v>8</v>
      </c>
      <c r="D208" t="s">
        <v>9</v>
      </c>
      <c r="E208" t="s">
        <v>231</v>
      </c>
      <c r="F208" t="str">
        <f>"001600017318"</f>
        <v>001600017318</v>
      </c>
      <c r="G208">
        <v>45.182000000000002</v>
      </c>
    </row>
    <row r="209" spans="1:7" x14ac:dyDescent="0.3">
      <c r="A209" t="s">
        <v>6</v>
      </c>
      <c r="B209" t="s">
        <v>7</v>
      </c>
      <c r="C209" t="s">
        <v>8</v>
      </c>
      <c r="D209" t="s">
        <v>9</v>
      </c>
      <c r="E209" t="s">
        <v>232</v>
      </c>
      <c r="F209" t="str">
        <f>"001600018906"</f>
        <v>001600018906</v>
      </c>
      <c r="G209">
        <v>0.5</v>
      </c>
    </row>
    <row r="210" spans="1:7" x14ac:dyDescent="0.3">
      <c r="A210" t="s">
        <v>6</v>
      </c>
      <c r="B210" t="s">
        <v>7</v>
      </c>
      <c r="C210" t="s">
        <v>8</v>
      </c>
      <c r="D210" t="s">
        <v>9</v>
      </c>
      <c r="E210" t="s">
        <v>233</v>
      </c>
      <c r="F210" t="str">
        <f>"001600019133"</f>
        <v>001600019133</v>
      </c>
      <c r="G210">
        <v>28.010999999999999</v>
      </c>
    </row>
    <row r="211" spans="1:7" x14ac:dyDescent="0.3">
      <c r="A211" t="s">
        <v>6</v>
      </c>
      <c r="B211" t="s">
        <v>7</v>
      </c>
      <c r="C211" t="s">
        <v>8</v>
      </c>
      <c r="D211" t="s">
        <v>9</v>
      </c>
      <c r="E211" t="s">
        <v>234</v>
      </c>
      <c r="F211" t="str">
        <f>"001600016967"</f>
        <v>001600016967</v>
      </c>
      <c r="G211" s="4">
        <v>1312848.7420000001</v>
      </c>
    </row>
    <row r="212" spans="1:7" x14ac:dyDescent="0.3">
      <c r="A212" t="s">
        <v>6</v>
      </c>
      <c r="B212" t="s">
        <v>7</v>
      </c>
      <c r="C212" t="s">
        <v>8</v>
      </c>
      <c r="D212" t="s">
        <v>9</v>
      </c>
      <c r="E212" t="s">
        <v>235</v>
      </c>
      <c r="F212" t="str">
        <f>"001600020614"</f>
        <v>001600020614</v>
      </c>
      <c r="G212" s="4">
        <v>1830.5920000000001</v>
      </c>
    </row>
    <row r="213" spans="1:7" x14ac:dyDescent="0.3">
      <c r="A213" t="s">
        <v>6</v>
      </c>
      <c r="B213" t="s">
        <v>7</v>
      </c>
      <c r="C213" t="s">
        <v>8</v>
      </c>
      <c r="D213" t="s">
        <v>9</v>
      </c>
      <c r="E213" t="s">
        <v>236</v>
      </c>
      <c r="F213" t="str">
        <f>"001600020615"</f>
        <v>001600020615</v>
      </c>
      <c r="G213" s="4">
        <v>1131.33</v>
      </c>
    </row>
    <row r="214" spans="1:7" x14ac:dyDescent="0.3">
      <c r="A214" t="s">
        <v>6</v>
      </c>
      <c r="B214" t="s">
        <v>7</v>
      </c>
      <c r="C214" t="s">
        <v>8</v>
      </c>
      <c r="D214" t="s">
        <v>9</v>
      </c>
      <c r="E214" t="s">
        <v>237</v>
      </c>
      <c r="F214" t="str">
        <f>"001600020616"</f>
        <v>001600020616</v>
      </c>
      <c r="G214" s="4">
        <v>4893.1000000000004</v>
      </c>
    </row>
    <row r="215" spans="1:7" x14ac:dyDescent="0.3">
      <c r="A215" t="s">
        <v>6</v>
      </c>
      <c r="B215" t="s">
        <v>7</v>
      </c>
      <c r="C215" t="s">
        <v>8</v>
      </c>
      <c r="D215" t="s">
        <v>9</v>
      </c>
      <c r="E215" t="s">
        <v>238</v>
      </c>
      <c r="F215" t="str">
        <f>"001600012025"</f>
        <v>001600012025</v>
      </c>
      <c r="G215" s="4">
        <v>288177.40299999999</v>
      </c>
    </row>
    <row r="216" spans="1:7" x14ac:dyDescent="0.3">
      <c r="A216" t="s">
        <v>6</v>
      </c>
      <c r="B216" t="s">
        <v>7</v>
      </c>
      <c r="C216" t="s">
        <v>8</v>
      </c>
      <c r="D216" t="s">
        <v>9</v>
      </c>
      <c r="E216" t="s">
        <v>239</v>
      </c>
      <c r="F216" t="str">
        <f>"001600012024"</f>
        <v>001600012024</v>
      </c>
      <c r="G216" s="4">
        <v>169415.21100000001</v>
      </c>
    </row>
    <row r="217" spans="1:7" x14ac:dyDescent="0.3">
      <c r="A217" t="s">
        <v>6</v>
      </c>
      <c r="B217" t="s">
        <v>7</v>
      </c>
      <c r="C217" t="s">
        <v>8</v>
      </c>
      <c r="D217" t="s">
        <v>9</v>
      </c>
      <c r="E217" t="s">
        <v>240</v>
      </c>
      <c r="F217" t="str">
        <f>"001600012224"</f>
        <v>001600012224</v>
      </c>
      <c r="G217" s="4">
        <v>95763.510999999999</v>
      </c>
    </row>
    <row r="218" spans="1:7" x14ac:dyDescent="0.3">
      <c r="A218" t="s">
        <v>6</v>
      </c>
      <c r="B218" t="s">
        <v>7</v>
      </c>
      <c r="C218" t="s">
        <v>8</v>
      </c>
      <c r="D218" t="s">
        <v>9</v>
      </c>
      <c r="E218" t="s">
        <v>241</v>
      </c>
      <c r="F218" t="str">
        <f>"001600017109"</f>
        <v>001600017109</v>
      </c>
      <c r="G218" s="4">
        <v>348323.23700000002</v>
      </c>
    </row>
    <row r="219" spans="1:7" x14ac:dyDescent="0.3">
      <c r="A219" t="s">
        <v>6</v>
      </c>
      <c r="B219" t="s">
        <v>7</v>
      </c>
      <c r="C219" t="s">
        <v>8</v>
      </c>
      <c r="D219" t="s">
        <v>9</v>
      </c>
      <c r="E219" t="s">
        <v>242</v>
      </c>
      <c r="F219" t="str">
        <f>"001600017253"</f>
        <v>001600017253</v>
      </c>
      <c r="G219">
        <v>64.826999999999998</v>
      </c>
    </row>
    <row r="220" spans="1:7" x14ac:dyDescent="0.3">
      <c r="A220" t="s">
        <v>6</v>
      </c>
      <c r="B220" t="s">
        <v>7</v>
      </c>
      <c r="C220" t="s">
        <v>8</v>
      </c>
      <c r="D220" t="s">
        <v>9</v>
      </c>
      <c r="E220" t="s">
        <v>243</v>
      </c>
      <c r="F220" t="str">
        <f>"001600018633"</f>
        <v>001600018633</v>
      </c>
      <c r="G220">
        <v>2.97</v>
      </c>
    </row>
    <row r="221" spans="1:7" x14ac:dyDescent="0.3">
      <c r="A221" t="s">
        <v>6</v>
      </c>
      <c r="B221" t="s">
        <v>7</v>
      </c>
      <c r="C221" t="s">
        <v>8</v>
      </c>
      <c r="D221" t="s">
        <v>9</v>
      </c>
      <c r="E221" t="s">
        <v>244</v>
      </c>
      <c r="F221" t="str">
        <f>"001600015854"</f>
        <v>001600015854</v>
      </c>
      <c r="G221">
        <v>22.41</v>
      </c>
    </row>
    <row r="222" spans="1:7" x14ac:dyDescent="0.3">
      <c r="A222" t="s">
        <v>6</v>
      </c>
      <c r="B222" t="s">
        <v>7</v>
      </c>
      <c r="C222" t="s">
        <v>8</v>
      </c>
      <c r="D222" t="s">
        <v>9</v>
      </c>
      <c r="E222" t="s">
        <v>245</v>
      </c>
      <c r="F222" t="str">
        <f>"001600013973"</f>
        <v>001600013973</v>
      </c>
      <c r="G222">
        <v>211.65700000000001</v>
      </c>
    </row>
    <row r="223" spans="1:7" x14ac:dyDescent="0.3">
      <c r="A223" t="s">
        <v>6</v>
      </c>
      <c r="B223" t="s">
        <v>7</v>
      </c>
      <c r="C223" t="s">
        <v>8</v>
      </c>
      <c r="D223" t="s">
        <v>9</v>
      </c>
      <c r="E223" t="s">
        <v>245</v>
      </c>
      <c r="F223" t="str">
        <f>"001600016962"</f>
        <v>001600016962</v>
      </c>
      <c r="G223" s="4">
        <v>21658.365000000002</v>
      </c>
    </row>
    <row r="224" spans="1:7" x14ac:dyDescent="0.3">
      <c r="A224" t="s">
        <v>6</v>
      </c>
      <c r="B224" t="s">
        <v>7</v>
      </c>
      <c r="C224" t="s">
        <v>8</v>
      </c>
      <c r="D224" t="s">
        <v>9</v>
      </c>
      <c r="E224" t="s">
        <v>246</v>
      </c>
      <c r="F224" t="str">
        <f>"001600027531"</f>
        <v>001600027531</v>
      </c>
      <c r="G224">
        <v>5.68</v>
      </c>
    </row>
    <row r="225" spans="1:7" x14ac:dyDescent="0.3">
      <c r="A225" t="s">
        <v>6</v>
      </c>
      <c r="B225" t="s">
        <v>7</v>
      </c>
      <c r="C225" t="s">
        <v>8</v>
      </c>
      <c r="D225" t="s">
        <v>9</v>
      </c>
      <c r="E225" t="s">
        <v>247</v>
      </c>
      <c r="F225" t="str">
        <f>"001600048792"</f>
        <v>001600048792</v>
      </c>
      <c r="G225" s="4">
        <v>290545.62400000001</v>
      </c>
    </row>
    <row r="226" spans="1:7" x14ac:dyDescent="0.3">
      <c r="A226" t="s">
        <v>6</v>
      </c>
      <c r="B226" t="s">
        <v>7</v>
      </c>
      <c r="C226" t="s">
        <v>8</v>
      </c>
      <c r="D226" t="s">
        <v>9</v>
      </c>
      <c r="E226" t="s">
        <v>248</v>
      </c>
      <c r="F226" t="str">
        <f>"016000487925"</f>
        <v>016000487925</v>
      </c>
      <c r="G226">
        <v>6.79</v>
      </c>
    </row>
    <row r="227" spans="1:7" x14ac:dyDescent="0.3">
      <c r="A227" t="s">
        <v>6</v>
      </c>
      <c r="B227" t="s">
        <v>7</v>
      </c>
      <c r="C227" t="s">
        <v>8</v>
      </c>
      <c r="D227" t="s">
        <v>9</v>
      </c>
      <c r="E227" t="s">
        <v>249</v>
      </c>
      <c r="F227" t="str">
        <f>"001600017106"</f>
        <v>001600017106</v>
      </c>
      <c r="G227" s="4">
        <v>167510.48000000001</v>
      </c>
    </row>
    <row r="228" spans="1:7" x14ac:dyDescent="0.3">
      <c r="A228" t="s">
        <v>6</v>
      </c>
      <c r="B228" t="s">
        <v>7</v>
      </c>
      <c r="C228" t="s">
        <v>8</v>
      </c>
      <c r="D228" t="s">
        <v>9</v>
      </c>
      <c r="E228" t="s">
        <v>250</v>
      </c>
      <c r="F228" t="str">
        <f>"001600013788"</f>
        <v>001600013788</v>
      </c>
      <c r="G228">
        <v>3.74</v>
      </c>
    </row>
    <row r="229" spans="1:7" x14ac:dyDescent="0.3">
      <c r="A229" t="s">
        <v>6</v>
      </c>
      <c r="B229" t="s">
        <v>7</v>
      </c>
      <c r="C229" t="s">
        <v>8</v>
      </c>
      <c r="D229" t="s">
        <v>9</v>
      </c>
      <c r="E229" t="s">
        <v>251</v>
      </c>
      <c r="F229" t="str">
        <f>"001600014155"</f>
        <v>001600014155</v>
      </c>
      <c r="G229" s="4">
        <v>200810.37899999999</v>
      </c>
    </row>
    <row r="230" spans="1:7" x14ac:dyDescent="0.3">
      <c r="A230" t="s">
        <v>6</v>
      </c>
      <c r="B230" t="s">
        <v>7</v>
      </c>
      <c r="C230" t="s">
        <v>8</v>
      </c>
      <c r="D230" t="s">
        <v>9</v>
      </c>
      <c r="E230" t="s">
        <v>252</v>
      </c>
      <c r="F230" t="str">
        <f>"001600012479"</f>
        <v>001600012479</v>
      </c>
      <c r="G230" s="4">
        <v>2650468.7069999999</v>
      </c>
    </row>
    <row r="231" spans="1:7" x14ac:dyDescent="0.3">
      <c r="A231" t="s">
        <v>6</v>
      </c>
      <c r="B231" t="s">
        <v>7</v>
      </c>
      <c r="C231" t="s">
        <v>8</v>
      </c>
      <c r="D231" t="s">
        <v>9</v>
      </c>
      <c r="E231" t="s">
        <v>253</v>
      </c>
      <c r="F231" t="str">
        <f>"001600012506"</f>
        <v>001600012506</v>
      </c>
      <c r="G231" s="4">
        <v>1636835.8829999999</v>
      </c>
    </row>
    <row r="232" spans="1:7" x14ac:dyDescent="0.3">
      <c r="A232" t="s">
        <v>6</v>
      </c>
      <c r="B232" t="s">
        <v>7</v>
      </c>
      <c r="C232" t="s">
        <v>8</v>
      </c>
      <c r="D232" t="s">
        <v>9</v>
      </c>
      <c r="E232" t="s">
        <v>254</v>
      </c>
      <c r="F232" t="str">
        <f>"001600016968"</f>
        <v>001600016968</v>
      </c>
      <c r="G232" s="4">
        <v>2744020.8640000001</v>
      </c>
    </row>
    <row r="233" spans="1:7" x14ac:dyDescent="0.3">
      <c r="A233" t="s">
        <v>6</v>
      </c>
      <c r="B233" t="s">
        <v>7</v>
      </c>
      <c r="C233" t="s">
        <v>8</v>
      </c>
      <c r="D233" t="s">
        <v>9</v>
      </c>
      <c r="E233" t="s">
        <v>254</v>
      </c>
      <c r="F233" t="str">
        <f>"016000169685"</f>
        <v>016000169685</v>
      </c>
      <c r="G233">
        <v>206.61</v>
      </c>
    </row>
    <row r="234" spans="1:7" x14ac:dyDescent="0.3">
      <c r="A234" t="s">
        <v>6</v>
      </c>
      <c r="B234" t="s">
        <v>7</v>
      </c>
      <c r="C234" t="s">
        <v>8</v>
      </c>
      <c r="D234" t="s">
        <v>9</v>
      </c>
      <c r="E234" t="s">
        <v>255</v>
      </c>
      <c r="F234" t="str">
        <f>"001600012315"</f>
        <v>001600012315</v>
      </c>
      <c r="G234">
        <v>772.54600000000005</v>
      </c>
    </row>
    <row r="235" spans="1:7" x14ac:dyDescent="0.3">
      <c r="A235" t="s">
        <v>6</v>
      </c>
      <c r="B235" t="s">
        <v>7</v>
      </c>
      <c r="C235" t="s">
        <v>8</v>
      </c>
      <c r="D235" t="s">
        <v>9</v>
      </c>
      <c r="E235" t="s">
        <v>256</v>
      </c>
      <c r="F235" t="str">
        <f>"001600048366"</f>
        <v>001600048366</v>
      </c>
      <c r="G235">
        <v>14.79</v>
      </c>
    </row>
    <row r="236" spans="1:7" x14ac:dyDescent="0.3">
      <c r="A236" t="s">
        <v>6</v>
      </c>
      <c r="B236" t="s">
        <v>7</v>
      </c>
      <c r="C236" t="s">
        <v>8</v>
      </c>
      <c r="D236" t="s">
        <v>9</v>
      </c>
      <c r="E236" t="s">
        <v>257</v>
      </c>
      <c r="F236" t="str">
        <f>"001600012495"</f>
        <v>001600012495</v>
      </c>
      <c r="G236" s="4">
        <v>1030836.137</v>
      </c>
    </row>
    <row r="237" spans="1:7" x14ac:dyDescent="0.3">
      <c r="A237" t="s">
        <v>6</v>
      </c>
      <c r="B237" t="s">
        <v>7</v>
      </c>
      <c r="C237" t="s">
        <v>8</v>
      </c>
      <c r="D237" t="s">
        <v>9</v>
      </c>
      <c r="E237" t="s">
        <v>258</v>
      </c>
      <c r="F237" t="str">
        <f>"001600027527"</f>
        <v>001600027527</v>
      </c>
      <c r="G237">
        <v>7.9</v>
      </c>
    </row>
    <row r="238" spans="1:7" x14ac:dyDescent="0.3">
      <c r="A238" t="s">
        <v>6</v>
      </c>
      <c r="B238" t="s">
        <v>7</v>
      </c>
      <c r="C238" t="s">
        <v>8</v>
      </c>
      <c r="D238" t="s">
        <v>9</v>
      </c>
      <c r="E238" t="s">
        <v>259</v>
      </c>
      <c r="F238" t="str">
        <f>"001600048665"</f>
        <v>001600048665</v>
      </c>
      <c r="G238" s="4">
        <v>585830.42000000004</v>
      </c>
    </row>
    <row r="239" spans="1:7" x14ac:dyDescent="0.3">
      <c r="A239" t="s">
        <v>6</v>
      </c>
      <c r="B239" t="s">
        <v>7</v>
      </c>
      <c r="C239" t="s">
        <v>8</v>
      </c>
      <c r="D239" t="s">
        <v>9</v>
      </c>
      <c r="E239" t="s">
        <v>260</v>
      </c>
      <c r="F239" t="str">
        <f>"001600027512"</f>
        <v>001600027512</v>
      </c>
      <c r="G239">
        <v>4.93</v>
      </c>
    </row>
    <row r="240" spans="1:7" x14ac:dyDescent="0.3">
      <c r="A240" t="s">
        <v>6</v>
      </c>
      <c r="B240" t="s">
        <v>7</v>
      </c>
      <c r="C240" t="s">
        <v>8</v>
      </c>
      <c r="D240" t="s">
        <v>9</v>
      </c>
      <c r="E240" t="s">
        <v>261</v>
      </c>
      <c r="F240" t="str">
        <f>"001600068290"</f>
        <v>001600068290</v>
      </c>
      <c r="G240">
        <v>19.72</v>
      </c>
    </row>
    <row r="241" spans="1:7" x14ac:dyDescent="0.3">
      <c r="A241" t="s">
        <v>6</v>
      </c>
      <c r="B241" t="s">
        <v>7</v>
      </c>
      <c r="C241" t="s">
        <v>8</v>
      </c>
      <c r="D241" t="s">
        <v>9</v>
      </c>
      <c r="E241" t="s">
        <v>262</v>
      </c>
      <c r="F241" t="str">
        <f>"001600040106"</f>
        <v>001600040106</v>
      </c>
      <c r="G241" s="4">
        <v>183759.64</v>
      </c>
    </row>
    <row r="242" spans="1:7" x14ac:dyDescent="0.3">
      <c r="A242" t="s">
        <v>6</v>
      </c>
      <c r="B242" t="s">
        <v>7</v>
      </c>
      <c r="C242" t="s">
        <v>8</v>
      </c>
      <c r="D242" t="s">
        <v>9</v>
      </c>
      <c r="E242" t="s">
        <v>263</v>
      </c>
      <c r="F242" t="str">
        <f>"001600016383"</f>
        <v>001600016383</v>
      </c>
      <c r="G242" s="4">
        <v>754692.66</v>
      </c>
    </row>
    <row r="243" spans="1:7" x14ac:dyDescent="0.3">
      <c r="A243" t="s">
        <v>6</v>
      </c>
      <c r="B243" t="s">
        <v>7</v>
      </c>
      <c r="C243" t="s">
        <v>8</v>
      </c>
      <c r="D243" t="s">
        <v>9</v>
      </c>
      <c r="E243" t="s">
        <v>264</v>
      </c>
      <c r="F243" t="str">
        <f>"001600019304"</f>
        <v>001600019304</v>
      </c>
      <c r="G243" s="4">
        <v>63688.959000000003</v>
      </c>
    </row>
    <row r="244" spans="1:7" x14ac:dyDescent="0.3">
      <c r="A244" t="s">
        <v>6</v>
      </c>
      <c r="B244" t="s">
        <v>7</v>
      </c>
      <c r="C244" t="s">
        <v>8</v>
      </c>
      <c r="D244" t="s">
        <v>9</v>
      </c>
      <c r="E244" t="s">
        <v>265</v>
      </c>
      <c r="F244" t="str">
        <f>"016000141551"</f>
        <v>016000141551</v>
      </c>
      <c r="G244">
        <v>2.09</v>
      </c>
    </row>
    <row r="245" spans="1:7" x14ac:dyDescent="0.3">
      <c r="A245" t="s">
        <v>6</v>
      </c>
      <c r="B245" t="s">
        <v>7</v>
      </c>
      <c r="C245" t="s">
        <v>8</v>
      </c>
      <c r="D245" t="s">
        <v>9</v>
      </c>
      <c r="E245" t="s">
        <v>266</v>
      </c>
      <c r="F245" t="str">
        <f>"001600049336"</f>
        <v>001600049336</v>
      </c>
      <c r="G245" s="4">
        <v>22935.186000000002</v>
      </c>
    </row>
    <row r="246" spans="1:7" x14ac:dyDescent="0.3">
      <c r="A246" t="s">
        <v>6</v>
      </c>
      <c r="B246" t="s">
        <v>7</v>
      </c>
      <c r="C246" t="s">
        <v>8</v>
      </c>
      <c r="D246" t="s">
        <v>9</v>
      </c>
      <c r="E246" t="s">
        <v>267</v>
      </c>
      <c r="F246" t="str">
        <f>"001600015643"</f>
        <v>001600015643</v>
      </c>
      <c r="G246" s="4">
        <v>618771.29799999995</v>
      </c>
    </row>
    <row r="247" spans="1:7" x14ac:dyDescent="0.3">
      <c r="A247" t="s">
        <v>6</v>
      </c>
      <c r="B247" t="s">
        <v>7</v>
      </c>
      <c r="C247" t="s">
        <v>8</v>
      </c>
      <c r="D247" t="s">
        <v>9</v>
      </c>
      <c r="E247" t="s">
        <v>268</v>
      </c>
      <c r="F247" t="str">
        <f>"347582803056"</f>
        <v>347582803056</v>
      </c>
      <c r="G247" s="4">
        <v>1411.81</v>
      </c>
    </row>
    <row r="248" spans="1:7" x14ac:dyDescent="0.3">
      <c r="A248" t="s">
        <v>6</v>
      </c>
      <c r="B248" t="s">
        <v>7</v>
      </c>
      <c r="C248" t="s">
        <v>8</v>
      </c>
      <c r="D248" t="s">
        <v>9</v>
      </c>
      <c r="E248" t="s">
        <v>269</v>
      </c>
      <c r="F248" t="str">
        <f>"001600020104"</f>
        <v>001600020104</v>
      </c>
      <c r="G248" s="4">
        <v>102764.462</v>
      </c>
    </row>
    <row r="249" spans="1:7" x14ac:dyDescent="0.3">
      <c r="A249" t="s">
        <v>6</v>
      </c>
      <c r="B249" t="s">
        <v>7</v>
      </c>
      <c r="C249" t="s">
        <v>8</v>
      </c>
      <c r="D249" t="s">
        <v>9</v>
      </c>
      <c r="E249" t="s">
        <v>270</v>
      </c>
      <c r="F249" t="str">
        <f>"001600020297"</f>
        <v>001600020297</v>
      </c>
      <c r="G249" s="4">
        <v>79633.047999999995</v>
      </c>
    </row>
    <row r="250" spans="1:7" x14ac:dyDescent="0.3">
      <c r="A250" t="s">
        <v>6</v>
      </c>
      <c r="B250" t="s">
        <v>7</v>
      </c>
      <c r="C250" t="s">
        <v>8</v>
      </c>
      <c r="D250" t="s">
        <v>9</v>
      </c>
      <c r="E250" t="s">
        <v>271</v>
      </c>
      <c r="F250" t="str">
        <f>"001600027567"</f>
        <v>001600027567</v>
      </c>
      <c r="G250" s="4">
        <v>159807.42300000001</v>
      </c>
    </row>
    <row r="251" spans="1:7" x14ac:dyDescent="0.3">
      <c r="A251" t="s">
        <v>6</v>
      </c>
      <c r="B251" t="s">
        <v>7</v>
      </c>
      <c r="C251" t="s">
        <v>8</v>
      </c>
      <c r="D251" t="s">
        <v>9</v>
      </c>
      <c r="E251" t="s">
        <v>272</v>
      </c>
      <c r="F251" t="str">
        <f>"001600017104"</f>
        <v>001600017104</v>
      </c>
      <c r="G251" s="4">
        <v>362708.80900000001</v>
      </c>
    </row>
    <row r="252" spans="1:7" x14ac:dyDescent="0.3">
      <c r="A252" t="s">
        <v>6</v>
      </c>
      <c r="B252" t="s">
        <v>7</v>
      </c>
      <c r="C252" t="s">
        <v>8</v>
      </c>
      <c r="D252" t="s">
        <v>9</v>
      </c>
      <c r="E252" t="s">
        <v>273</v>
      </c>
      <c r="F252" t="str">
        <f>"001600012572"</f>
        <v>001600012572</v>
      </c>
      <c r="G252">
        <v>99.57</v>
      </c>
    </row>
    <row r="253" spans="1:7" x14ac:dyDescent="0.3">
      <c r="A253" t="s">
        <v>6</v>
      </c>
      <c r="B253" t="s">
        <v>7</v>
      </c>
      <c r="C253" t="s">
        <v>8</v>
      </c>
      <c r="D253" t="s">
        <v>9</v>
      </c>
      <c r="E253" t="s">
        <v>274</v>
      </c>
      <c r="F253" t="str">
        <f>"001600016264"</f>
        <v>001600016264</v>
      </c>
      <c r="G253">
        <v>418.01499999999999</v>
      </c>
    </row>
    <row r="254" spans="1:7" x14ac:dyDescent="0.3">
      <c r="A254" t="s">
        <v>6</v>
      </c>
      <c r="B254" t="s">
        <v>7</v>
      </c>
      <c r="C254" t="s">
        <v>8</v>
      </c>
      <c r="D254" t="s">
        <v>9</v>
      </c>
      <c r="E254" t="s">
        <v>275</v>
      </c>
      <c r="F254" t="str">
        <f>"001600020442"</f>
        <v>001600020442</v>
      </c>
      <c r="G254" s="4">
        <v>6291.2550000000001</v>
      </c>
    </row>
    <row r="255" spans="1:7" x14ac:dyDescent="0.3">
      <c r="A255" t="s">
        <v>6</v>
      </c>
      <c r="B255" t="s">
        <v>7</v>
      </c>
      <c r="C255" t="s">
        <v>8</v>
      </c>
      <c r="D255" t="s">
        <v>9</v>
      </c>
      <c r="E255" t="s">
        <v>276</v>
      </c>
      <c r="F255" t="str">
        <f>"001600018523"</f>
        <v>001600018523</v>
      </c>
      <c r="G255">
        <v>124.3</v>
      </c>
    </row>
    <row r="256" spans="1:7" x14ac:dyDescent="0.3">
      <c r="A256" t="s">
        <v>6</v>
      </c>
      <c r="B256" t="s">
        <v>7</v>
      </c>
      <c r="C256" t="s">
        <v>8</v>
      </c>
      <c r="D256" t="s">
        <v>9</v>
      </c>
      <c r="E256" t="s">
        <v>277</v>
      </c>
      <c r="F256" t="str">
        <f>"001600020197"</f>
        <v>001600020197</v>
      </c>
      <c r="G256" s="4">
        <v>65449.877999999997</v>
      </c>
    </row>
    <row r="257" spans="1:7" x14ac:dyDescent="0.3">
      <c r="A257" t="s">
        <v>6</v>
      </c>
      <c r="B257" t="s">
        <v>7</v>
      </c>
      <c r="C257" t="s">
        <v>8</v>
      </c>
      <c r="D257" t="s">
        <v>9</v>
      </c>
      <c r="E257" t="s">
        <v>278</v>
      </c>
      <c r="F257" t="str">
        <f>"001600020176"</f>
        <v>001600020176</v>
      </c>
      <c r="G257" s="4">
        <v>59758.44</v>
      </c>
    </row>
    <row r="258" spans="1:7" x14ac:dyDescent="0.3">
      <c r="A258" t="s">
        <v>6</v>
      </c>
      <c r="B258" t="s">
        <v>7</v>
      </c>
      <c r="C258" t="s">
        <v>8</v>
      </c>
      <c r="D258" t="s">
        <v>9</v>
      </c>
      <c r="E258" t="s">
        <v>279</v>
      </c>
      <c r="F258" t="str">
        <f>"001600017934"</f>
        <v>001600017934</v>
      </c>
      <c r="G258" s="4">
        <v>49180.123</v>
      </c>
    </row>
    <row r="259" spans="1:7" x14ac:dyDescent="0.3">
      <c r="A259" t="s">
        <v>6</v>
      </c>
      <c r="B259" t="s">
        <v>7</v>
      </c>
      <c r="C259" t="s">
        <v>8</v>
      </c>
      <c r="D259" t="s">
        <v>9</v>
      </c>
      <c r="E259" t="s">
        <v>280</v>
      </c>
      <c r="F259" t="str">
        <f>"001600017935"</f>
        <v>001600017935</v>
      </c>
      <c r="G259">
        <v>13.94</v>
      </c>
    </row>
    <row r="260" spans="1:7" x14ac:dyDescent="0.3">
      <c r="A260" t="s">
        <v>6</v>
      </c>
      <c r="B260" t="s">
        <v>7</v>
      </c>
      <c r="C260" t="s">
        <v>8</v>
      </c>
      <c r="D260" t="s">
        <v>9</v>
      </c>
      <c r="E260" t="s">
        <v>281</v>
      </c>
      <c r="F260" t="str">
        <f>"001600014468"</f>
        <v>001600014468</v>
      </c>
      <c r="G260" s="4">
        <v>30329.135999999999</v>
      </c>
    </row>
    <row r="261" spans="1:7" x14ac:dyDescent="0.3">
      <c r="A261" t="s">
        <v>6</v>
      </c>
      <c r="B261" t="s">
        <v>7</v>
      </c>
      <c r="C261" t="s">
        <v>8</v>
      </c>
      <c r="D261" t="s">
        <v>9</v>
      </c>
      <c r="E261" t="s">
        <v>282</v>
      </c>
      <c r="F261" t="str">
        <f>"001600049667"</f>
        <v>001600049667</v>
      </c>
      <c r="G261" s="4">
        <v>529473.897</v>
      </c>
    </row>
    <row r="262" spans="1:7" x14ac:dyDescent="0.3">
      <c r="A262" t="s">
        <v>6</v>
      </c>
      <c r="B262" t="s">
        <v>7</v>
      </c>
      <c r="C262" t="s">
        <v>8</v>
      </c>
      <c r="D262" t="s">
        <v>9</v>
      </c>
      <c r="E262" t="s">
        <v>283</v>
      </c>
      <c r="F262" t="str">
        <f>"001600012399"</f>
        <v>001600012399</v>
      </c>
      <c r="G262" s="4">
        <v>1397180.32</v>
      </c>
    </row>
    <row r="263" spans="1:7" x14ac:dyDescent="0.3">
      <c r="A263" t="s">
        <v>6</v>
      </c>
      <c r="B263" t="s">
        <v>7</v>
      </c>
      <c r="C263" t="s">
        <v>8</v>
      </c>
      <c r="D263" t="s">
        <v>9</v>
      </c>
      <c r="E263" t="s">
        <v>283</v>
      </c>
      <c r="F263" t="str">
        <f>"001600012756"</f>
        <v>001600012756</v>
      </c>
      <c r="G263">
        <v>181.03</v>
      </c>
    </row>
    <row r="264" spans="1:7" x14ac:dyDescent="0.3">
      <c r="A264" t="s">
        <v>6</v>
      </c>
      <c r="B264" t="s">
        <v>7</v>
      </c>
      <c r="C264" t="s">
        <v>8</v>
      </c>
      <c r="D264" t="s">
        <v>9</v>
      </c>
      <c r="E264" t="s">
        <v>284</v>
      </c>
      <c r="F264" t="str">
        <f>"001600012499"</f>
        <v>001600012499</v>
      </c>
      <c r="G264" s="4">
        <v>694736.06299999997</v>
      </c>
    </row>
    <row r="265" spans="1:7" x14ac:dyDescent="0.3">
      <c r="A265" t="s">
        <v>6</v>
      </c>
      <c r="B265" t="s">
        <v>7</v>
      </c>
      <c r="C265" t="s">
        <v>8</v>
      </c>
      <c r="D265" t="s">
        <v>9</v>
      </c>
      <c r="E265" t="s">
        <v>285</v>
      </c>
      <c r="F265" t="str">
        <f>"001600018285"</f>
        <v>001600018285</v>
      </c>
      <c r="G265">
        <v>60.13</v>
      </c>
    </row>
    <row r="266" spans="1:7" x14ac:dyDescent="0.3">
      <c r="A266" t="s">
        <v>6</v>
      </c>
      <c r="B266" t="s">
        <v>7</v>
      </c>
      <c r="C266" t="s">
        <v>8</v>
      </c>
      <c r="D266" t="s">
        <v>9</v>
      </c>
      <c r="E266" t="s">
        <v>286</v>
      </c>
      <c r="F266" t="str">
        <f>"001600012683"</f>
        <v>001600012683</v>
      </c>
      <c r="G266">
        <v>332.35300000000001</v>
      </c>
    </row>
    <row r="267" spans="1:7" x14ac:dyDescent="0.3">
      <c r="A267" t="s">
        <v>6</v>
      </c>
      <c r="B267" t="s">
        <v>7</v>
      </c>
      <c r="C267" t="s">
        <v>8</v>
      </c>
      <c r="D267" t="s">
        <v>9</v>
      </c>
      <c r="E267" t="s">
        <v>287</v>
      </c>
      <c r="F267" t="str">
        <f>"001600048363"</f>
        <v>001600048363</v>
      </c>
      <c r="G267">
        <v>4.93</v>
      </c>
    </row>
    <row r="268" spans="1:7" x14ac:dyDescent="0.3">
      <c r="A268" t="s">
        <v>6</v>
      </c>
      <c r="B268" t="s">
        <v>7</v>
      </c>
      <c r="C268" t="s">
        <v>8</v>
      </c>
      <c r="D268" t="s">
        <v>9</v>
      </c>
      <c r="E268" t="s">
        <v>288</v>
      </c>
      <c r="F268" t="str">
        <f>"001600012183"</f>
        <v>001600012183</v>
      </c>
      <c r="G268" s="4">
        <v>482908.69799999997</v>
      </c>
    </row>
    <row r="269" spans="1:7" x14ac:dyDescent="0.3">
      <c r="A269" t="s">
        <v>6</v>
      </c>
      <c r="B269" t="s">
        <v>7</v>
      </c>
      <c r="C269" t="s">
        <v>8</v>
      </c>
      <c r="D269" t="s">
        <v>9</v>
      </c>
      <c r="E269" t="s">
        <v>289</v>
      </c>
      <c r="F269" t="str">
        <f>"001600027569"</f>
        <v>001600027569</v>
      </c>
      <c r="G269">
        <v>8.33</v>
      </c>
    </row>
    <row r="270" spans="1:7" x14ac:dyDescent="0.3">
      <c r="A270" t="s">
        <v>6</v>
      </c>
      <c r="B270" t="s">
        <v>7</v>
      </c>
      <c r="C270" t="s">
        <v>8</v>
      </c>
      <c r="D270" t="s">
        <v>9</v>
      </c>
      <c r="E270" t="s">
        <v>290</v>
      </c>
      <c r="F270" t="str">
        <f>"001600043819"</f>
        <v>001600043819</v>
      </c>
      <c r="G270" s="4">
        <v>361221.54100000003</v>
      </c>
    </row>
    <row r="271" spans="1:7" x14ac:dyDescent="0.3">
      <c r="A271" t="s">
        <v>6</v>
      </c>
      <c r="B271" t="s">
        <v>7</v>
      </c>
      <c r="C271" t="s">
        <v>8</v>
      </c>
      <c r="D271" t="s">
        <v>9</v>
      </c>
      <c r="E271" t="s">
        <v>291</v>
      </c>
      <c r="F271" t="str">
        <f>"001600019317"</f>
        <v>001600019317</v>
      </c>
      <c r="G271" s="4">
        <v>32049.125</v>
      </c>
    </row>
    <row r="272" spans="1:7" x14ac:dyDescent="0.3">
      <c r="A272" t="s">
        <v>6</v>
      </c>
      <c r="B272" t="s">
        <v>7</v>
      </c>
      <c r="C272" t="s">
        <v>8</v>
      </c>
      <c r="D272" t="s">
        <v>9</v>
      </c>
      <c r="E272" t="s">
        <v>292</v>
      </c>
      <c r="F272" t="str">
        <f>"001600014156"</f>
        <v>001600014156</v>
      </c>
      <c r="G272" s="4">
        <v>103879.205</v>
      </c>
    </row>
    <row r="273" spans="1:7" x14ac:dyDescent="0.3">
      <c r="A273" t="s">
        <v>6</v>
      </c>
      <c r="B273" t="s">
        <v>7</v>
      </c>
      <c r="C273" t="s">
        <v>8</v>
      </c>
      <c r="D273" t="s">
        <v>9</v>
      </c>
      <c r="E273" t="s">
        <v>293</v>
      </c>
      <c r="F273" t="str">
        <f>"001600016391"</f>
        <v>001600016391</v>
      </c>
      <c r="G273" s="4">
        <v>327603.24</v>
      </c>
    </row>
    <row r="274" spans="1:7" x14ac:dyDescent="0.3">
      <c r="A274" t="s">
        <v>6</v>
      </c>
      <c r="B274" t="s">
        <v>7</v>
      </c>
      <c r="C274" t="s">
        <v>8</v>
      </c>
      <c r="D274" t="s">
        <v>9</v>
      </c>
      <c r="E274" t="s">
        <v>294</v>
      </c>
      <c r="F274" t="str">
        <f>"001600019457"</f>
        <v>001600019457</v>
      </c>
      <c r="G274" s="4">
        <v>57217.932999999997</v>
      </c>
    </row>
    <row r="275" spans="1:7" x14ac:dyDescent="0.3">
      <c r="A275" t="s">
        <v>6</v>
      </c>
      <c r="B275" t="s">
        <v>7</v>
      </c>
      <c r="C275" t="s">
        <v>8</v>
      </c>
      <c r="D275" t="s">
        <v>9</v>
      </c>
      <c r="E275" t="s">
        <v>295</v>
      </c>
      <c r="F275" t="str">
        <f>"001600019519"</f>
        <v>001600019519</v>
      </c>
      <c r="G275" s="4">
        <v>91690.233999999997</v>
      </c>
    </row>
    <row r="276" spans="1:7" x14ac:dyDescent="0.3">
      <c r="A276" t="s">
        <v>6</v>
      </c>
      <c r="B276" t="s">
        <v>7</v>
      </c>
      <c r="C276" t="s">
        <v>8</v>
      </c>
      <c r="D276" t="s">
        <v>9</v>
      </c>
      <c r="E276" t="s">
        <v>296</v>
      </c>
      <c r="F276" t="str">
        <f>"001600016365"</f>
        <v>001600016365</v>
      </c>
      <c r="G276">
        <v>51.220999999999997</v>
      </c>
    </row>
    <row r="277" spans="1:7" x14ac:dyDescent="0.3">
      <c r="A277" t="s">
        <v>6</v>
      </c>
      <c r="B277" t="s">
        <v>7</v>
      </c>
      <c r="C277" t="s">
        <v>8</v>
      </c>
      <c r="D277" t="s">
        <v>9</v>
      </c>
      <c r="E277" t="s">
        <v>297</v>
      </c>
      <c r="F277" t="str">
        <f>"001600019661"</f>
        <v>001600019661</v>
      </c>
      <c r="G277" s="4">
        <v>6239.5360000000001</v>
      </c>
    </row>
    <row r="278" spans="1:7" x14ac:dyDescent="0.3">
      <c r="A278" t="s">
        <v>6</v>
      </c>
      <c r="B278" t="s">
        <v>7</v>
      </c>
      <c r="C278" t="s">
        <v>8</v>
      </c>
      <c r="D278" t="s">
        <v>9</v>
      </c>
      <c r="E278" t="s">
        <v>298</v>
      </c>
      <c r="F278" t="str">
        <f>"001600019638"</f>
        <v>001600019638</v>
      </c>
      <c r="G278">
        <v>174.99</v>
      </c>
    </row>
    <row r="279" spans="1:7" x14ac:dyDescent="0.3">
      <c r="A279" t="s">
        <v>6</v>
      </c>
      <c r="B279" t="s">
        <v>7</v>
      </c>
      <c r="C279" t="s">
        <v>8</v>
      </c>
      <c r="D279" t="s">
        <v>9</v>
      </c>
      <c r="E279" t="s">
        <v>299</v>
      </c>
      <c r="F279" t="str">
        <f>"001600017881"</f>
        <v>001600017881</v>
      </c>
      <c r="G279" s="4">
        <v>248531.03</v>
      </c>
    </row>
    <row r="280" spans="1:7" x14ac:dyDescent="0.3">
      <c r="A280" t="s">
        <v>6</v>
      </c>
      <c r="B280" t="s">
        <v>7</v>
      </c>
      <c r="C280" t="s">
        <v>8</v>
      </c>
      <c r="D280" t="s">
        <v>9</v>
      </c>
      <c r="E280" t="s">
        <v>300</v>
      </c>
      <c r="F280" t="str">
        <f>"001600017882"</f>
        <v>001600017882</v>
      </c>
      <c r="G280" s="4">
        <v>29311.044999999998</v>
      </c>
    </row>
    <row r="281" spans="1:7" x14ac:dyDescent="0.3">
      <c r="A281" t="s">
        <v>6</v>
      </c>
      <c r="B281" t="s">
        <v>7</v>
      </c>
      <c r="C281" t="s">
        <v>8</v>
      </c>
      <c r="D281" t="s">
        <v>9</v>
      </c>
      <c r="E281" t="s">
        <v>301</v>
      </c>
      <c r="F281" t="str">
        <f>"001600048769"</f>
        <v>001600048769</v>
      </c>
      <c r="G281" s="4">
        <v>437165.25400000002</v>
      </c>
    </row>
    <row r="282" spans="1:7" x14ac:dyDescent="0.3">
      <c r="A282" t="s">
        <v>6</v>
      </c>
      <c r="B282" t="s">
        <v>7</v>
      </c>
      <c r="C282" t="s">
        <v>8</v>
      </c>
      <c r="D282" t="s">
        <v>9</v>
      </c>
      <c r="E282" t="s">
        <v>302</v>
      </c>
      <c r="F282" t="str">
        <f>"001600016875"</f>
        <v>001600016875</v>
      </c>
      <c r="G282" s="4">
        <v>791687.02099999995</v>
      </c>
    </row>
    <row r="283" spans="1:7" x14ac:dyDescent="0.3">
      <c r="A283" t="s">
        <v>6</v>
      </c>
      <c r="B283" t="s">
        <v>7</v>
      </c>
      <c r="C283" t="s">
        <v>8</v>
      </c>
      <c r="D283" t="s">
        <v>9</v>
      </c>
      <c r="E283" t="s">
        <v>302</v>
      </c>
      <c r="F283" t="str">
        <f>"001600048771"</f>
        <v>001600048771</v>
      </c>
      <c r="G283">
        <v>6.79</v>
      </c>
    </row>
    <row r="284" spans="1:7" x14ac:dyDescent="0.3">
      <c r="A284" t="s">
        <v>6</v>
      </c>
      <c r="B284" t="s">
        <v>7</v>
      </c>
      <c r="C284" t="s">
        <v>8</v>
      </c>
      <c r="D284" t="s">
        <v>9</v>
      </c>
      <c r="E284" t="s">
        <v>303</v>
      </c>
      <c r="F284" t="str">
        <f>"001600018436"</f>
        <v>001600018436</v>
      </c>
      <c r="G284" s="4">
        <v>7472.7</v>
      </c>
    </row>
    <row r="285" spans="1:7" x14ac:dyDescent="0.3">
      <c r="A285" t="s">
        <v>6</v>
      </c>
      <c r="B285" t="s">
        <v>7</v>
      </c>
      <c r="C285" t="s">
        <v>8</v>
      </c>
      <c r="D285" t="s">
        <v>9</v>
      </c>
      <c r="E285" t="s">
        <v>304</v>
      </c>
      <c r="F285" t="str">
        <f>"001600018954"</f>
        <v>001600018954</v>
      </c>
      <c r="G285" s="4">
        <v>117359.69</v>
      </c>
    </row>
    <row r="286" spans="1:7" x14ac:dyDescent="0.3">
      <c r="A286" t="s">
        <v>6</v>
      </c>
      <c r="B286" t="s">
        <v>7</v>
      </c>
      <c r="C286" t="s">
        <v>8</v>
      </c>
      <c r="D286" t="s">
        <v>9</v>
      </c>
      <c r="E286" t="s">
        <v>305</v>
      </c>
      <c r="F286" t="str">
        <f>"001600027515"</f>
        <v>001600027515</v>
      </c>
      <c r="G286" s="4">
        <v>295323.60700000002</v>
      </c>
    </row>
    <row r="287" spans="1:7" x14ac:dyDescent="0.3">
      <c r="A287" t="s">
        <v>6</v>
      </c>
      <c r="B287" t="s">
        <v>7</v>
      </c>
      <c r="C287" t="s">
        <v>8</v>
      </c>
      <c r="D287" t="s">
        <v>9</v>
      </c>
      <c r="E287" t="s">
        <v>306</v>
      </c>
      <c r="F287" t="str">
        <f>"001600040105"</f>
        <v>001600040105</v>
      </c>
      <c r="G287" s="4">
        <v>42549.04</v>
      </c>
    </row>
    <row r="288" spans="1:7" x14ac:dyDescent="0.3">
      <c r="A288" t="s">
        <v>6</v>
      </c>
      <c r="B288" t="s">
        <v>7</v>
      </c>
      <c r="C288" t="s">
        <v>8</v>
      </c>
      <c r="D288" t="s">
        <v>9</v>
      </c>
      <c r="E288" t="s">
        <v>307</v>
      </c>
      <c r="F288" t="str">
        <f>"001600016167"</f>
        <v>001600016167</v>
      </c>
      <c r="G288" s="4">
        <v>1352.951</v>
      </c>
    </row>
    <row r="289" spans="1:7" x14ac:dyDescent="0.3">
      <c r="A289" t="s">
        <v>6</v>
      </c>
      <c r="B289" t="s">
        <v>7</v>
      </c>
      <c r="C289" t="s">
        <v>8</v>
      </c>
      <c r="D289" t="s">
        <v>9</v>
      </c>
      <c r="E289" t="s">
        <v>308</v>
      </c>
      <c r="F289" t="str">
        <f>"001600043269"</f>
        <v>001600043269</v>
      </c>
      <c r="G289" s="4">
        <v>103249.734</v>
      </c>
    </row>
    <row r="290" spans="1:7" x14ac:dyDescent="0.3">
      <c r="A290" t="s">
        <v>6</v>
      </c>
      <c r="B290" t="s">
        <v>7</v>
      </c>
      <c r="C290" t="s">
        <v>8</v>
      </c>
      <c r="D290" t="s">
        <v>9</v>
      </c>
      <c r="E290" t="s">
        <v>309</v>
      </c>
      <c r="F290" t="str">
        <f>"001600015087"</f>
        <v>001600015087</v>
      </c>
      <c r="G290" s="4">
        <v>25613.499</v>
      </c>
    </row>
    <row r="291" spans="1:7" x14ac:dyDescent="0.3">
      <c r="A291" t="s">
        <v>6</v>
      </c>
      <c r="B291" t="s">
        <v>7</v>
      </c>
      <c r="C291" t="s">
        <v>8</v>
      </c>
      <c r="D291" t="s">
        <v>9</v>
      </c>
      <c r="E291" t="s">
        <v>310</v>
      </c>
      <c r="F291" t="str">
        <f>"001600017802"</f>
        <v>001600017802</v>
      </c>
      <c r="G291">
        <v>3.68</v>
      </c>
    </row>
    <row r="292" spans="1:7" x14ac:dyDescent="0.3">
      <c r="A292" t="s">
        <v>6</v>
      </c>
      <c r="B292" t="s">
        <v>7</v>
      </c>
      <c r="C292" t="s">
        <v>8</v>
      </c>
      <c r="D292" t="s">
        <v>9</v>
      </c>
      <c r="E292" t="s">
        <v>311</v>
      </c>
      <c r="F292" t="str">
        <f>"001600043268"</f>
        <v>001600043268</v>
      </c>
      <c r="G292" s="4">
        <v>279613.78700000001</v>
      </c>
    </row>
    <row r="293" spans="1:7" x14ac:dyDescent="0.3">
      <c r="A293" t="s">
        <v>6</v>
      </c>
      <c r="B293" t="s">
        <v>7</v>
      </c>
      <c r="C293" t="s">
        <v>8</v>
      </c>
      <c r="D293" t="s">
        <v>9</v>
      </c>
      <c r="E293" t="s">
        <v>312</v>
      </c>
      <c r="F293" t="str">
        <f>"001600015777"</f>
        <v>001600015777</v>
      </c>
      <c r="G293" s="4">
        <v>97700.519</v>
      </c>
    </row>
    <row r="294" spans="1:7" x14ac:dyDescent="0.3">
      <c r="A294" t="s">
        <v>6</v>
      </c>
      <c r="B294" t="s">
        <v>7</v>
      </c>
      <c r="C294" t="s">
        <v>8</v>
      </c>
      <c r="D294" t="s">
        <v>9</v>
      </c>
      <c r="E294" t="s">
        <v>313</v>
      </c>
      <c r="F294" t="str">
        <f>"001600015233"</f>
        <v>001600015233</v>
      </c>
      <c r="G294" s="4">
        <v>126215.96400000001</v>
      </c>
    </row>
    <row r="295" spans="1:7" x14ac:dyDescent="0.3">
      <c r="A295" t="s">
        <v>6</v>
      </c>
      <c r="B295" t="s">
        <v>7</v>
      </c>
      <c r="C295" t="s">
        <v>8</v>
      </c>
      <c r="D295" t="s">
        <v>9</v>
      </c>
      <c r="E295" t="s">
        <v>313</v>
      </c>
      <c r="F295" t="str">
        <f>"617582872346"</f>
        <v>617582872346</v>
      </c>
      <c r="G295">
        <v>15.88</v>
      </c>
    </row>
    <row r="296" spans="1:7" x14ac:dyDescent="0.3">
      <c r="A296" t="s">
        <v>6</v>
      </c>
      <c r="B296" t="s">
        <v>7</v>
      </c>
      <c r="C296" t="s">
        <v>8</v>
      </c>
      <c r="D296" t="s">
        <v>9</v>
      </c>
      <c r="E296" t="s">
        <v>314</v>
      </c>
      <c r="F296" t="str">
        <f>"001600018457"</f>
        <v>001600018457</v>
      </c>
      <c r="G296">
        <v>179.70599999999999</v>
      </c>
    </row>
    <row r="297" spans="1:7" x14ac:dyDescent="0.3">
      <c r="A297" t="s">
        <v>6</v>
      </c>
      <c r="B297" t="s">
        <v>7</v>
      </c>
      <c r="C297" t="s">
        <v>8</v>
      </c>
      <c r="D297" t="s">
        <v>9</v>
      </c>
      <c r="E297" t="s">
        <v>315</v>
      </c>
      <c r="F297" t="str">
        <f>"001600018456"</f>
        <v>001600018456</v>
      </c>
      <c r="G297">
        <v>4</v>
      </c>
    </row>
    <row r="298" spans="1:7" x14ac:dyDescent="0.3">
      <c r="A298" t="s">
        <v>6</v>
      </c>
      <c r="B298" t="s">
        <v>7</v>
      </c>
      <c r="C298" t="s">
        <v>8</v>
      </c>
      <c r="D298" t="s">
        <v>9</v>
      </c>
      <c r="E298" t="s">
        <v>316</v>
      </c>
      <c r="F298" t="str">
        <f>"001600012732"</f>
        <v>001600012732</v>
      </c>
      <c r="G298" s="4">
        <v>221524.997</v>
      </c>
    </row>
    <row r="299" spans="1:7" x14ac:dyDescent="0.3">
      <c r="A299" t="s">
        <v>6</v>
      </c>
      <c r="B299" t="s">
        <v>7</v>
      </c>
      <c r="C299" t="s">
        <v>8</v>
      </c>
      <c r="D299" t="s">
        <v>9</v>
      </c>
      <c r="E299" t="s">
        <v>317</v>
      </c>
      <c r="F299" t="str">
        <f>"001600017849"</f>
        <v>001600017849</v>
      </c>
      <c r="G299" s="4">
        <v>317400.28999999998</v>
      </c>
    </row>
    <row r="300" spans="1:7" x14ac:dyDescent="0.3">
      <c r="A300" t="s">
        <v>6</v>
      </c>
      <c r="B300" t="s">
        <v>7</v>
      </c>
      <c r="C300" t="s">
        <v>8</v>
      </c>
      <c r="D300" t="s">
        <v>9</v>
      </c>
      <c r="E300" t="s">
        <v>318</v>
      </c>
      <c r="F300" t="str">
        <f>"001600015781"</f>
        <v>001600015781</v>
      </c>
      <c r="G300" s="4">
        <v>382073.71899999998</v>
      </c>
    </row>
    <row r="301" spans="1:7" x14ac:dyDescent="0.3">
      <c r="A301" t="s">
        <v>6</v>
      </c>
      <c r="B301" t="s">
        <v>7</v>
      </c>
      <c r="C301" t="s">
        <v>8</v>
      </c>
      <c r="D301" t="s">
        <v>9</v>
      </c>
      <c r="E301" t="s">
        <v>319</v>
      </c>
      <c r="F301" t="str">
        <f>"001600017895"</f>
        <v>001600017895</v>
      </c>
      <c r="G301" s="4">
        <v>76398.7</v>
      </c>
    </row>
    <row r="302" spans="1:7" x14ac:dyDescent="0.3">
      <c r="A302" t="s">
        <v>6</v>
      </c>
      <c r="B302" t="s">
        <v>7</v>
      </c>
      <c r="C302" t="s">
        <v>8</v>
      </c>
      <c r="D302" t="s">
        <v>9</v>
      </c>
      <c r="E302" t="s">
        <v>320</v>
      </c>
      <c r="F302" t="str">
        <f>"001600017175"</f>
        <v>001600017175</v>
      </c>
      <c r="G302">
        <v>0.63</v>
      </c>
    </row>
    <row r="303" spans="1:7" x14ac:dyDescent="0.3">
      <c r="A303" t="s">
        <v>6</v>
      </c>
      <c r="B303" t="s">
        <v>7</v>
      </c>
      <c r="C303" t="s">
        <v>8</v>
      </c>
      <c r="D303" t="s">
        <v>9</v>
      </c>
      <c r="E303" t="s">
        <v>321</v>
      </c>
      <c r="F303" t="str">
        <f>"001600018459"</f>
        <v>001600018459</v>
      </c>
      <c r="G303">
        <v>183.82599999999999</v>
      </c>
    </row>
    <row r="304" spans="1:7" x14ac:dyDescent="0.3">
      <c r="A304" t="s">
        <v>6</v>
      </c>
      <c r="B304" t="s">
        <v>7</v>
      </c>
      <c r="C304" t="s">
        <v>8</v>
      </c>
      <c r="D304" t="s">
        <v>9</v>
      </c>
      <c r="E304" t="s">
        <v>322</v>
      </c>
      <c r="F304" t="str">
        <f>"001600018461"</f>
        <v>001600018461</v>
      </c>
      <c r="G304">
        <v>117.77</v>
      </c>
    </row>
    <row r="305" spans="1:7" x14ac:dyDescent="0.3">
      <c r="A305" t="s">
        <v>6</v>
      </c>
      <c r="B305" t="s">
        <v>7</v>
      </c>
      <c r="C305" t="s">
        <v>8</v>
      </c>
      <c r="D305" t="s">
        <v>9</v>
      </c>
      <c r="E305" t="s">
        <v>323</v>
      </c>
      <c r="F305" t="str">
        <f>"001600019975"</f>
        <v>001600019975</v>
      </c>
      <c r="G305" s="4">
        <v>71260.08</v>
      </c>
    </row>
    <row r="306" spans="1:7" x14ac:dyDescent="0.3">
      <c r="A306" t="s">
        <v>6</v>
      </c>
      <c r="B306" t="s">
        <v>7</v>
      </c>
      <c r="C306" t="s">
        <v>8</v>
      </c>
      <c r="D306" t="s">
        <v>9</v>
      </c>
      <c r="E306" t="s">
        <v>324</v>
      </c>
      <c r="F306" t="str">
        <f>"001600019746"</f>
        <v>001600019746</v>
      </c>
      <c r="G306" s="4">
        <v>122390.773</v>
      </c>
    </row>
    <row r="307" spans="1:7" x14ac:dyDescent="0.3">
      <c r="A307" t="s">
        <v>6</v>
      </c>
      <c r="B307" t="s">
        <v>7</v>
      </c>
      <c r="C307" t="s">
        <v>8</v>
      </c>
      <c r="D307" t="s">
        <v>9</v>
      </c>
      <c r="E307" t="s">
        <v>325</v>
      </c>
      <c r="F307" t="str">
        <f>"001600019705"</f>
        <v>001600019705</v>
      </c>
      <c r="G307" s="4">
        <v>137234.07199999999</v>
      </c>
    </row>
    <row r="308" spans="1:7" x14ac:dyDescent="0.3">
      <c r="A308" t="s">
        <v>6</v>
      </c>
      <c r="B308" t="s">
        <v>7</v>
      </c>
      <c r="C308" t="s">
        <v>8</v>
      </c>
      <c r="D308" t="s">
        <v>9</v>
      </c>
      <c r="E308" t="s">
        <v>326</v>
      </c>
      <c r="F308" t="str">
        <f>"001600047321"</f>
        <v>001600047321</v>
      </c>
      <c r="G308" s="4">
        <v>618349.72100000002</v>
      </c>
    </row>
    <row r="309" spans="1:7" x14ac:dyDescent="0.3">
      <c r="A309" t="s">
        <v>6</v>
      </c>
      <c r="B309" t="s">
        <v>7</v>
      </c>
      <c r="C309" t="s">
        <v>8</v>
      </c>
      <c r="D309" t="s">
        <v>9</v>
      </c>
      <c r="E309" t="s">
        <v>327</v>
      </c>
      <c r="F309" t="str">
        <f>"001600012222"</f>
        <v>001600012222</v>
      </c>
      <c r="G309" s="4">
        <v>813461.64899999998</v>
      </c>
    </row>
    <row r="310" spans="1:7" x14ac:dyDescent="0.3">
      <c r="A310" t="s">
        <v>6</v>
      </c>
      <c r="B310" t="s">
        <v>7</v>
      </c>
      <c r="C310" t="s">
        <v>8</v>
      </c>
      <c r="D310" t="s">
        <v>9</v>
      </c>
      <c r="E310" t="s">
        <v>327</v>
      </c>
      <c r="F310" t="str">
        <f>"001600012749"</f>
        <v>001600012749</v>
      </c>
      <c r="G310">
        <v>115.93899999999999</v>
      </c>
    </row>
    <row r="311" spans="1:7" x14ac:dyDescent="0.3">
      <c r="A311" t="s">
        <v>6</v>
      </c>
      <c r="B311" t="s">
        <v>7</v>
      </c>
      <c r="C311" t="s">
        <v>8</v>
      </c>
      <c r="D311" t="s">
        <v>9</v>
      </c>
      <c r="E311" t="s">
        <v>327</v>
      </c>
      <c r="F311" t="str">
        <f>"001600014259"</f>
        <v>001600014259</v>
      </c>
      <c r="G311" s="4">
        <v>65087.63</v>
      </c>
    </row>
    <row r="312" spans="1:7" x14ac:dyDescent="0.3">
      <c r="A312" t="s">
        <v>6</v>
      </c>
      <c r="B312" t="s">
        <v>7</v>
      </c>
      <c r="C312" t="s">
        <v>8</v>
      </c>
      <c r="D312" t="s">
        <v>9</v>
      </c>
      <c r="E312" t="s">
        <v>328</v>
      </c>
      <c r="F312" t="str">
        <f>"001600012185"</f>
        <v>001600012185</v>
      </c>
      <c r="G312" s="4">
        <v>341796.98599999998</v>
      </c>
    </row>
    <row r="313" spans="1:7" x14ac:dyDescent="0.3">
      <c r="A313" t="s">
        <v>6</v>
      </c>
      <c r="B313" t="s">
        <v>7</v>
      </c>
      <c r="C313" t="s">
        <v>8</v>
      </c>
      <c r="D313" t="s">
        <v>9</v>
      </c>
      <c r="E313" t="s">
        <v>329</v>
      </c>
      <c r="F313" t="str">
        <f>"001600016969"</f>
        <v>001600016969</v>
      </c>
      <c r="G313" s="4">
        <v>682263.53700000001</v>
      </c>
    </row>
    <row r="314" spans="1:7" x14ac:dyDescent="0.3">
      <c r="A314" t="s">
        <v>6</v>
      </c>
      <c r="B314" t="s">
        <v>7</v>
      </c>
      <c r="C314" t="s">
        <v>8</v>
      </c>
      <c r="D314" t="s">
        <v>9</v>
      </c>
      <c r="E314" t="s">
        <v>330</v>
      </c>
      <c r="F314" t="str">
        <f>"001600018483"</f>
        <v>001600018483</v>
      </c>
      <c r="G314">
        <v>7</v>
      </c>
    </row>
    <row r="315" spans="1:7" x14ac:dyDescent="0.3">
      <c r="A315" t="s">
        <v>6</v>
      </c>
      <c r="B315" t="s">
        <v>7</v>
      </c>
      <c r="C315" t="s">
        <v>8</v>
      </c>
      <c r="D315" t="s">
        <v>9</v>
      </c>
      <c r="E315" t="s">
        <v>330</v>
      </c>
      <c r="F315" t="str">
        <f>"001600019566"</f>
        <v>001600019566</v>
      </c>
      <c r="G315">
        <v>775.03</v>
      </c>
    </row>
    <row r="316" spans="1:7" x14ac:dyDescent="0.3">
      <c r="A316" t="s">
        <v>6</v>
      </c>
      <c r="B316" t="s">
        <v>7</v>
      </c>
      <c r="C316" t="s">
        <v>8</v>
      </c>
      <c r="D316" t="s">
        <v>9</v>
      </c>
      <c r="E316" t="s">
        <v>331</v>
      </c>
      <c r="F316" t="str">
        <f>"001600012725"</f>
        <v>001600012725</v>
      </c>
      <c r="G316">
        <v>9.65</v>
      </c>
    </row>
    <row r="317" spans="1:7" x14ac:dyDescent="0.3">
      <c r="A317" t="s">
        <v>6</v>
      </c>
      <c r="B317" t="s">
        <v>7</v>
      </c>
      <c r="C317" t="s">
        <v>8</v>
      </c>
      <c r="D317" t="s">
        <v>9</v>
      </c>
      <c r="E317" t="s">
        <v>332</v>
      </c>
      <c r="F317" t="str">
        <f>"001600012125"</f>
        <v>001600012125</v>
      </c>
      <c r="G317" s="4">
        <v>221489.82500000001</v>
      </c>
    </row>
    <row r="318" spans="1:7" x14ac:dyDescent="0.3">
      <c r="A318" t="s">
        <v>6</v>
      </c>
      <c r="B318" t="s">
        <v>7</v>
      </c>
      <c r="C318" t="s">
        <v>8</v>
      </c>
      <c r="D318" t="s">
        <v>9</v>
      </c>
      <c r="E318" t="s">
        <v>333</v>
      </c>
      <c r="F318" t="str">
        <f>"001600016398"</f>
        <v>001600016398</v>
      </c>
      <c r="G318" s="4">
        <v>165805.26</v>
      </c>
    </row>
    <row r="319" spans="1:7" x14ac:dyDescent="0.3">
      <c r="A319" t="s">
        <v>6</v>
      </c>
      <c r="B319" t="s">
        <v>7</v>
      </c>
      <c r="C319" t="s">
        <v>8</v>
      </c>
      <c r="D319" t="s">
        <v>9</v>
      </c>
      <c r="E319" t="s">
        <v>334</v>
      </c>
      <c r="F319" t="str">
        <f>"001600016371"</f>
        <v>001600016371</v>
      </c>
      <c r="G319" s="4">
        <v>96605.18</v>
      </c>
    </row>
    <row r="320" spans="1:7" x14ac:dyDescent="0.3">
      <c r="A320" t="s">
        <v>6</v>
      </c>
      <c r="B320" t="s">
        <v>7</v>
      </c>
      <c r="C320" t="s">
        <v>8</v>
      </c>
      <c r="D320" t="s">
        <v>9</v>
      </c>
      <c r="E320" t="s">
        <v>335</v>
      </c>
      <c r="F320" t="str">
        <f>"001600028887"</f>
        <v>001600028887</v>
      </c>
      <c r="G320" s="4">
        <v>25910.16</v>
      </c>
    </row>
    <row r="321" spans="1:7" x14ac:dyDescent="0.3">
      <c r="A321" t="s">
        <v>6</v>
      </c>
      <c r="B321" t="s">
        <v>7</v>
      </c>
      <c r="C321" t="s">
        <v>8</v>
      </c>
      <c r="D321" t="s">
        <v>9</v>
      </c>
      <c r="E321" t="s">
        <v>336</v>
      </c>
      <c r="F321" t="str">
        <f>"001600027503"</f>
        <v>001600027503</v>
      </c>
      <c r="G321">
        <v>3</v>
      </c>
    </row>
    <row r="322" spans="1:7" x14ac:dyDescent="0.3">
      <c r="A322" t="s">
        <v>6</v>
      </c>
      <c r="B322" t="s">
        <v>7</v>
      </c>
      <c r="C322" t="s">
        <v>8</v>
      </c>
      <c r="D322" t="s">
        <v>9</v>
      </c>
      <c r="E322" t="s">
        <v>337</v>
      </c>
      <c r="F322" t="str">
        <f>"001600048794"</f>
        <v>001600048794</v>
      </c>
      <c r="G322" s="4">
        <v>661752.71</v>
      </c>
    </row>
    <row r="323" spans="1:7" x14ac:dyDescent="0.3">
      <c r="A323" t="s">
        <v>6</v>
      </c>
      <c r="B323" t="s">
        <v>7</v>
      </c>
      <c r="C323" t="s">
        <v>8</v>
      </c>
      <c r="D323" t="s">
        <v>9</v>
      </c>
      <c r="E323" t="s">
        <v>338</v>
      </c>
      <c r="F323" t="str">
        <f>"001600020696"</f>
        <v>001600020696</v>
      </c>
      <c r="G323">
        <v>13.98</v>
      </c>
    </row>
    <row r="324" spans="1:7" x14ac:dyDescent="0.3">
      <c r="A324" t="s">
        <v>6</v>
      </c>
      <c r="B324" t="s">
        <v>7</v>
      </c>
      <c r="C324" t="s">
        <v>8</v>
      </c>
      <c r="D324" t="s">
        <v>9</v>
      </c>
      <c r="E324" t="s">
        <v>339</v>
      </c>
      <c r="F324" t="str">
        <f>"001600017102"</f>
        <v>001600017102</v>
      </c>
      <c r="G324" s="4">
        <v>495911.359</v>
      </c>
    </row>
    <row r="325" spans="1:7" x14ac:dyDescent="0.3">
      <c r="A325" t="s">
        <v>6</v>
      </c>
      <c r="B325" t="s">
        <v>7</v>
      </c>
      <c r="C325" t="s">
        <v>8</v>
      </c>
      <c r="D325" t="s">
        <v>9</v>
      </c>
      <c r="E325" t="s">
        <v>339</v>
      </c>
      <c r="F325" t="str">
        <f>"001600048795"</f>
        <v>001600048795</v>
      </c>
      <c r="G325">
        <v>3.74</v>
      </c>
    </row>
    <row r="326" spans="1:7" x14ac:dyDescent="0.3">
      <c r="A326" t="s">
        <v>6</v>
      </c>
      <c r="B326" t="s">
        <v>7</v>
      </c>
      <c r="C326" t="s">
        <v>8</v>
      </c>
      <c r="D326" t="s">
        <v>9</v>
      </c>
      <c r="E326" t="s">
        <v>340</v>
      </c>
      <c r="F326" t="str">
        <f>"016000487949"</f>
        <v>016000487949</v>
      </c>
      <c r="G326">
        <v>221.19</v>
      </c>
    </row>
    <row r="327" spans="1:7" x14ac:dyDescent="0.3">
      <c r="A327" t="s">
        <v>6</v>
      </c>
      <c r="B327" t="s">
        <v>7</v>
      </c>
      <c r="C327" t="s">
        <v>8</v>
      </c>
      <c r="D327" t="s">
        <v>9</v>
      </c>
      <c r="E327" t="s">
        <v>341</v>
      </c>
      <c r="F327" t="str">
        <f>"001600036246"</f>
        <v>001600036246</v>
      </c>
      <c r="G327" s="4">
        <v>102221.439</v>
      </c>
    </row>
    <row r="328" spans="1:7" x14ac:dyDescent="0.3">
      <c r="A328" t="s">
        <v>6</v>
      </c>
      <c r="B328" t="s">
        <v>7</v>
      </c>
      <c r="C328" t="s">
        <v>8</v>
      </c>
      <c r="D328" t="s">
        <v>9</v>
      </c>
      <c r="E328" t="s">
        <v>342</v>
      </c>
      <c r="F328" t="str">
        <f>"001600017011"</f>
        <v>001600017011</v>
      </c>
      <c r="G328">
        <v>18.765000000000001</v>
      </c>
    </row>
    <row r="329" spans="1:7" x14ac:dyDescent="0.3">
      <c r="A329" t="s">
        <v>6</v>
      </c>
      <c r="B329" t="s">
        <v>7</v>
      </c>
      <c r="C329" t="s">
        <v>8</v>
      </c>
      <c r="D329" t="s">
        <v>9</v>
      </c>
      <c r="E329" t="s">
        <v>342</v>
      </c>
      <c r="F329" t="str">
        <f>"001600017012"</f>
        <v>001600017012</v>
      </c>
      <c r="G329">
        <v>12.51</v>
      </c>
    </row>
    <row r="330" spans="1:7" x14ac:dyDescent="0.3">
      <c r="A330" t="s">
        <v>6</v>
      </c>
      <c r="B330" t="s">
        <v>7</v>
      </c>
      <c r="C330" t="s">
        <v>8</v>
      </c>
      <c r="D330" t="s">
        <v>9</v>
      </c>
      <c r="E330" t="s">
        <v>343</v>
      </c>
      <c r="F330" t="str">
        <f>"001600019327"</f>
        <v>001600019327</v>
      </c>
      <c r="G330" s="4">
        <v>1584.018</v>
      </c>
    </row>
    <row r="331" spans="1:7" x14ac:dyDescent="0.3">
      <c r="A331" t="s">
        <v>6</v>
      </c>
      <c r="B331" t="s">
        <v>7</v>
      </c>
      <c r="C331" t="s">
        <v>8</v>
      </c>
      <c r="D331" t="s">
        <v>9</v>
      </c>
      <c r="E331" t="s">
        <v>344</v>
      </c>
      <c r="F331" t="str">
        <f>"001600020017"</f>
        <v>001600020017</v>
      </c>
      <c r="G331" s="4">
        <v>2074.5859999999998</v>
      </c>
    </row>
    <row r="332" spans="1:7" x14ac:dyDescent="0.3">
      <c r="A332" t="s">
        <v>6</v>
      </c>
      <c r="B332" t="s">
        <v>7</v>
      </c>
      <c r="C332" t="s">
        <v>8</v>
      </c>
      <c r="D332" t="s">
        <v>9</v>
      </c>
      <c r="E332" t="s">
        <v>345</v>
      </c>
      <c r="F332" t="str">
        <f>"001600019328"</f>
        <v>001600019328</v>
      </c>
      <c r="G332">
        <v>445.77</v>
      </c>
    </row>
    <row r="333" spans="1:7" x14ac:dyDescent="0.3">
      <c r="A333" t="s">
        <v>6</v>
      </c>
      <c r="B333" t="s">
        <v>7</v>
      </c>
      <c r="C333" t="s">
        <v>8</v>
      </c>
      <c r="D333" t="s">
        <v>9</v>
      </c>
      <c r="E333" t="s">
        <v>346</v>
      </c>
      <c r="F333" t="str">
        <f>"001600016832"</f>
        <v>001600016832</v>
      </c>
      <c r="G333">
        <v>817.58399999999995</v>
      </c>
    </row>
    <row r="334" spans="1:7" x14ac:dyDescent="0.3">
      <c r="A334" t="s">
        <v>6</v>
      </c>
      <c r="B334" t="s">
        <v>7</v>
      </c>
      <c r="C334" t="s">
        <v>8</v>
      </c>
      <c r="D334" t="s">
        <v>9</v>
      </c>
      <c r="E334" t="s">
        <v>346</v>
      </c>
      <c r="F334" t="str">
        <f>"001600017949"</f>
        <v>001600017949</v>
      </c>
      <c r="G334">
        <v>50.04</v>
      </c>
    </row>
    <row r="335" spans="1:7" x14ac:dyDescent="0.3">
      <c r="A335" t="s">
        <v>6</v>
      </c>
      <c r="B335" t="s">
        <v>7</v>
      </c>
      <c r="C335" t="s">
        <v>8</v>
      </c>
      <c r="D335" t="s">
        <v>9</v>
      </c>
      <c r="E335" t="s">
        <v>347</v>
      </c>
      <c r="F335" t="str">
        <f>"001600017611"</f>
        <v>001600017611</v>
      </c>
      <c r="G335">
        <v>6.2549999999999999</v>
      </c>
    </row>
    <row r="336" spans="1:7" x14ac:dyDescent="0.3">
      <c r="A336" t="s">
        <v>6</v>
      </c>
      <c r="B336" t="s">
        <v>7</v>
      </c>
      <c r="C336" t="s">
        <v>8</v>
      </c>
      <c r="D336" t="s">
        <v>9</v>
      </c>
      <c r="E336" t="s">
        <v>348</v>
      </c>
      <c r="F336" t="str">
        <f>"001600018517"</f>
        <v>001600018517</v>
      </c>
      <c r="G336" s="4">
        <v>180389.016</v>
      </c>
    </row>
    <row r="337" spans="1:7" x14ac:dyDescent="0.3">
      <c r="A337" t="s">
        <v>6</v>
      </c>
      <c r="B337" t="s">
        <v>7</v>
      </c>
      <c r="C337" t="s">
        <v>8</v>
      </c>
      <c r="D337" t="s">
        <v>9</v>
      </c>
      <c r="E337" t="s">
        <v>349</v>
      </c>
      <c r="F337" t="str">
        <f>"001600018516"</f>
        <v>001600018516</v>
      </c>
      <c r="G337" s="4">
        <v>165419.147</v>
      </c>
    </row>
    <row r="338" spans="1:7" x14ac:dyDescent="0.3">
      <c r="A338" t="s">
        <v>6</v>
      </c>
      <c r="B338" t="s">
        <v>7</v>
      </c>
      <c r="C338" t="s">
        <v>8</v>
      </c>
      <c r="D338" t="s">
        <v>9</v>
      </c>
      <c r="E338" t="s">
        <v>350</v>
      </c>
      <c r="F338" t="str">
        <f>"001600014391"</f>
        <v>001600014391</v>
      </c>
      <c r="G338" s="4">
        <v>2040.4359999999999</v>
      </c>
    </row>
    <row r="339" spans="1:7" x14ac:dyDescent="0.3">
      <c r="A339" t="s">
        <v>6</v>
      </c>
      <c r="B339" t="s">
        <v>7</v>
      </c>
      <c r="C339" t="s">
        <v>8</v>
      </c>
      <c r="D339" t="s">
        <v>9</v>
      </c>
      <c r="E339" t="s">
        <v>351</v>
      </c>
      <c r="F339" t="str">
        <f>"001600018014"</f>
        <v>001600018014</v>
      </c>
      <c r="G339" s="4">
        <v>1515.79</v>
      </c>
    </row>
    <row r="340" spans="1:7" x14ac:dyDescent="0.3">
      <c r="A340" t="s">
        <v>6</v>
      </c>
      <c r="B340" t="s">
        <v>7</v>
      </c>
      <c r="C340" t="s">
        <v>8</v>
      </c>
      <c r="D340" t="s">
        <v>9</v>
      </c>
      <c r="E340" t="s">
        <v>352</v>
      </c>
      <c r="F340" t="str">
        <f>"001600019633"</f>
        <v>001600019633</v>
      </c>
      <c r="G340" s="4">
        <v>1049.634</v>
      </c>
    </row>
    <row r="341" spans="1:7" x14ac:dyDescent="0.3">
      <c r="A341" t="s">
        <v>6</v>
      </c>
      <c r="B341" t="s">
        <v>7</v>
      </c>
      <c r="C341" t="s">
        <v>8</v>
      </c>
      <c r="D341" t="s">
        <v>9</v>
      </c>
      <c r="E341" t="s">
        <v>353</v>
      </c>
      <c r="F341" t="str">
        <f>"001600019635"</f>
        <v>001600019635</v>
      </c>
      <c r="G341">
        <v>438.62700000000001</v>
      </c>
    </row>
    <row r="342" spans="1:7" x14ac:dyDescent="0.3">
      <c r="A342" t="s">
        <v>6</v>
      </c>
      <c r="B342" t="s">
        <v>7</v>
      </c>
      <c r="C342" t="s">
        <v>8</v>
      </c>
      <c r="D342" t="s">
        <v>9</v>
      </c>
      <c r="E342" t="s">
        <v>354</v>
      </c>
      <c r="F342" t="str">
        <f>"001600020125"</f>
        <v>001600020125</v>
      </c>
      <c r="G342" s="4">
        <v>9395.9670000000006</v>
      </c>
    </row>
    <row r="343" spans="1:7" x14ac:dyDescent="0.3">
      <c r="A343" t="s">
        <v>6</v>
      </c>
      <c r="B343" t="s">
        <v>7</v>
      </c>
      <c r="C343" t="s">
        <v>8</v>
      </c>
      <c r="D343" t="s">
        <v>9</v>
      </c>
      <c r="E343" t="s">
        <v>355</v>
      </c>
      <c r="F343" t="str">
        <f>"001600020128"</f>
        <v>001600020128</v>
      </c>
      <c r="G343" s="4">
        <v>48455.839999999997</v>
      </c>
    </row>
    <row r="344" spans="1:7" x14ac:dyDescent="0.3">
      <c r="A344" t="s">
        <v>6</v>
      </c>
      <c r="B344" t="s">
        <v>7</v>
      </c>
      <c r="C344" t="s">
        <v>8</v>
      </c>
      <c r="D344" t="s">
        <v>9</v>
      </c>
      <c r="E344" t="s">
        <v>356</v>
      </c>
      <c r="F344" t="str">
        <f>"001600017885"</f>
        <v>001600017885</v>
      </c>
      <c r="G344">
        <v>4.93</v>
      </c>
    </row>
    <row r="345" spans="1:7" x14ac:dyDescent="0.3">
      <c r="A345" t="s">
        <v>6</v>
      </c>
      <c r="B345" t="s">
        <v>7</v>
      </c>
      <c r="C345" t="s">
        <v>8</v>
      </c>
      <c r="D345" t="s">
        <v>9</v>
      </c>
      <c r="E345" t="s">
        <v>357</v>
      </c>
      <c r="F345" t="str">
        <f>"001600027563"</f>
        <v>001600027563</v>
      </c>
      <c r="G345" s="4">
        <v>326804.57199999999</v>
      </c>
    </row>
    <row r="346" spans="1:7" x14ac:dyDescent="0.3">
      <c r="A346" t="s">
        <v>6</v>
      </c>
      <c r="B346" t="s">
        <v>7</v>
      </c>
      <c r="C346" t="s">
        <v>8</v>
      </c>
      <c r="D346" t="s">
        <v>9</v>
      </c>
      <c r="E346" t="s">
        <v>358</v>
      </c>
      <c r="F346" t="str">
        <f>"001600020281"</f>
        <v>001600020281</v>
      </c>
      <c r="G346" s="4">
        <v>66348.513000000006</v>
      </c>
    </row>
    <row r="347" spans="1:7" x14ac:dyDescent="0.3">
      <c r="A347" t="s">
        <v>6</v>
      </c>
      <c r="B347" t="s">
        <v>7</v>
      </c>
      <c r="C347" t="s">
        <v>8</v>
      </c>
      <c r="D347" t="s">
        <v>9</v>
      </c>
      <c r="E347" t="s">
        <v>359</v>
      </c>
      <c r="F347" t="str">
        <f>"001600020269"</f>
        <v>001600020269</v>
      </c>
      <c r="G347" s="4">
        <v>62553.02</v>
      </c>
    </row>
    <row r="348" spans="1:7" x14ac:dyDescent="0.3">
      <c r="A348" t="s">
        <v>6</v>
      </c>
      <c r="B348" t="s">
        <v>7</v>
      </c>
      <c r="C348" t="s">
        <v>8</v>
      </c>
      <c r="D348" t="s">
        <v>9</v>
      </c>
      <c r="E348" t="s">
        <v>360</v>
      </c>
      <c r="F348" t="str">
        <f>"001600019709"</f>
        <v>001600019709</v>
      </c>
      <c r="G348" s="4">
        <v>110766.685</v>
      </c>
    </row>
    <row r="349" spans="1:7" x14ac:dyDescent="0.3">
      <c r="A349" t="s">
        <v>6</v>
      </c>
      <c r="B349" t="s">
        <v>7</v>
      </c>
      <c r="C349" t="s">
        <v>8</v>
      </c>
      <c r="D349" t="s">
        <v>9</v>
      </c>
      <c r="E349" t="s">
        <v>361</v>
      </c>
      <c r="F349" t="str">
        <f>"001600019736"</f>
        <v>001600019736</v>
      </c>
      <c r="G349" s="4">
        <v>86661.197</v>
      </c>
    </row>
    <row r="350" spans="1:7" x14ac:dyDescent="0.3">
      <c r="A350" t="s">
        <v>6</v>
      </c>
      <c r="B350" t="s">
        <v>7</v>
      </c>
      <c r="C350" t="s">
        <v>8</v>
      </c>
      <c r="D350" t="s">
        <v>9</v>
      </c>
      <c r="E350" t="s">
        <v>362</v>
      </c>
      <c r="F350" t="str">
        <f>"001600018666"</f>
        <v>001600018666</v>
      </c>
      <c r="G350" s="4">
        <v>2664.0160000000001</v>
      </c>
    </row>
    <row r="351" spans="1:7" x14ac:dyDescent="0.3">
      <c r="A351" t="s">
        <v>6</v>
      </c>
      <c r="B351" t="s">
        <v>7</v>
      </c>
      <c r="C351" t="s">
        <v>8</v>
      </c>
      <c r="D351" t="s">
        <v>9</v>
      </c>
      <c r="E351" t="s">
        <v>363</v>
      </c>
      <c r="F351" t="str">
        <f>"001600016961"</f>
        <v>001600016961</v>
      </c>
      <c r="G351" s="4">
        <v>265137.11800000002</v>
      </c>
    </row>
    <row r="352" spans="1:7" x14ac:dyDescent="0.3">
      <c r="A352" t="s">
        <v>6</v>
      </c>
      <c r="B352" t="s">
        <v>7</v>
      </c>
      <c r="C352" t="s">
        <v>8</v>
      </c>
      <c r="D352" t="s">
        <v>9</v>
      </c>
      <c r="E352" t="s">
        <v>364</v>
      </c>
      <c r="F352" t="str">
        <f>"001600016197"</f>
        <v>001600016197</v>
      </c>
      <c r="G352" s="4">
        <v>79417.099000000002</v>
      </c>
    </row>
    <row r="353" spans="1:7" x14ac:dyDescent="0.3">
      <c r="A353" t="s">
        <v>6</v>
      </c>
      <c r="B353" t="s">
        <v>7</v>
      </c>
      <c r="C353" t="s">
        <v>8</v>
      </c>
      <c r="D353" t="s">
        <v>9</v>
      </c>
      <c r="E353" t="s">
        <v>365</v>
      </c>
      <c r="F353" t="str">
        <f>"001600016543"</f>
        <v>001600016543</v>
      </c>
      <c r="G353">
        <v>638.68600000000004</v>
      </c>
    </row>
    <row r="354" spans="1:7" x14ac:dyDescent="0.3">
      <c r="A354" t="s">
        <v>6</v>
      </c>
      <c r="B354" t="s">
        <v>7</v>
      </c>
      <c r="C354" t="s">
        <v>8</v>
      </c>
      <c r="D354" t="s">
        <v>9</v>
      </c>
      <c r="E354" t="s">
        <v>366</v>
      </c>
      <c r="F354" t="str">
        <f>"001600018865"</f>
        <v>001600018865</v>
      </c>
      <c r="G354" s="4">
        <v>28310.745999999999</v>
      </c>
    </row>
    <row r="355" spans="1:7" x14ac:dyDescent="0.3">
      <c r="A355" t="s">
        <v>6</v>
      </c>
      <c r="B355" t="s">
        <v>7</v>
      </c>
      <c r="C355" t="s">
        <v>8</v>
      </c>
      <c r="D355" t="s">
        <v>9</v>
      </c>
      <c r="E355" t="s">
        <v>367</v>
      </c>
      <c r="F355" t="str">
        <f>"001600018875"</f>
        <v>001600018875</v>
      </c>
      <c r="G355" s="4">
        <v>37495.910000000003</v>
      </c>
    </row>
    <row r="356" spans="1:7" x14ac:dyDescent="0.3">
      <c r="A356" t="s">
        <v>6</v>
      </c>
      <c r="B356" t="s">
        <v>7</v>
      </c>
      <c r="C356" t="s">
        <v>8</v>
      </c>
      <c r="D356" t="s">
        <v>9</v>
      </c>
      <c r="E356" t="s">
        <v>368</v>
      </c>
      <c r="F356" t="str">
        <f>"001600015541"</f>
        <v>001600015541</v>
      </c>
      <c r="G356">
        <v>109.133</v>
      </c>
    </row>
    <row r="357" spans="1:7" x14ac:dyDescent="0.3">
      <c r="A357" t="s">
        <v>6</v>
      </c>
      <c r="B357" t="s">
        <v>7</v>
      </c>
      <c r="C357" t="s">
        <v>8</v>
      </c>
      <c r="D357" t="s">
        <v>9</v>
      </c>
      <c r="E357" t="s">
        <v>369</v>
      </c>
      <c r="F357" t="str">
        <f>"001600048798"</f>
        <v>001600048798</v>
      </c>
      <c r="G357">
        <v>3.89</v>
      </c>
    </row>
    <row r="358" spans="1:7" x14ac:dyDescent="0.3">
      <c r="A358" t="s">
        <v>6</v>
      </c>
      <c r="B358" t="s">
        <v>7</v>
      </c>
      <c r="C358" t="s">
        <v>8</v>
      </c>
      <c r="D358" t="s">
        <v>9</v>
      </c>
      <c r="E358" t="s">
        <v>370</v>
      </c>
      <c r="F358" t="str">
        <f>"001600016349"</f>
        <v>001600016349</v>
      </c>
      <c r="G358" s="4">
        <v>97998.612999999998</v>
      </c>
    </row>
    <row r="359" spans="1:7" x14ac:dyDescent="0.3">
      <c r="A359" t="s">
        <v>6</v>
      </c>
      <c r="B359" t="s">
        <v>7</v>
      </c>
      <c r="C359" t="s">
        <v>8</v>
      </c>
      <c r="D359" t="s">
        <v>9</v>
      </c>
      <c r="E359" t="s">
        <v>371</v>
      </c>
      <c r="F359" t="str">
        <f>"001600016931"</f>
        <v>001600016931</v>
      </c>
      <c r="G359" s="4">
        <v>123022.98</v>
      </c>
    </row>
    <row r="360" spans="1:7" x14ac:dyDescent="0.3">
      <c r="A360" t="s">
        <v>6</v>
      </c>
      <c r="B360" t="s">
        <v>7</v>
      </c>
      <c r="C360" t="s">
        <v>8</v>
      </c>
      <c r="D360" t="s">
        <v>9</v>
      </c>
      <c r="E360" t="s">
        <v>372</v>
      </c>
      <c r="F360" t="str">
        <f>"001600027549"</f>
        <v>001600027549</v>
      </c>
      <c r="G360" s="4">
        <v>356494.46799999999</v>
      </c>
    </row>
    <row r="361" spans="1:7" x14ac:dyDescent="0.3">
      <c r="A361" t="s">
        <v>6</v>
      </c>
      <c r="B361" t="s">
        <v>7</v>
      </c>
      <c r="C361" t="s">
        <v>8</v>
      </c>
      <c r="D361" t="s">
        <v>9</v>
      </c>
      <c r="E361" t="s">
        <v>373</v>
      </c>
      <c r="F361" t="str">
        <f>"001600042724"</f>
        <v>001600042724</v>
      </c>
      <c r="G361" s="4">
        <v>149021.171</v>
      </c>
    </row>
    <row r="362" spans="1:7" x14ac:dyDescent="0.3">
      <c r="A362" t="s">
        <v>6</v>
      </c>
      <c r="B362" t="s">
        <v>7</v>
      </c>
      <c r="C362" t="s">
        <v>8</v>
      </c>
      <c r="D362" t="s">
        <v>9</v>
      </c>
      <c r="E362" t="s">
        <v>374</v>
      </c>
      <c r="F362" t="str">
        <f>"001600027565"</f>
        <v>001600027565</v>
      </c>
      <c r="G362" s="4">
        <v>557273.63300000003</v>
      </c>
    </row>
    <row r="363" spans="1:7" x14ac:dyDescent="0.3">
      <c r="A363" t="s">
        <v>6</v>
      </c>
      <c r="B363" t="s">
        <v>7</v>
      </c>
      <c r="C363" t="s">
        <v>8</v>
      </c>
      <c r="D363" t="s">
        <v>9</v>
      </c>
      <c r="E363" t="s">
        <v>375</v>
      </c>
      <c r="F363" t="str">
        <f>"001600017283"</f>
        <v>001600017283</v>
      </c>
      <c r="G363" s="4">
        <v>61234.894</v>
      </c>
    </row>
    <row r="364" spans="1:7" x14ac:dyDescent="0.3">
      <c r="A364" t="s">
        <v>6</v>
      </c>
      <c r="B364" t="s">
        <v>7</v>
      </c>
      <c r="C364" t="s">
        <v>8</v>
      </c>
      <c r="D364" t="s">
        <v>9</v>
      </c>
      <c r="E364" t="s">
        <v>376</v>
      </c>
      <c r="F364" t="str">
        <f>"001600017284"</f>
        <v>001600017284</v>
      </c>
      <c r="G364">
        <v>35.46</v>
      </c>
    </row>
    <row r="365" spans="1:7" x14ac:dyDescent="0.3">
      <c r="A365" t="s">
        <v>6</v>
      </c>
      <c r="B365" t="s">
        <v>7</v>
      </c>
      <c r="C365" t="s">
        <v>8</v>
      </c>
      <c r="D365" t="s">
        <v>9</v>
      </c>
      <c r="E365" t="s">
        <v>377</v>
      </c>
      <c r="F365" t="str">
        <f>"001600018529"</f>
        <v>001600018529</v>
      </c>
      <c r="G365">
        <v>4.3899999999999997</v>
      </c>
    </row>
    <row r="366" spans="1:7" x14ac:dyDescent="0.3">
      <c r="A366" t="s">
        <v>6</v>
      </c>
      <c r="B366" t="s">
        <v>7</v>
      </c>
      <c r="C366" t="s">
        <v>8</v>
      </c>
      <c r="D366" t="s">
        <v>9</v>
      </c>
      <c r="E366" t="s">
        <v>378</v>
      </c>
      <c r="F366" t="str">
        <f>"001600019583"</f>
        <v>001600019583</v>
      </c>
      <c r="G366" s="4">
        <v>30716.58</v>
      </c>
    </row>
    <row r="367" spans="1:7" x14ac:dyDescent="0.3">
      <c r="A367" t="s">
        <v>6</v>
      </c>
      <c r="B367" t="s">
        <v>7</v>
      </c>
      <c r="C367" t="s">
        <v>8</v>
      </c>
      <c r="D367" t="s">
        <v>9</v>
      </c>
      <c r="E367" t="s">
        <v>379</v>
      </c>
      <c r="F367" t="str">
        <f>"001600017285"</f>
        <v>001600017285</v>
      </c>
      <c r="G367" s="4">
        <v>64935.756000000001</v>
      </c>
    </row>
    <row r="368" spans="1:7" x14ac:dyDescent="0.3">
      <c r="A368" t="s">
        <v>6</v>
      </c>
      <c r="B368" t="s">
        <v>7</v>
      </c>
      <c r="C368" t="s">
        <v>8</v>
      </c>
      <c r="D368" t="s">
        <v>9</v>
      </c>
      <c r="E368" t="s">
        <v>380</v>
      </c>
      <c r="F368" t="str">
        <f>"001600015765"</f>
        <v>001600015765</v>
      </c>
      <c r="G368" s="4">
        <v>234818.318</v>
      </c>
    </row>
    <row r="369" spans="1:7" x14ac:dyDescent="0.3">
      <c r="A369" t="s">
        <v>6</v>
      </c>
      <c r="B369" t="s">
        <v>7</v>
      </c>
      <c r="C369" t="s">
        <v>8</v>
      </c>
      <c r="D369" t="s">
        <v>9</v>
      </c>
      <c r="E369" t="s">
        <v>381</v>
      </c>
      <c r="F369" t="str">
        <f>"001600043779"</f>
        <v>001600043779</v>
      </c>
      <c r="G369" s="4">
        <v>703607.44200000004</v>
      </c>
    </row>
    <row r="370" spans="1:7" x14ac:dyDescent="0.3">
      <c r="A370" t="s">
        <v>6</v>
      </c>
      <c r="B370" t="s">
        <v>7</v>
      </c>
      <c r="C370" t="s">
        <v>8</v>
      </c>
      <c r="D370" t="s">
        <v>9</v>
      </c>
      <c r="E370" t="s">
        <v>382</v>
      </c>
      <c r="F370" t="str">
        <f>"001600043778"</f>
        <v>001600043778</v>
      </c>
      <c r="G370" s="4">
        <v>162898.81599999999</v>
      </c>
    </row>
    <row r="371" spans="1:7" x14ac:dyDescent="0.3">
      <c r="A371" t="s">
        <v>6</v>
      </c>
      <c r="B371" t="s">
        <v>7</v>
      </c>
      <c r="C371" t="s">
        <v>8</v>
      </c>
      <c r="D371" t="s">
        <v>9</v>
      </c>
      <c r="E371" t="s">
        <v>383</v>
      </c>
      <c r="F371" t="str">
        <f>"001600044169"</f>
        <v>001600044169</v>
      </c>
      <c r="G371" s="4">
        <v>26326.94</v>
      </c>
    </row>
    <row r="372" spans="1:7" x14ac:dyDescent="0.3">
      <c r="A372" t="s">
        <v>6</v>
      </c>
      <c r="B372" t="s">
        <v>7</v>
      </c>
      <c r="C372" t="s">
        <v>8</v>
      </c>
      <c r="D372" t="s">
        <v>9</v>
      </c>
      <c r="E372" t="s">
        <v>384</v>
      </c>
      <c r="F372" t="str">
        <f>"001600048588"</f>
        <v>001600048588</v>
      </c>
      <c r="G372" s="4">
        <v>14930.196</v>
      </c>
    </row>
    <row r="373" spans="1:7" x14ac:dyDescent="0.3">
      <c r="A373" t="s">
        <v>6</v>
      </c>
      <c r="B373" t="s">
        <v>7</v>
      </c>
      <c r="C373" t="s">
        <v>8</v>
      </c>
      <c r="D373" t="s">
        <v>9</v>
      </c>
      <c r="E373" t="s">
        <v>385</v>
      </c>
      <c r="F373" t="str">
        <f>"001600016345"</f>
        <v>001600016345</v>
      </c>
      <c r="G373" s="4">
        <v>106268.242</v>
      </c>
    </row>
    <row r="374" spans="1:7" x14ac:dyDescent="0.3">
      <c r="A374" t="s">
        <v>6</v>
      </c>
      <c r="B374" t="s">
        <v>7</v>
      </c>
      <c r="C374" t="s">
        <v>8</v>
      </c>
      <c r="D374" t="s">
        <v>9</v>
      </c>
      <c r="E374" t="s">
        <v>386</v>
      </c>
      <c r="F374" t="str">
        <f>"060069900353"</f>
        <v>060069900353</v>
      </c>
      <c r="G374" s="4">
        <v>40947.334000000003</v>
      </c>
    </row>
    <row r="375" spans="1:7" x14ac:dyDescent="0.3">
      <c r="A375" t="s">
        <v>6</v>
      </c>
      <c r="B375" t="s">
        <v>7</v>
      </c>
      <c r="C375" t="s">
        <v>8</v>
      </c>
      <c r="D375" t="s">
        <v>9</v>
      </c>
      <c r="E375" t="s">
        <v>387</v>
      </c>
      <c r="F375" t="str">
        <f>"001600018885"</f>
        <v>001600018885</v>
      </c>
      <c r="G375" s="4">
        <v>30496.621999999999</v>
      </c>
    </row>
    <row r="376" spans="1:7" x14ac:dyDescent="0.3">
      <c r="A376" t="s">
        <v>6</v>
      </c>
      <c r="B376" t="s">
        <v>7</v>
      </c>
      <c r="C376" t="s">
        <v>8</v>
      </c>
      <c r="D376" t="s">
        <v>9</v>
      </c>
      <c r="E376" t="s">
        <v>388</v>
      </c>
      <c r="F376" t="str">
        <f>"001600018587"</f>
        <v>001600018587</v>
      </c>
      <c r="G376" s="4">
        <v>303869.23100000003</v>
      </c>
    </row>
    <row r="377" spans="1:7" x14ac:dyDescent="0.3">
      <c r="A377" t="s">
        <v>6</v>
      </c>
      <c r="B377" t="s">
        <v>7</v>
      </c>
      <c r="C377" t="s">
        <v>8</v>
      </c>
      <c r="D377" t="s">
        <v>9</v>
      </c>
      <c r="E377" t="s">
        <v>389</v>
      </c>
      <c r="F377" t="str">
        <f>"001600018891"</f>
        <v>001600018891</v>
      </c>
      <c r="G377" s="4">
        <v>39157.300000000003</v>
      </c>
    </row>
    <row r="378" spans="1:7" x14ac:dyDescent="0.3">
      <c r="A378" t="s">
        <v>6</v>
      </c>
      <c r="B378" t="s">
        <v>7</v>
      </c>
      <c r="C378" t="s">
        <v>8</v>
      </c>
      <c r="D378" t="s">
        <v>9</v>
      </c>
      <c r="E378" t="s">
        <v>390</v>
      </c>
      <c r="F378" t="str">
        <f>"001600019002"</f>
        <v>001600019002</v>
      </c>
      <c r="G378" s="4">
        <v>10592.24</v>
      </c>
    </row>
    <row r="379" spans="1:7" x14ac:dyDescent="0.3">
      <c r="A379" t="s">
        <v>6</v>
      </c>
      <c r="B379" t="s">
        <v>7</v>
      </c>
      <c r="C379" t="s">
        <v>8</v>
      </c>
      <c r="D379" t="s">
        <v>9</v>
      </c>
      <c r="E379" t="s">
        <v>391</v>
      </c>
      <c r="F379" t="str">
        <f>"001600018999"</f>
        <v>001600018999</v>
      </c>
      <c r="G379" s="4">
        <v>14690.569</v>
      </c>
    </row>
    <row r="380" spans="1:7" x14ac:dyDescent="0.3">
      <c r="A380" t="s">
        <v>6</v>
      </c>
      <c r="B380" t="s">
        <v>7</v>
      </c>
      <c r="C380" t="s">
        <v>8</v>
      </c>
      <c r="D380" t="s">
        <v>9</v>
      </c>
      <c r="E380" t="s">
        <v>392</v>
      </c>
      <c r="F380" t="str">
        <f>"001600016706"</f>
        <v>001600016706</v>
      </c>
      <c r="G380">
        <v>611.17999999999995</v>
      </c>
    </row>
  </sheetData>
  <pageMargins left="0.7" right="0.7" top="0.75" bottom="0.75" header="0.3" footer="0.3"/>
  <pageSetup paperSize="9"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B90B656E-829F-4039-88F9-9CB181CFFFB5}">
          <xm:f>Sheet1!$A$1:$G$380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CC3F-C2AB-40D6-A422-87F49AC27E7F}">
  <dimension ref="A1:F10"/>
  <sheetViews>
    <sheetView workbookViewId="0">
      <selection activeCell="E2" sqref="E2"/>
    </sheetView>
  </sheetViews>
  <sheetFormatPr defaultRowHeight="14.4" x14ac:dyDescent="0.3"/>
  <cols>
    <col min="4" max="4" width="109.44140625" bestFit="1" customWidth="1"/>
    <col min="5" max="5" width="13.109375" bestFit="1" customWidth="1"/>
    <col min="6" max="6" width="11" bestFit="1" customWidth="1"/>
  </cols>
  <sheetData>
    <row r="1" spans="1:6" ht="43.2" x14ac:dyDescent="0.3">
      <c r="A1" s="1" t="s">
        <v>1</v>
      </c>
      <c r="B1" s="1" t="s">
        <v>2</v>
      </c>
      <c r="C1" s="1" t="s">
        <v>3</v>
      </c>
      <c r="D1" s="3" t="s">
        <v>4</v>
      </c>
      <c r="E1" t="s">
        <v>393</v>
      </c>
      <c r="F1" s="3" t="s">
        <v>5</v>
      </c>
    </row>
    <row r="2" spans="1:6" ht="28.8" x14ac:dyDescent="0.3">
      <c r="A2" s="1" t="s">
        <v>7</v>
      </c>
      <c r="B2" s="1" t="s">
        <v>8</v>
      </c>
      <c r="C2" s="1" t="s">
        <v>9</v>
      </c>
      <c r="D2" s="3" t="s">
        <v>10</v>
      </c>
      <c r="E2" t="str">
        <f>"001600020061"</f>
        <v>001600020061</v>
      </c>
      <c r="F2" s="3" t="s">
        <v>11</v>
      </c>
    </row>
    <row r="3" spans="1:6" ht="28.8" x14ac:dyDescent="0.3">
      <c r="A3" s="1" t="s">
        <v>7</v>
      </c>
      <c r="B3" s="1" t="s">
        <v>8</v>
      </c>
      <c r="C3" s="1" t="s">
        <v>9</v>
      </c>
      <c r="D3" s="3" t="s">
        <v>12</v>
      </c>
      <c r="E3" t="str">
        <f>"001600018621"</f>
        <v>001600018621</v>
      </c>
      <c r="F3" s="3" t="s">
        <v>13</v>
      </c>
    </row>
    <row r="4" spans="1:6" ht="28.8" x14ac:dyDescent="0.3">
      <c r="A4" s="1" t="s">
        <v>7</v>
      </c>
      <c r="B4" s="1" t="s">
        <v>8</v>
      </c>
      <c r="C4" s="1" t="s">
        <v>9</v>
      </c>
      <c r="D4" s="3" t="s">
        <v>14</v>
      </c>
      <c r="E4" t="str">
        <f>"001600017155"</f>
        <v>001600017155</v>
      </c>
      <c r="F4" s="3" t="s">
        <v>15</v>
      </c>
    </row>
    <row r="5" spans="1:6" ht="28.8" x14ac:dyDescent="0.3">
      <c r="A5" s="1" t="s">
        <v>7</v>
      </c>
      <c r="B5" s="1" t="s">
        <v>8</v>
      </c>
      <c r="C5" s="1" t="s">
        <v>9</v>
      </c>
      <c r="D5" s="3" t="s">
        <v>16</v>
      </c>
      <c r="E5" t="str">
        <f>"001600018863"</f>
        <v>001600018863</v>
      </c>
      <c r="F5" s="3" t="s">
        <v>17</v>
      </c>
    </row>
    <row r="6" spans="1:6" ht="28.8" x14ac:dyDescent="0.3">
      <c r="A6" s="1" t="s">
        <v>7</v>
      </c>
      <c r="B6" s="1" t="s">
        <v>8</v>
      </c>
      <c r="C6" s="1" t="s">
        <v>9</v>
      </c>
      <c r="D6" s="3" t="s">
        <v>18</v>
      </c>
      <c r="E6" t="str">
        <f>"001600018864"</f>
        <v>001600018864</v>
      </c>
      <c r="F6" s="3" t="s">
        <v>19</v>
      </c>
    </row>
    <row r="7" spans="1:6" ht="28.8" x14ac:dyDescent="0.3">
      <c r="A7" s="1" t="s">
        <v>7</v>
      </c>
      <c r="B7" s="1" t="s">
        <v>8</v>
      </c>
      <c r="C7" s="1" t="s">
        <v>9</v>
      </c>
      <c r="D7" s="3" t="s">
        <v>20</v>
      </c>
      <c r="E7" t="str">
        <f>"001600020059"</f>
        <v>001600020059</v>
      </c>
      <c r="F7" s="3" t="s">
        <v>21</v>
      </c>
    </row>
    <row r="8" spans="1:6" ht="28.8" x14ac:dyDescent="0.3">
      <c r="A8" s="1" t="s">
        <v>7</v>
      </c>
      <c r="B8" s="1" t="s">
        <v>8</v>
      </c>
      <c r="C8" s="1" t="s">
        <v>9</v>
      </c>
      <c r="D8" s="3" t="s">
        <v>22</v>
      </c>
      <c r="E8" t="str">
        <f>"001356211684"</f>
        <v>001356211684</v>
      </c>
      <c r="F8" s="3" t="s">
        <v>23</v>
      </c>
    </row>
    <row r="9" spans="1:6" ht="28.8" x14ac:dyDescent="0.3">
      <c r="A9" s="1" t="s">
        <v>7</v>
      </c>
      <c r="B9" s="1" t="s">
        <v>8</v>
      </c>
      <c r="C9" s="1" t="s">
        <v>9</v>
      </c>
      <c r="D9" s="3" t="s">
        <v>24</v>
      </c>
      <c r="E9" t="str">
        <f>"001356200247"</f>
        <v>001356200247</v>
      </c>
      <c r="F9" s="3" t="s">
        <v>25</v>
      </c>
    </row>
    <row r="10" spans="1:6" x14ac:dyDescent="0.3">
      <c r="A10" s="3" t="s">
        <v>7</v>
      </c>
      <c r="B10" s="3" t="s">
        <v>8</v>
      </c>
      <c r="C10" s="3" t="s">
        <v>9</v>
      </c>
      <c r="D10" s="3" t="s">
        <v>26</v>
      </c>
      <c r="E10" t="str">
        <f>"009999980300"</f>
        <v>009999980300</v>
      </c>
      <c r="F10" s="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Maharana</dc:creator>
  <cp:lastModifiedBy>Prasad Maharana</cp:lastModifiedBy>
  <dcterms:created xsi:type="dcterms:W3CDTF">2023-10-23T13:43:22Z</dcterms:created>
  <dcterms:modified xsi:type="dcterms:W3CDTF">2023-10-25T07:31:01Z</dcterms:modified>
</cp:coreProperties>
</file>