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5074074-BB37-4B9A-959E-47B7247D7E70}" xr6:coauthVersionLast="36" xr6:coauthVersionMax="36" xr10:uidLastSave="{00000000-0000-0000-0000-000000000000}"/>
  <bookViews>
    <workbookView xWindow="0" yWindow="0" windowWidth="15345" windowHeight="661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F20" i="2"/>
  <c r="F19" i="2"/>
  <c r="E20" i="2"/>
  <c r="E23" i="2"/>
  <c r="F23" i="2" s="1"/>
  <c r="E19" i="2"/>
  <c r="D20" i="2"/>
  <c r="D21" i="2"/>
  <c r="E21" i="2" s="1"/>
  <c r="F21" i="2" s="1"/>
  <c r="D22" i="2"/>
  <c r="E22" i="2" s="1"/>
  <c r="F22" i="2" s="1"/>
  <c r="D23" i="2"/>
  <c r="D24" i="2"/>
  <c r="E24" i="2" s="1"/>
  <c r="F24" i="2" s="1"/>
  <c r="D25" i="2"/>
  <c r="E25" i="2" s="1"/>
  <c r="F25" i="2" s="1"/>
  <c r="D26" i="2"/>
  <c r="E26" i="2" s="1"/>
  <c r="F26" i="2" s="1"/>
  <c r="D27" i="2"/>
  <c r="D28" i="2"/>
  <c r="D19" i="2"/>
  <c r="C19" i="2"/>
  <c r="C20" i="2"/>
  <c r="C21" i="2"/>
  <c r="C22" i="2"/>
  <c r="C23" i="2"/>
  <c r="C24" i="2"/>
  <c r="C25" i="2"/>
  <c r="C26" i="2"/>
  <c r="C27" i="2"/>
  <c r="E27" i="2" s="1"/>
  <c r="F27" i="2" s="1"/>
  <c r="C28" i="2"/>
  <c r="F8" i="2"/>
  <c r="D7" i="2"/>
  <c r="D6" i="2"/>
  <c r="D5" i="2"/>
  <c r="D4" i="2"/>
  <c r="D3" i="2"/>
  <c r="E28" i="2" l="1"/>
  <c r="F28" i="2" s="1"/>
  <c r="F29" i="2" s="1"/>
  <c r="C31" i="2" s="1"/>
  <c r="C32" i="2" s="1"/>
  <c r="F24" i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0" i="1"/>
  <c r="F20" i="1" s="1"/>
  <c r="M13" i="1"/>
  <c r="N10" i="1"/>
  <c r="M12" i="1" s="1"/>
  <c r="M10" i="1"/>
  <c r="N4" i="1"/>
  <c r="N5" i="1"/>
  <c r="N6" i="1"/>
  <c r="N7" i="1"/>
  <c r="N8" i="1"/>
  <c r="N9" i="1"/>
  <c r="N3" i="1"/>
  <c r="B11" i="1"/>
  <c r="C4" i="1"/>
  <c r="C5" i="1"/>
  <c r="C6" i="1"/>
  <c r="C7" i="1"/>
  <c r="C8" i="1"/>
  <c r="C9" i="1"/>
  <c r="C10" i="1"/>
  <c r="C3" i="1"/>
  <c r="C11" i="1" s="1"/>
  <c r="C13" i="1" s="1"/>
  <c r="C14" i="1" s="1"/>
  <c r="D4" i="1" l="1"/>
  <c r="D8" i="1"/>
  <c r="C15" i="1"/>
  <c r="D5" i="1"/>
  <c r="D9" i="1"/>
  <c r="D6" i="1"/>
  <c r="D10" i="1"/>
  <c r="D7" i="1"/>
  <c r="E7" i="1" s="1"/>
  <c r="H7" i="1" s="1"/>
  <c r="D3" i="1"/>
  <c r="E4" i="1"/>
  <c r="H4" i="1" s="1"/>
  <c r="O6" i="1"/>
  <c r="O3" i="1"/>
  <c r="O7" i="1"/>
  <c r="O4" i="1"/>
  <c r="O8" i="1"/>
  <c r="O5" i="1"/>
  <c r="O9" i="1"/>
  <c r="P5" i="1"/>
  <c r="R5" i="1" s="1"/>
  <c r="E3" i="1"/>
  <c r="H3" i="1" s="1"/>
  <c r="G20" i="1"/>
  <c r="G28" i="1" s="1"/>
  <c r="P8" i="1"/>
  <c r="R8" i="1" s="1"/>
  <c r="P4" i="1"/>
  <c r="R4" i="1" s="1"/>
  <c r="E10" i="1"/>
  <c r="H10" i="1" s="1"/>
  <c r="E6" i="1"/>
  <c r="H6" i="1" s="1"/>
  <c r="P7" i="1"/>
  <c r="R7" i="1" s="1"/>
  <c r="F27" i="1"/>
  <c r="F23" i="1"/>
  <c r="P3" i="1"/>
  <c r="R3" i="1" s="1"/>
  <c r="P6" i="1"/>
  <c r="R6" i="1" s="1"/>
  <c r="F26" i="1"/>
  <c r="F22" i="1"/>
  <c r="E9" i="1"/>
  <c r="H9" i="1" s="1"/>
  <c r="E5" i="1"/>
  <c r="H5" i="1" s="1"/>
  <c r="E8" i="1"/>
  <c r="H8" i="1" s="1"/>
  <c r="P9" i="1"/>
  <c r="R9" i="1" s="1"/>
  <c r="F25" i="1"/>
  <c r="F21" i="1"/>
  <c r="F28" i="1" s="1"/>
  <c r="C30" i="1" s="1"/>
  <c r="H22" i="1" l="1"/>
  <c r="I22" i="1" s="1"/>
  <c r="L22" i="1" s="1"/>
  <c r="H24" i="1"/>
  <c r="I24" i="1" s="1"/>
  <c r="L24" i="1" s="1"/>
  <c r="H20" i="1"/>
  <c r="I20" i="1" s="1"/>
  <c r="L20" i="1" s="1"/>
  <c r="H21" i="1"/>
  <c r="I21" i="1" s="1"/>
  <c r="L21" i="1" s="1"/>
  <c r="H23" i="1"/>
  <c r="I23" i="1" s="1"/>
  <c r="L23" i="1" s="1"/>
  <c r="C31" i="1"/>
  <c r="C32" i="1" s="1"/>
  <c r="H25" i="1" s="1"/>
  <c r="I25" i="1" s="1"/>
  <c r="L25" i="1" s="1"/>
  <c r="H27" i="1" l="1"/>
  <c r="I27" i="1" s="1"/>
  <c r="L27" i="1" s="1"/>
  <c r="H26" i="1"/>
  <c r="I26" i="1" s="1"/>
  <c r="L26" i="1" s="1"/>
</calcChain>
</file>

<file path=xl/sharedStrings.xml><?xml version="1.0" encoding="utf-8"?>
<sst xmlns="http://schemas.openxmlformats.org/spreadsheetml/2006/main" count="93" uniqueCount="79">
  <si>
    <t>Fit the binomial Distribution</t>
  </si>
  <si>
    <t>X</t>
  </si>
  <si>
    <t>f</t>
  </si>
  <si>
    <t>n</t>
  </si>
  <si>
    <t>mean</t>
  </si>
  <si>
    <t>np</t>
  </si>
  <si>
    <t>fx</t>
  </si>
  <si>
    <t>p</t>
  </si>
  <si>
    <t>q</t>
  </si>
  <si>
    <t>p(x)</t>
  </si>
  <si>
    <t>expected frequency f(x)</t>
  </si>
  <si>
    <t>Rounded f(x)</t>
  </si>
  <si>
    <t>Fit the poisson distribution</t>
  </si>
  <si>
    <t>x</t>
  </si>
  <si>
    <t>lamda</t>
  </si>
  <si>
    <t>EXPECTED F(x)</t>
  </si>
  <si>
    <t>rounded f(X)</t>
  </si>
  <si>
    <t>Normal Distribution</t>
  </si>
  <si>
    <t>class</t>
  </si>
  <si>
    <t>LCB</t>
  </si>
  <si>
    <t>UCB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</si>
  <si>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</si>
  <si>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</si>
  <si>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</si>
  <si>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</si>
  <si>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</si>
  <si>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</si>
  <si>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</si>
  <si>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</si>
  <si>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x(mid-value)</t>
  </si>
  <si>
    <t>f(x^2)</t>
  </si>
  <si>
    <t>variance</t>
  </si>
  <si>
    <t>s.d</t>
  </si>
  <si>
    <t>Expected frequencyf(x)</t>
  </si>
  <si>
    <t>rounded f(x)</t>
  </si>
  <si>
    <t>Y</t>
  </si>
  <si>
    <t>Find the correlation coefficient and check whether the value is significant or not? Construct scatter plot.</t>
  </si>
  <si>
    <t>r</t>
  </si>
  <si>
    <t>P.E®</t>
  </si>
  <si>
    <t>6 P.E®</t>
  </si>
  <si>
    <t>sig. of r</t>
  </si>
  <si>
    <t>coefficient of determination</t>
  </si>
  <si>
    <t>Find Spearsman rank correlation, test the significant and find the coefficient of determinatiom</t>
  </si>
  <si>
    <t>Rank of X</t>
  </si>
  <si>
    <t>Rank of Y</t>
  </si>
  <si>
    <t>d</t>
  </si>
  <si>
    <t>d^2</t>
  </si>
  <si>
    <t>R</t>
  </si>
  <si>
    <t>R^2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</si>
  <si>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</si>
  <si>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</si>
  <si>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</si>
  <si>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</si>
  <si>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</si>
  <si>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</si>
  <si>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</si>
  <si>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</si>
  <si>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</si>
  <si>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</si>
  <si>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</si>
  <si>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</si>
  <si>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</si>
  <si>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</si>
  <si>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</si>
  <si>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</si>
  <si>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</si>
  <si>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</si>
  <si>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</si>
  <si>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</si>
  <si>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</si>
  <si>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</si>
  <si>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</si>
  <si>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</si>
  <si>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</si>
  <si>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</si>
  <si>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23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</si>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</sst>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Sheet2!$A$3:$A$12</c:f>
              <c:numCache>
                <c:formatCode>General</c:formatCode>
                <c:ptCount val="10"/>
                <c:pt idx="0">
                  <c:v>28</c:v>
                </c:pt>
                <c:pt idx="1">
                  <c:v>41</c:v>
                </c:pt>
                <c:pt idx="2">
                  <c:v>40</c:v>
                </c:pt>
                <c:pt idx="3">
                  <c:v>38</c:v>
                </c:pt>
                <c:pt idx="4">
                  <c:v>35</c:v>
                </c:pt>
                <c:pt idx="5">
                  <c:v>33</c:v>
                </c:pt>
                <c:pt idx="6">
                  <c:v>40</c:v>
                </c:pt>
                <c:pt idx="7">
                  <c:v>32</c:v>
                </c:pt>
                <c:pt idx="8">
                  <c:v>36</c:v>
                </c:pt>
                <c:pt idx="9">
                  <c:v>33</c:v>
                </c:pt>
              </c:numCache>
            </c:numRef>
          </c:xVal>
          <c:yVal>
            <c:numRef>
              <c:f>Sheet2!$B$3:$B$12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34</c:v>
                </c:pt>
                <c:pt idx="3">
                  <c:v>30</c:v>
                </c:pt>
                <c:pt idx="4">
                  <c:v>26</c:v>
                </c:pt>
                <c:pt idx="5">
                  <c:v>28</c:v>
                </c:pt>
                <c:pt idx="6">
                  <c:v>31</c:v>
                </c:pt>
                <c:pt idx="7">
                  <c:v>36</c:v>
                </c:pt>
                <c:pt idx="8">
                  <c:v>38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3-46A3-B4A6-0A9BE6D5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39072"/>
        <c:axId val="1124323248"/>
      </c:scatterChart>
      <c:valAx>
        <c:axId val="12095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23248"/>
        <c:crosses val="autoZero"/>
        <c:crossBetween val="midCat"/>
      </c:valAx>
      <c:valAx>
        <c:axId val="112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7637148804675277"/>
          <c:w val="0.76996227034120734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Sheet2!$A$4:$A$12</c:f>
              <c:numCache>
                <c:formatCode>General</c:formatCode>
                <c:ptCount val="9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35</c:v>
                </c:pt>
                <c:pt idx="4">
                  <c:v>33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33</c:v>
                </c:pt>
              </c:numCache>
            </c:numRef>
          </c:xVal>
          <c:yVal>
            <c:numRef>
              <c:f>Sheet2!$P$44:$P$52</c:f>
              <c:numCache>
                <c:formatCode>General</c:formatCode>
                <c:ptCount val="9"/>
                <c:pt idx="0">
                  <c:v>0.43985849056603854</c:v>
                </c:pt>
                <c:pt idx="1">
                  <c:v>1.6603773584905639</c:v>
                </c:pt>
                <c:pt idx="2">
                  <c:v>-1.8985849056603783</c:v>
                </c:pt>
                <c:pt idx="3">
                  <c:v>-5.2370283018867951</c:v>
                </c:pt>
                <c:pt idx="4">
                  <c:v>-2.7959905660377373</c:v>
                </c:pt>
                <c:pt idx="5">
                  <c:v>-1.3396226415094361</c:v>
                </c:pt>
                <c:pt idx="6">
                  <c:v>5.424528301886788</c:v>
                </c:pt>
                <c:pt idx="7">
                  <c:v>6.542452830188676</c:v>
                </c:pt>
                <c:pt idx="8">
                  <c:v>-2.7959905660377373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A-4F58-8B1F-4B86B6C2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28256"/>
        <c:axId val="1281533312"/>
      </c:scatterChart>
      <c:valAx>
        <c:axId val="12051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533312"/>
        <c:crosses val="autoZero"/>
        <c:crossBetween val="midCat"/>
      </c:valAx>
      <c:valAx>
        <c:axId val="12815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512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9094098386216577"/>
          <c:w val="0.77178532370953634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Sheet2!$R$44:$R$52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Sheet2!$S$44:$S$52</c:f>
              <c:numCache>
                <c:formatCode>General</c:formatCode>
                <c:ptCount val="9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0-4765-8A1E-97DB3FFD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24656"/>
        <c:axId val="1281533728"/>
      </c:scatterChart>
      <c:valAx>
        <c:axId val="120512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533728"/>
        <c:crosses val="autoZero"/>
        <c:crossBetween val="midCat"/>
      </c:valAx>
      <c:valAx>
        <c:axId val="128153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5124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523874</xdr:colOff>
      <xdr:row>0</xdr:row>
      <xdr:rowOff>52387</xdr:rowOff>
    </xdr:from>
    <xdr:to>
      <xdr:col>19</xdr:col>
      <xdr:colOff>400049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92500-7241-45A2-88FC-47BB7A57B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23</xdr:row>
      <xdr:rowOff>19050</xdr:rowOff>
    </xdr:from>
    <xdr:to>
      <xdr:col>30</xdr:col>
      <xdr:colOff>19050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B4490-5D03-423B-A508-A3DEEF1E2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35</xdr:row>
      <xdr:rowOff>76200</xdr:rowOff>
    </xdr:from>
    <xdr:to>
      <xdr:col>30</xdr:col>
      <xdr:colOff>114300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EE64A-1CBB-4361-AA14-189C16548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opLeftCell="A15" workbookViewId="0">
      <selection activeCell="L20" sqref="L20"/>
    </sheetView>
  </sheetViews>
  <sheetFormatPr defaultRowHeight="15" x14ac:dyDescent="0.25"/>
  <cols>
    <col min="5" max="5" width="22.7109375" bestFit="1" customWidth="1"/>
  </cols>
  <sheetData>
    <row r="1" spans="1:18" x14ac:dyDescent="0.25">
      <c r="A1" t="s">
        <v>0</v>
      </c>
      <c r="L1" t="s">
        <v>12</v>
      </c>
    </row>
    <row r="2" spans="1:18" x14ac:dyDescent="0.25">
      <c r="A2" t="s">
        <v>1</v>
      </c>
      <c r="B2" t="s">
        <v>2</v>
      </c>
      <c r="C2" t="s">
        <v>6</v>
      </c>
      <c r="D2" t="s">
        <v>9</v>
      </c>
      <c r="E2" t="s">
        <v>10</v>
      </c>
      <c r="H2" t="s">
        <v>11</v>
      </c>
      <c r="L2" t="s">
        <v>13</v>
      </c>
      <c r="M2" t="s">
        <v>2</v>
      </c>
      <c r="N2" t="s">
        <v>6</v>
      </c>
      <c r="O2" t="s">
        <v>9</v>
      </c>
      <c r="P2" t="s">
        <v>15</v>
      </c>
      <c r="R2" t="s">
        <v>16</v>
      </c>
    </row>
    <row r="3" spans="1:18" x14ac:dyDescent="0.25">
      <c r="A3">
        <v>0</v>
      </c>
      <c r="B3">
        <v>7</v>
      </c>
      <c r="C3">
        <f>A3*B3</f>
        <v>0</v>
      </c>
      <c r="D3">
        <f>BINOMDIST(A3,$B$12,$C$14,FALSE)</f>
        <v>7.0639462403118726E-3</v>
      </c>
      <c r="E3">
        <f>$B$11*D3</f>
        <v>0.84767354883742474</v>
      </c>
      <c r="H3">
        <f>ROUND(E3,0)</f>
        <v>1</v>
      </c>
      <c r="L3">
        <v>0</v>
      </c>
      <c r="M3">
        <v>153</v>
      </c>
      <c r="N3">
        <f>L3*M3</f>
        <v>0</v>
      </c>
      <c r="O3">
        <f>POISSON(L3,$M$12,FALSE)</f>
        <v>0.32804425970607914</v>
      </c>
      <c r="P3">
        <f>$M$10*O3</f>
        <v>145.97969556920521</v>
      </c>
      <c r="R3">
        <f>ROUND(P3,0)</f>
        <v>146</v>
      </c>
    </row>
    <row r="4" spans="1:18" x14ac:dyDescent="0.25">
      <c r="A4">
        <v>1</v>
      </c>
      <c r="B4">
        <v>6</v>
      </c>
      <c r="C4">
        <f t="shared" ref="C4:C7" si="0">A4*B4</f>
        <v>6</v>
      </c>
      <c r="D4">
        <f t="shared" ref="D4:D10" si="1">BINOMDIST(A4,$B$12,$C$14,FALSE)</f>
        <v>5.0880888136739112E-2</v>
      </c>
      <c r="E4">
        <f t="shared" ref="E4:E10" si="2">$B$11*D4</f>
        <v>6.1057065764086937</v>
      </c>
      <c r="H4">
        <f t="shared" ref="H4:H10" si="3">ROUND(E4,0)</f>
        <v>6</v>
      </c>
      <c r="L4">
        <v>1</v>
      </c>
      <c r="M4">
        <v>169</v>
      </c>
      <c r="N4">
        <f t="shared" ref="N4:N9" si="4">L4*M4</f>
        <v>169</v>
      </c>
      <c r="O4">
        <f t="shared" ref="O4:O9" si="5">POISSON(L4,$M$12,FALSE)</f>
        <v>0.36564034340273083</v>
      </c>
      <c r="P4">
        <f t="shared" ref="P4:P9" si="6">$M$10*O4</f>
        <v>162.70995281421523</v>
      </c>
      <c r="R4">
        <f t="shared" ref="R4:R9" si="7">ROUND(P4,0)</f>
        <v>163</v>
      </c>
    </row>
    <row r="5" spans="1:18" x14ac:dyDescent="0.25">
      <c r="A5">
        <v>2</v>
      </c>
      <c r="B5">
        <v>19</v>
      </c>
      <c r="C5">
        <f t="shared" si="0"/>
        <v>38</v>
      </c>
      <c r="D5">
        <f t="shared" si="1"/>
        <v>0.15706708946558604</v>
      </c>
      <c r="E5">
        <f t="shared" si="2"/>
        <v>18.848050735870324</v>
      </c>
      <c r="H5">
        <f t="shared" si="3"/>
        <v>19</v>
      </c>
      <c r="L5">
        <v>2</v>
      </c>
      <c r="M5">
        <v>72</v>
      </c>
      <c r="N5">
        <f t="shared" si="4"/>
        <v>144</v>
      </c>
      <c r="O5">
        <f t="shared" si="5"/>
        <v>0.2037725958738815</v>
      </c>
      <c r="P5">
        <f t="shared" si="6"/>
        <v>90.678805163877271</v>
      </c>
      <c r="R5">
        <f t="shared" si="7"/>
        <v>91</v>
      </c>
    </row>
    <row r="6" spans="1:18" x14ac:dyDescent="0.25">
      <c r="A6">
        <v>3</v>
      </c>
      <c r="B6">
        <v>35</v>
      </c>
      <c r="C6">
        <f t="shared" si="0"/>
        <v>105</v>
      </c>
      <c r="D6">
        <f t="shared" si="1"/>
        <v>0.26936626454242996</v>
      </c>
      <c r="E6">
        <f t="shared" si="2"/>
        <v>32.323951745091591</v>
      </c>
      <c r="H6">
        <f t="shared" si="3"/>
        <v>32</v>
      </c>
      <c r="L6">
        <v>3</v>
      </c>
      <c r="M6">
        <v>31</v>
      </c>
      <c r="N6">
        <f t="shared" si="4"/>
        <v>93</v>
      </c>
      <c r="O6">
        <f t="shared" si="5"/>
        <v>7.5708769702955189E-2</v>
      </c>
      <c r="P6">
        <f t="shared" si="6"/>
        <v>33.690402517815059</v>
      </c>
      <c r="R6">
        <f t="shared" si="7"/>
        <v>34</v>
      </c>
    </row>
    <row r="7" spans="1:18" x14ac:dyDescent="0.25">
      <c r="A7">
        <v>4</v>
      </c>
      <c r="B7">
        <v>23</v>
      </c>
      <c r="C7">
        <f t="shared" si="0"/>
        <v>92</v>
      </c>
      <c r="D7">
        <f t="shared" si="1"/>
        <v>0.27717398235525398</v>
      </c>
      <c r="E7">
        <f t="shared" si="2"/>
        <v>33.260877882630474</v>
      </c>
      <c r="H7">
        <f t="shared" si="3"/>
        <v>33</v>
      </c>
      <c r="L7">
        <v>4</v>
      </c>
      <c r="M7">
        <v>12</v>
      </c>
      <c r="N7">
        <f t="shared" si="4"/>
        <v>48</v>
      </c>
      <c r="O7">
        <f t="shared" si="5"/>
        <v>2.1096376276778548E-2</v>
      </c>
      <c r="P7">
        <f t="shared" si="6"/>
        <v>9.3878874431664538</v>
      </c>
      <c r="R7">
        <f t="shared" si="7"/>
        <v>9</v>
      </c>
    </row>
    <row r="8" spans="1:18" x14ac:dyDescent="0.25">
      <c r="A8">
        <v>5</v>
      </c>
      <c r="B8">
        <v>7</v>
      </c>
      <c r="C8">
        <f t="shared" ref="C8:C10" si="8">A8*B8</f>
        <v>35</v>
      </c>
      <c r="D8">
        <f t="shared" si="1"/>
        <v>0.17112480649759165</v>
      </c>
      <c r="E8">
        <f t="shared" si="2"/>
        <v>20.534976779710998</v>
      </c>
      <c r="H8">
        <f t="shared" si="3"/>
        <v>21</v>
      </c>
      <c r="L8">
        <v>5</v>
      </c>
      <c r="M8">
        <v>6</v>
      </c>
      <c r="N8">
        <f t="shared" si="4"/>
        <v>30</v>
      </c>
      <c r="O8">
        <f t="shared" si="5"/>
        <v>4.7028326441717495E-3</v>
      </c>
      <c r="P8">
        <f t="shared" si="6"/>
        <v>2.0927605266564284</v>
      </c>
      <c r="R8">
        <f t="shared" si="7"/>
        <v>2</v>
      </c>
    </row>
    <row r="9" spans="1:18" x14ac:dyDescent="0.25">
      <c r="A9">
        <v>6</v>
      </c>
      <c r="B9">
        <v>11</v>
      </c>
      <c r="C9">
        <f t="shared" si="8"/>
        <v>66</v>
      </c>
      <c r="D9">
        <f t="shared" si="1"/>
        <v>5.8694981938787444E-2</v>
      </c>
      <c r="E9">
        <f t="shared" si="2"/>
        <v>7.0433978326544935</v>
      </c>
      <c r="H9">
        <f t="shared" si="3"/>
        <v>7</v>
      </c>
      <c r="L9">
        <v>6</v>
      </c>
      <c r="M9">
        <v>2</v>
      </c>
      <c r="N9">
        <f t="shared" si="4"/>
        <v>12</v>
      </c>
      <c r="O9">
        <f t="shared" si="5"/>
        <v>8.7363482828059394E-4</v>
      </c>
      <c r="P9">
        <f t="shared" si="6"/>
        <v>0.38876749858486431</v>
      </c>
      <c r="R9">
        <f t="shared" si="7"/>
        <v>0</v>
      </c>
    </row>
    <row r="10" spans="1:18" x14ac:dyDescent="0.25">
      <c r="A10">
        <v>7</v>
      </c>
      <c r="B10">
        <v>12</v>
      </c>
      <c r="C10">
        <f t="shared" si="8"/>
        <v>84</v>
      </c>
      <c r="D10">
        <f t="shared" si="1"/>
        <v>8.6280408233000185E-3</v>
      </c>
      <c r="E10">
        <f t="shared" si="2"/>
        <v>1.0353648987960022</v>
      </c>
      <c r="H10">
        <f t="shared" si="3"/>
        <v>1</v>
      </c>
      <c r="M10">
        <f>SUM(M3:M9)</f>
        <v>445</v>
      </c>
      <c r="N10">
        <f>SUM(N3:N9)</f>
        <v>496</v>
      </c>
    </row>
    <row r="11" spans="1:18" x14ac:dyDescent="0.25">
      <c r="B11">
        <f>SUM(B3:B10)</f>
        <v>120</v>
      </c>
      <c r="C11">
        <f>SUM(C3:C10)</f>
        <v>426</v>
      </c>
    </row>
    <row r="12" spans="1:18" x14ac:dyDescent="0.25">
      <c r="A12" t="s">
        <v>3</v>
      </c>
      <c r="B12">
        <v>7</v>
      </c>
      <c r="L12" t="s">
        <v>14</v>
      </c>
      <c r="M12">
        <f>N10/M10</f>
        <v>1.1146067415730336</v>
      </c>
    </row>
    <row r="13" spans="1:18" x14ac:dyDescent="0.25">
      <c r="A13" t="s">
        <v>4</v>
      </c>
      <c r="B13" t="s">
        <v>5</v>
      </c>
      <c r="C13">
        <f>C11/B11</f>
        <v>3.55</v>
      </c>
      <c r="L13" t="s">
        <v>3</v>
      </c>
      <c r="M13">
        <f>MAX(L3:L9)</f>
        <v>6</v>
      </c>
    </row>
    <row r="14" spans="1:18" x14ac:dyDescent="0.25">
      <c r="A14" t="s">
        <v>7</v>
      </c>
      <c r="C14">
        <f>C13/7</f>
        <v>0.50714285714285712</v>
      </c>
    </row>
    <row r="15" spans="1:18" x14ac:dyDescent="0.25">
      <c r="A15" t="s">
        <v>8</v>
      </c>
      <c r="C15">
        <f>1-C14</f>
        <v>0.49285714285714288</v>
      </c>
    </row>
    <row r="18" spans="1:12" x14ac:dyDescent="0.25">
      <c r="A18" t="s">
        <v>17</v>
      </c>
    </row>
    <row r="19" spans="1:12" x14ac:dyDescent="0.25">
      <c r="A19" t="s">
        <v>18</v>
      </c>
      <c r="B19" t="s">
        <v>2</v>
      </c>
      <c r="C19" t="s">
        <v>19</v>
      </c>
      <c r="D19" t="s">
        <v>20</v>
      </c>
      <c r="E19" t="s">
        <v>29</v>
      </c>
      <c r="F19" t="s">
        <v>6</v>
      </c>
      <c r="G19" t="s">
        <v>30</v>
      </c>
      <c r="H19" t="s">
        <v>9</v>
      </c>
      <c r="I19" t="s">
        <v>33</v>
      </c>
      <c r="L19" t="s">
        <v>34</v>
      </c>
    </row>
    <row r="20" spans="1:12" x14ac:dyDescent="0.25">
      <c r="A20" t="s">
        <v>21</v>
      </c>
      <c r="B20">
        <v>1</v>
      </c>
      <c r="C20">
        <v>20</v>
      </c>
      <c r="D20">
        <v>30</v>
      </c>
      <c r="E20">
        <f>(C20+D20)/2</f>
        <v>25</v>
      </c>
      <c r="F20">
        <f>B20*E20</f>
        <v>25</v>
      </c>
      <c r="G20">
        <f>E20^2*B20</f>
        <v>625</v>
      </c>
      <c r="H20">
        <f>_xlfn.NORM.DIST(E20,$C$30,$C$32,TRUE)</f>
        <v>2.1160856345370581E-3</v>
      </c>
      <c r="I20">
        <f>H20*$B$28</f>
        <v>0.21160856345370579</v>
      </c>
      <c r="L20">
        <f>ROUND(I20,0)</f>
        <v>0</v>
      </c>
    </row>
    <row r="21" spans="1:12" x14ac:dyDescent="0.25">
      <c r="A21" t="s">
        <v>22</v>
      </c>
      <c r="B21">
        <v>3</v>
      </c>
      <c r="C21">
        <v>30</v>
      </c>
      <c r="D21">
        <v>40</v>
      </c>
      <c r="E21">
        <f t="shared" ref="E21:E27" si="9">(C21+D21)/2</f>
        <v>35</v>
      </c>
      <c r="F21">
        <f t="shared" ref="F21:F27" si="10">B21*E21</f>
        <v>105</v>
      </c>
      <c r="G21">
        <f t="shared" ref="G21:G27" si="11">E21^2*B21</f>
        <v>3675</v>
      </c>
      <c r="H21">
        <f t="shared" ref="H21:H27" si="12">_xlfn.NORM.DIST(E21,$C$30,$C$32,TRUE)</f>
        <v>2.1237813386575835E-2</v>
      </c>
      <c r="I21">
        <f t="shared" ref="I21:I27" si="13">H21*$B$28</f>
        <v>2.1237813386575835</v>
      </c>
      <c r="L21">
        <f t="shared" ref="L21:L27" si="14">ROUND(I21,0)</f>
        <v>2</v>
      </c>
    </row>
    <row r="22" spans="1:12" x14ac:dyDescent="0.25">
      <c r="A22" t="s">
        <v>23</v>
      </c>
      <c r="B22">
        <v>16</v>
      </c>
      <c r="C22">
        <v>40</v>
      </c>
      <c r="D22">
        <v>50</v>
      </c>
      <c r="E22">
        <f t="shared" si="9"/>
        <v>45</v>
      </c>
      <c r="F22">
        <f t="shared" si="10"/>
        <v>720</v>
      </c>
      <c r="G22">
        <f t="shared" si="11"/>
        <v>32400</v>
      </c>
      <c r="H22">
        <f t="shared" si="12"/>
        <v>0.11558660327136148</v>
      </c>
      <c r="I22">
        <f t="shared" si="13"/>
        <v>11.558660327136149</v>
      </c>
      <c r="L22">
        <f t="shared" si="14"/>
        <v>12</v>
      </c>
    </row>
    <row r="23" spans="1:12" x14ac:dyDescent="0.25">
      <c r="A23" t="s">
        <v>24</v>
      </c>
      <c r="B23">
        <v>34</v>
      </c>
      <c r="C23">
        <v>50</v>
      </c>
      <c r="D23">
        <v>60</v>
      </c>
      <c r="E23">
        <f t="shared" si="9"/>
        <v>55</v>
      </c>
      <c r="F23">
        <f t="shared" si="10"/>
        <v>1870</v>
      </c>
      <c r="G23">
        <f t="shared" si="11"/>
        <v>102850</v>
      </c>
      <c r="H23">
        <f t="shared" si="12"/>
        <v>0.35723680326494534</v>
      </c>
      <c r="I23">
        <f t="shared" si="13"/>
        <v>35.723680326494531</v>
      </c>
      <c r="L23">
        <f t="shared" si="14"/>
        <v>36</v>
      </c>
    </row>
    <row r="24" spans="1:12" x14ac:dyDescent="0.25">
      <c r="A24" t="s">
        <v>25</v>
      </c>
      <c r="B24">
        <v>28</v>
      </c>
      <c r="C24">
        <v>60</v>
      </c>
      <c r="D24">
        <v>70</v>
      </c>
      <c r="E24">
        <f t="shared" si="9"/>
        <v>65</v>
      </c>
      <c r="F24">
        <f t="shared" si="10"/>
        <v>1820</v>
      </c>
      <c r="G24">
        <f t="shared" si="11"/>
        <v>118300</v>
      </c>
      <c r="H24">
        <f t="shared" si="12"/>
        <v>0.67926091751637818</v>
      </c>
      <c r="I24">
        <f t="shared" si="13"/>
        <v>67.926091751637813</v>
      </c>
      <c r="L24">
        <f t="shared" si="14"/>
        <v>68</v>
      </c>
    </row>
    <row r="25" spans="1:12" x14ac:dyDescent="0.25">
      <c r="A25" t="s">
        <v>26</v>
      </c>
      <c r="B25">
        <v>14</v>
      </c>
      <c r="C25">
        <v>70</v>
      </c>
      <c r="D25">
        <v>80</v>
      </c>
      <c r="E25">
        <f t="shared" si="9"/>
        <v>75</v>
      </c>
      <c r="F25">
        <f t="shared" si="10"/>
        <v>1050</v>
      </c>
      <c r="G25">
        <f t="shared" si="11"/>
        <v>78750</v>
      </c>
      <c r="H25">
        <f t="shared" si="12"/>
        <v>0.9027051707938073</v>
      </c>
      <c r="I25">
        <f t="shared" si="13"/>
        <v>90.270517079380724</v>
      </c>
      <c r="L25">
        <f t="shared" si="14"/>
        <v>90</v>
      </c>
    </row>
    <row r="26" spans="1:12" x14ac:dyDescent="0.25">
      <c r="A26" t="s">
        <v>27</v>
      </c>
      <c r="B26">
        <v>3</v>
      </c>
      <c r="C26">
        <v>80</v>
      </c>
      <c r="D26">
        <v>90</v>
      </c>
      <c r="E26">
        <f t="shared" si="9"/>
        <v>85</v>
      </c>
      <c r="F26">
        <f t="shared" si="10"/>
        <v>255</v>
      </c>
      <c r="G26">
        <f t="shared" si="11"/>
        <v>21675</v>
      </c>
      <c r="H26">
        <f t="shared" si="12"/>
        <v>0.98335666090203189</v>
      </c>
      <c r="I26">
        <f t="shared" si="13"/>
        <v>98.33566609020319</v>
      </c>
      <c r="L26">
        <f t="shared" si="14"/>
        <v>98</v>
      </c>
    </row>
    <row r="27" spans="1:12" x14ac:dyDescent="0.25">
      <c r="A27" t="s">
        <v>28</v>
      </c>
      <c r="B27">
        <v>1</v>
      </c>
      <c r="C27">
        <v>90</v>
      </c>
      <c r="D27">
        <v>100</v>
      </c>
      <c r="E27">
        <f t="shared" si="9"/>
        <v>95</v>
      </c>
      <c r="F27">
        <f t="shared" si="10"/>
        <v>95</v>
      </c>
      <c r="G27">
        <f t="shared" si="11"/>
        <v>9025</v>
      </c>
      <c r="H27">
        <f t="shared" si="12"/>
        <v>0.99846228388030034</v>
      </c>
      <c r="I27">
        <f t="shared" si="13"/>
        <v>99.846228388030028</v>
      </c>
      <c r="L27">
        <f t="shared" si="14"/>
        <v>100</v>
      </c>
    </row>
    <row r="28" spans="1:12" x14ac:dyDescent="0.25">
      <c r="B28">
        <v>100</v>
      </c>
      <c r="F28">
        <f>SUM(F20:F27)</f>
        <v>5940</v>
      </c>
      <c r="G28">
        <f>SUM(G20:G27)</f>
        <v>367300</v>
      </c>
    </row>
    <row r="30" spans="1:12" x14ac:dyDescent="0.25">
      <c r="B30" t="s">
        <v>4</v>
      </c>
      <c r="C30">
        <f>F28/B28</f>
        <v>59.4</v>
      </c>
    </row>
    <row r="31" spans="1:12" x14ac:dyDescent="0.25">
      <c r="B31" t="s">
        <v>31</v>
      </c>
      <c r="C31">
        <f>G28/B28-(F28/B28)^2</f>
        <v>144.64000000000033</v>
      </c>
    </row>
    <row r="32" spans="1:12" x14ac:dyDescent="0.25">
      <c r="B32" t="s">
        <v>32</v>
      </c>
      <c r="C32">
        <f>SQRT(C31)</f>
        <v>12.02663710269834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2BE4-F67D-4850-BD47-697C9D88AD3D}">
  <dimension ref="A1:V52"/>
  <sheetViews>
    <sheetView tabSelected="1" workbookViewId="0">
      <selection activeCell="B36" sqref="B36"/>
    </sheetView>
  </sheetViews>
  <sheetFormatPr defaultRowHeight="15" x14ac:dyDescent="0.25"/>
  <cols>
    <col min="14" max="14" width="31.85546875" customWidth="1"/>
    <col min="15" max="15" width="12.7109375" bestFit="1" customWidth="1"/>
    <col min="16" max="16" width="14.5703125" bestFit="1" customWidth="1"/>
    <col min="17" max="17" width="12" bestFit="1" customWidth="1"/>
    <col min="19" max="19" width="13.42578125" bestFit="1" customWidth="1"/>
    <col min="20" max="20" width="12" bestFit="1" customWidth="1"/>
    <col min="21" max="21" width="12.7109375" bestFit="1" customWidth="1"/>
    <col min="22" max="22" width="12.5703125" bestFit="1" customWidth="1"/>
  </cols>
  <sheetData>
    <row r="1" spans="1:6" x14ac:dyDescent="0.25">
      <c r="A1" t="s">
        <v>36</v>
      </c>
    </row>
    <row r="2" spans="1:6" x14ac:dyDescent="0.25">
      <c r="A2" t="s">
        <v>1</v>
      </c>
      <c r="B2" t="s">
        <v>35</v>
      </c>
    </row>
    <row r="3" spans="1:6" x14ac:dyDescent="0.25">
      <c r="A3">
        <v>28</v>
      </c>
      <c r="B3">
        <v>23</v>
      </c>
      <c r="C3" t="s">
        <v>37</v>
      </c>
      <c r="D3">
        <f>CORREL(A3:A12,B3:B12)</f>
        <v>0.48932446678764363</v>
      </c>
    </row>
    <row r="4" spans="1:6" x14ac:dyDescent="0.25">
      <c r="A4">
        <v>41</v>
      </c>
      <c r="B4">
        <v>33</v>
      </c>
      <c r="C4" t="s">
        <v>3</v>
      </c>
      <c r="D4">
        <f>COUNT(A3:A12)</f>
        <v>10</v>
      </c>
    </row>
    <row r="5" spans="1:6" x14ac:dyDescent="0.25">
      <c r="A5">
        <v>40</v>
      </c>
      <c r="B5">
        <v>34</v>
      </c>
      <c r="C5" t="s">
        <v>38</v>
      </c>
      <c r="D5">
        <f>0.6745*(1-D3^2)/SQRT(D4)</f>
        <v>0.16222445703158156</v>
      </c>
    </row>
    <row r="6" spans="1:6" x14ac:dyDescent="0.25">
      <c r="A6">
        <v>38</v>
      </c>
      <c r="B6">
        <v>30</v>
      </c>
      <c r="C6" t="s">
        <v>39</v>
      </c>
      <c r="D6">
        <f>6*D5</f>
        <v>0.97334674218948936</v>
      </c>
    </row>
    <row r="7" spans="1:6" x14ac:dyDescent="0.25">
      <c r="A7">
        <v>35</v>
      </c>
      <c r="B7">
        <v>26</v>
      </c>
      <c r="C7" t="s">
        <v>40</v>
      </c>
      <c r="D7" t="str">
        <f>IF(D3&gt;D6,"r is significant","r is insignificant")</f>
        <v>r is insignificant</v>
      </c>
    </row>
    <row r="8" spans="1:6" x14ac:dyDescent="0.25">
      <c r="A8">
        <v>33</v>
      </c>
      <c r="B8">
        <v>28</v>
      </c>
      <c r="C8" t="s">
        <v>41</v>
      </c>
      <c r="F8">
        <f>D3^2</f>
        <v>0.23943843379701177</v>
      </c>
    </row>
    <row r="9" spans="1:6" x14ac:dyDescent="0.25">
      <c r="A9">
        <v>40</v>
      </c>
      <c r="B9">
        <v>31</v>
      </c>
    </row>
    <row r="10" spans="1:6" x14ac:dyDescent="0.25">
      <c r="A10">
        <v>32</v>
      </c>
      <c r="B10">
        <v>36</v>
      </c>
    </row>
    <row r="11" spans="1:6" x14ac:dyDescent="0.25">
      <c r="A11">
        <v>36</v>
      </c>
      <c r="B11">
        <v>38</v>
      </c>
    </row>
    <row r="12" spans="1:6" x14ac:dyDescent="0.25">
      <c r="A12">
        <v>33</v>
      </c>
      <c r="B12">
        <v>28</v>
      </c>
    </row>
    <row r="17" spans="1:19" x14ac:dyDescent="0.25">
      <c r="A17" t="s">
        <v>42</v>
      </c>
    </row>
    <row r="18" spans="1:19" x14ac:dyDescent="0.25">
      <c r="A18" t="s">
        <v>1</v>
      </c>
      <c r="B18" t="s">
        <v>35</v>
      </c>
      <c r="C18" t="s">
        <v>43</v>
      </c>
      <c r="D18" t="s">
        <v>44</v>
      </c>
      <c r="E18" t="s">
        <v>45</v>
      </c>
      <c r="F18" t="s">
        <v>46</v>
      </c>
    </row>
    <row r="19" spans="1:19" x14ac:dyDescent="0.25">
      <c r="A19">
        <v>12</v>
      </c>
      <c r="B19">
        <v>18</v>
      </c>
      <c r="C19">
        <f>_xlfn.RANK.AVG($A$19:$A$28,$A$19:A28,1)</f>
        <v>2.5</v>
      </c>
      <c r="D19">
        <f>_xlfn.RANK.AVG(B19:$B$28,$B$19:B28,1)</f>
        <v>1</v>
      </c>
      <c r="E19">
        <f>C19-D19</f>
        <v>1.5</v>
      </c>
      <c r="F19">
        <f>E19^2</f>
        <v>2.25</v>
      </c>
    </row>
    <row r="20" spans="1:19" x14ac:dyDescent="0.25">
      <c r="A20">
        <v>14</v>
      </c>
      <c r="B20">
        <v>23</v>
      </c>
      <c r="C20">
        <f>_xlfn.RANK.AVG($A$19:$A$28,$A$19:A29,1)</f>
        <v>5</v>
      </c>
      <c r="D20">
        <f>_xlfn.RANK.AVG(B20:$B$28,$B$19:B29,1)</f>
        <v>3</v>
      </c>
      <c r="E20">
        <f t="shared" ref="E20:E28" si="0">C20-D20</f>
        <v>2</v>
      </c>
      <c r="F20">
        <f t="shared" ref="F20:F28" si="1">E20^2</f>
        <v>4</v>
      </c>
      <c r="N20" t="s">
        <v>49</v>
      </c>
    </row>
    <row r="21" spans="1:19" ht="15.75" thickBot="1" x14ac:dyDescent="0.3">
      <c r="A21">
        <v>15</v>
      </c>
      <c r="B21">
        <v>33</v>
      </c>
      <c r="C21">
        <f>_xlfn.RANK.AVG($A$19:$A$28,$A$19:A30,1)</f>
        <v>6.5</v>
      </c>
      <c r="D21">
        <f>_xlfn.RANK.AVG(B21:$B$28,$B$19:B30,1)</f>
        <v>8</v>
      </c>
      <c r="E21">
        <f t="shared" si="0"/>
        <v>-1.5</v>
      </c>
      <c r="F21">
        <f t="shared" si="1"/>
        <v>2.25</v>
      </c>
    </row>
    <row r="22" spans="1:19" x14ac:dyDescent="0.25">
      <c r="A22">
        <v>13</v>
      </c>
      <c r="B22">
        <v>42</v>
      </c>
      <c r="C22">
        <f>_xlfn.RANK.AVG($A$19:$A$28,$A$19:A31,1)</f>
        <v>4</v>
      </c>
      <c r="D22">
        <f>_xlfn.RANK.AVG(B22:$B$28,$B$19:B31,1)</f>
        <v>9</v>
      </c>
      <c r="E22">
        <f t="shared" si="0"/>
        <v>-5</v>
      </c>
      <c r="F22">
        <f t="shared" si="1"/>
        <v>25</v>
      </c>
      <c r="N22" s="4" t="s">
        <v>50</v>
      </c>
      <c r="O22" s="4"/>
    </row>
    <row r="23" spans="1:19" x14ac:dyDescent="0.25">
      <c r="A23">
        <v>17</v>
      </c>
      <c r="B23">
        <v>28</v>
      </c>
      <c r="C23">
        <f>_xlfn.RANK.AVG($A$19:$A$28,$A$19:A32,1)</f>
        <v>8.5</v>
      </c>
      <c r="D23">
        <f>_xlfn.RANK.AVG(B23:$B$28,$B$19:B32,1)</f>
        <v>4</v>
      </c>
      <c r="E23">
        <f t="shared" si="0"/>
        <v>4.5</v>
      </c>
      <c r="F23">
        <f t="shared" si="1"/>
        <v>20.25</v>
      </c>
      <c r="N23" s="1" t="s">
        <v>51</v>
      </c>
      <c r="O23" s="1">
        <v>0.18903437076148716</v>
      </c>
    </row>
    <row r="24" spans="1:19" x14ac:dyDescent="0.25">
      <c r="A24">
        <v>18</v>
      </c>
      <c r="B24">
        <v>29</v>
      </c>
      <c r="C24">
        <f>_xlfn.RANK.AVG($A$19:$A$28,$A$19:A33,1)</f>
        <v>10</v>
      </c>
      <c r="D24">
        <f>_xlfn.RANK.AVG(B24:$B$28,$B$19:B33,1)</f>
        <v>5.5</v>
      </c>
      <c r="E24">
        <f t="shared" si="0"/>
        <v>4.5</v>
      </c>
      <c r="F24">
        <f t="shared" si="1"/>
        <v>20.25</v>
      </c>
      <c r="N24" s="1" t="s">
        <v>52</v>
      </c>
      <c r="O24" s="1">
        <v>3.5733993329191388E-2</v>
      </c>
    </row>
    <row r="25" spans="1:19" x14ac:dyDescent="0.25">
      <c r="A25">
        <v>10</v>
      </c>
      <c r="B25">
        <v>20</v>
      </c>
      <c r="C25">
        <f>_xlfn.RANK.AVG($A$19:$A$28,$A$19:A34,1)</f>
        <v>1</v>
      </c>
      <c r="D25">
        <f>_xlfn.RANK.AVG(B25:$B$28,$B$19:B34,1)</f>
        <v>2</v>
      </c>
      <c r="E25">
        <f t="shared" si="0"/>
        <v>-1</v>
      </c>
      <c r="F25">
        <f t="shared" si="1"/>
        <v>1</v>
      </c>
      <c r="N25" s="1" t="s">
        <v>53</v>
      </c>
      <c r="O25" s="1">
        <v>-0.10201829333806699</v>
      </c>
    </row>
    <row r="26" spans="1:19" x14ac:dyDescent="0.25">
      <c r="A26">
        <v>12</v>
      </c>
      <c r="B26">
        <v>44</v>
      </c>
      <c r="C26">
        <f>_xlfn.RANK.AVG($A$19:$A$28,$A$19:A35,1)</f>
        <v>2.5</v>
      </c>
      <c r="D26">
        <f>_xlfn.RANK.AVG(B26:$B$28,$B$19:B35,1)</f>
        <v>10</v>
      </c>
      <c r="E26">
        <f t="shared" si="0"/>
        <v>-7.5</v>
      </c>
      <c r="F26">
        <f t="shared" si="1"/>
        <v>56.25</v>
      </c>
      <c r="N26" s="1" t="s">
        <v>54</v>
      </c>
      <c r="O26" s="1">
        <v>4.2027258193544412</v>
      </c>
    </row>
    <row r="27" spans="1:19" ht="15.75" thickBot="1" x14ac:dyDescent="0.3">
      <c r="A27">
        <v>15</v>
      </c>
      <c r="B27">
        <v>31</v>
      </c>
      <c r="C27">
        <f>_xlfn.RANK.AVG($A$19:$A$28,$A$19:A36,1)</f>
        <v>6.5</v>
      </c>
      <c r="D27">
        <f>_xlfn.RANK.AVG(B27:$B$28,$B$19:B36,1)</f>
        <v>7</v>
      </c>
      <c r="E27">
        <f t="shared" si="0"/>
        <v>-0.5</v>
      </c>
      <c r="F27">
        <f t="shared" si="1"/>
        <v>0.25</v>
      </c>
      <c r="N27" s="2" t="s">
        <v>55</v>
      </c>
      <c r="O27" s="2">
        <v>9</v>
      </c>
    </row>
    <row r="28" spans="1:19" x14ac:dyDescent="0.25">
      <c r="A28">
        <v>17</v>
      </c>
      <c r="B28">
        <v>29</v>
      </c>
      <c r="C28">
        <f>_xlfn.RANK.AVG($A$19:$A$28,$A$19:A37,1)</f>
        <v>8.5</v>
      </c>
      <c r="D28">
        <f>_xlfn.RANK.AVG(B28:$B$28,$B$19:B37,1)</f>
        <v>5.5</v>
      </c>
      <c r="E28">
        <f t="shared" si="0"/>
        <v>3</v>
      </c>
      <c r="F28">
        <f t="shared" si="1"/>
        <v>9</v>
      </c>
    </row>
    <row r="29" spans="1:19" ht="15.75" thickBot="1" x14ac:dyDescent="0.3">
      <c r="F29">
        <f>SUM(F19:F28)</f>
        <v>140.5</v>
      </c>
      <c r="N29" t="s">
        <v>56</v>
      </c>
    </row>
    <row r="30" spans="1:19" x14ac:dyDescent="0.25">
      <c r="B30" t="s">
        <v>3</v>
      </c>
      <c r="C30">
        <f>COUNT(A19:A28)</f>
        <v>10</v>
      </c>
      <c r="N30" s="3"/>
      <c r="O30" s="3" t="s">
        <v>61</v>
      </c>
      <c r="P30" s="3" t="s">
        <v>62</v>
      </c>
      <c r="Q30" s="3" t="s">
        <v>63</v>
      </c>
      <c r="R30" s="3" t="s">
        <v>64</v>
      </c>
      <c r="S30" s="3" t="s">
        <v>65</v>
      </c>
    </row>
    <row r="31" spans="1:19" x14ac:dyDescent="0.25">
      <c r="B31" t="s">
        <v>47</v>
      </c>
      <c r="C31">
        <f>1-6*F29/(C30^3-C30)</f>
        <v>0.14848484848484844</v>
      </c>
      <c r="N31" s="1" t="s">
        <v>57</v>
      </c>
      <c r="O31" s="1">
        <v>1</v>
      </c>
      <c r="P31" s="1">
        <v>4.5818920335429851</v>
      </c>
      <c r="Q31" s="1">
        <v>4.5818920335429851</v>
      </c>
      <c r="R31" s="1">
        <v>0.25940762359544062</v>
      </c>
      <c r="S31" s="1">
        <v>0.6261862917769655</v>
      </c>
    </row>
    <row r="32" spans="1:19" x14ac:dyDescent="0.25">
      <c r="B32" t="s">
        <v>48</v>
      </c>
      <c r="C32">
        <f>C31^2</f>
        <v>2.2047750229568397E-2</v>
      </c>
      <c r="N32" s="1" t="s">
        <v>58</v>
      </c>
      <c r="O32" s="1">
        <v>7</v>
      </c>
      <c r="P32" s="1">
        <v>123.64033018867924</v>
      </c>
      <c r="Q32" s="1">
        <v>17.662904312668463</v>
      </c>
      <c r="R32" s="1"/>
      <c r="S32" s="1"/>
    </row>
    <row r="33" spans="14:22" ht="15.75" thickBot="1" x14ac:dyDescent="0.3">
      <c r="N33" s="2" t="s">
        <v>59</v>
      </c>
      <c r="O33" s="2">
        <v>8</v>
      </c>
      <c r="P33" s="2">
        <v>128.22222222222223</v>
      </c>
      <c r="Q33" s="2"/>
      <c r="R33" s="2"/>
      <c r="S33" s="2"/>
    </row>
    <row r="34" spans="14:22" ht="15.75" thickBot="1" x14ac:dyDescent="0.3"/>
    <row r="35" spans="14:22" x14ac:dyDescent="0.25">
      <c r="N35" s="3"/>
      <c r="O35" s="3" t="s">
        <v>66</v>
      </c>
      <c r="P35" s="3" t="s">
        <v>54</v>
      </c>
      <c r="Q35" s="3" t="s">
        <v>67</v>
      </c>
      <c r="R35" s="3" t="s">
        <v>68</v>
      </c>
      <c r="S35" s="3" t="s">
        <v>69</v>
      </c>
      <c r="T35" s="3" t="s">
        <v>70</v>
      </c>
      <c r="U35" s="3" t="s">
        <v>71</v>
      </c>
      <c r="V35" s="3" t="s">
        <v>72</v>
      </c>
    </row>
    <row r="36" spans="14:22" x14ac:dyDescent="0.25">
      <c r="N36" s="1" t="s">
        <v>60</v>
      </c>
      <c r="O36" s="1">
        <v>23.518867924528305</v>
      </c>
      <c r="P36" s="1">
        <v>15.841292440268283</v>
      </c>
      <c r="Q36" s="1">
        <v>1.484655877240405</v>
      </c>
      <c r="R36" s="1">
        <v>0.18121203269513622</v>
      </c>
      <c r="S36" s="1">
        <v>-13.939836356303527</v>
      </c>
      <c r="T36" s="1">
        <v>60.977572205360133</v>
      </c>
      <c r="U36" s="1">
        <v>-13.939836356303527</v>
      </c>
      <c r="V36" s="1">
        <v>60.977572205360133</v>
      </c>
    </row>
    <row r="37" spans="14:22" ht="15.75" thickBot="1" x14ac:dyDescent="0.3">
      <c r="N37" s="2">
        <v>28</v>
      </c>
      <c r="O37" s="2">
        <v>0.22051886792452829</v>
      </c>
      <c r="P37" s="2">
        <v>0.43296659150118172</v>
      </c>
      <c r="Q37" s="2">
        <v>0.50932074726584631</v>
      </c>
      <c r="R37" s="2">
        <v>0.62618629177696583</v>
      </c>
      <c r="S37" s="2">
        <v>-0.80328443446863251</v>
      </c>
      <c r="T37" s="2">
        <v>1.244322170317689</v>
      </c>
      <c r="U37" s="2">
        <v>-0.80328443446863251</v>
      </c>
      <c r="V37" s="2">
        <v>1.244322170317689</v>
      </c>
    </row>
    <row r="41" spans="14:22" x14ac:dyDescent="0.25">
      <c r="N41" t="s">
        <v>73</v>
      </c>
      <c r="R41" t="s">
        <v>77</v>
      </c>
    </row>
    <row r="42" spans="14:22" ht="15.75" thickBot="1" x14ac:dyDescent="0.3"/>
    <row r="43" spans="14:22" x14ac:dyDescent="0.25">
      <c r="N43" s="3" t="s">
        <v>74</v>
      </c>
      <c r="O43" s="3" t="s">
        <v>75</v>
      </c>
      <c r="P43" s="3" t="s">
        <v>76</v>
      </c>
      <c r="R43" s="3" t="s">
        <v>78</v>
      </c>
      <c r="S43" s="3">
        <v>23</v>
      </c>
    </row>
    <row r="44" spans="14:22" x14ac:dyDescent="0.25">
      <c r="N44" s="1">
        <v>1</v>
      </c>
      <c r="O44" s="1">
        <v>32.560141509433961</v>
      </c>
      <c r="P44" s="1">
        <v>0.43985849056603854</v>
      </c>
      <c r="R44" s="1">
        <v>5.5555555555555554</v>
      </c>
      <c r="S44" s="1">
        <v>26</v>
      </c>
    </row>
    <row r="45" spans="14:22" x14ac:dyDescent="0.25">
      <c r="N45" s="1">
        <v>2</v>
      </c>
      <c r="O45" s="1">
        <v>32.339622641509436</v>
      </c>
      <c r="P45" s="1">
        <v>1.6603773584905639</v>
      </c>
      <c r="R45" s="1">
        <v>16.666666666666664</v>
      </c>
      <c r="S45" s="1">
        <v>28</v>
      </c>
    </row>
    <row r="46" spans="14:22" x14ac:dyDescent="0.25">
      <c r="N46" s="1">
        <v>3</v>
      </c>
      <c r="O46" s="1">
        <v>31.898584905660378</v>
      </c>
      <c r="P46" s="1">
        <v>-1.8985849056603783</v>
      </c>
      <c r="R46" s="1">
        <v>27.777777777777779</v>
      </c>
      <c r="S46" s="1">
        <v>28</v>
      </c>
    </row>
    <row r="47" spans="14:22" x14ac:dyDescent="0.25">
      <c r="N47" s="1">
        <v>4</v>
      </c>
      <c r="O47" s="1">
        <v>31.237028301886795</v>
      </c>
      <c r="P47" s="1">
        <v>-5.2370283018867951</v>
      </c>
      <c r="R47" s="1">
        <v>38.888888888888886</v>
      </c>
      <c r="S47" s="1">
        <v>30</v>
      </c>
    </row>
    <row r="48" spans="14:22" x14ac:dyDescent="0.25">
      <c r="N48" s="1">
        <v>5</v>
      </c>
      <c r="O48" s="1">
        <v>30.795990566037737</v>
      </c>
      <c r="P48" s="1">
        <v>-2.7959905660377373</v>
      </c>
      <c r="R48" s="1">
        <v>50</v>
      </c>
      <c r="S48" s="1">
        <v>31</v>
      </c>
    </row>
    <row r="49" spans="14:19" x14ac:dyDescent="0.25">
      <c r="N49" s="1">
        <v>6</v>
      </c>
      <c r="O49" s="1">
        <v>32.339622641509436</v>
      </c>
      <c r="P49" s="1">
        <v>-1.3396226415094361</v>
      </c>
      <c r="R49" s="1">
        <v>61.111111111111114</v>
      </c>
      <c r="S49" s="1">
        <v>33</v>
      </c>
    </row>
    <row r="50" spans="14:19" x14ac:dyDescent="0.25">
      <c r="N50" s="1">
        <v>7</v>
      </c>
      <c r="O50" s="1">
        <v>30.575471698113212</v>
      </c>
      <c r="P50" s="1">
        <v>5.424528301886788</v>
      </c>
      <c r="R50" s="1">
        <v>72.222222222222214</v>
      </c>
      <c r="S50" s="1">
        <v>34</v>
      </c>
    </row>
    <row r="51" spans="14:19" x14ac:dyDescent="0.25">
      <c r="N51" s="1">
        <v>8</v>
      </c>
      <c r="O51" s="1">
        <v>31.457547169811324</v>
      </c>
      <c r="P51" s="1">
        <v>6.542452830188676</v>
      </c>
      <c r="R51" s="1">
        <v>83.333333333333329</v>
      </c>
      <c r="S51" s="1">
        <v>36</v>
      </c>
    </row>
    <row r="52" spans="14:19" ht="15.75" thickBot="1" x14ac:dyDescent="0.3">
      <c r="N52" s="2">
        <v>9</v>
      </c>
      <c r="O52" s="2">
        <v>30.795990566037737</v>
      </c>
      <c r="P52" s="2">
        <v>-2.7959905660377373</v>
      </c>
      <c r="R52" s="2">
        <v>94.444444444444443</v>
      </c>
      <c r="S52" s="2">
        <v>38</v>
      </c>
    </row>
  </sheetData>
  <sortState ref="S44:S52">
    <sortCondition ref="S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2024-08-08T04:18:53Z</dcterms:created>
  <dcterms:modified xsi:type="dcterms:W3CDTF">2024-08-09T13:44:26Z</dcterms:modified>
</cp:coreProperties>
</file>