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0.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tables/table21.xml" ContentType="application/vnd.openxmlformats-officedocument.spreadsheetml.table+xml"/>
  <Override PartName="/xl/tables/table22.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23.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tables/table24.xml" ContentType="application/vnd.openxmlformats-officedocument.spreadsheetml.table+xml"/>
  <Override PartName="/xl/tables/table25.xml" ContentType="application/vnd.openxmlformats-officedocument.spreadsheetml.table+xml"/>
  <Override PartName="/xl/drawings/drawing4.xml" ContentType="application/vnd.openxmlformats-officedocument.drawing+xml"/>
  <Override PartName="/xl/tables/table26.xml" ContentType="application/vnd.openxmlformats-officedocument.spreadsheetml.tab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tables/table27.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F:\Data science learning and certifications\Data sets\"/>
    </mc:Choice>
  </mc:AlternateContent>
  <bookViews>
    <workbookView xWindow="0" yWindow="0" windowWidth="20490" windowHeight="7620" activeTab="1"/>
  </bookViews>
  <sheets>
    <sheet name="GreatLearning Excel for Beginne" sheetId="1" r:id="rId1"/>
    <sheet name="SimpliLearn Website stuff" sheetId="2" r:id="rId2"/>
    <sheet name="Macros &amp; VBA" sheetId="10" r:id="rId3"/>
    <sheet name="macros example sheet" sheetId="11" r:id="rId4"/>
    <sheet name="Sheet1" sheetId="14" r:id="rId5"/>
    <sheet name="Sheet3" sheetId="12" r:id="rId6"/>
    <sheet name="VBA example" sheetId="13" r:id="rId7"/>
    <sheet name="Getting data from other sources" sheetId="3" r:id="rId8"/>
    <sheet name="Getting data from Web" sheetId="4" r:id="rId9"/>
    <sheet name="Descriptive statistics practice" sheetId="5" r:id="rId10"/>
    <sheet name="Histogram" sheetId="6" r:id="rId11"/>
    <sheet name="Correlation" sheetId="7" r:id="rId12"/>
    <sheet name="Sampling" sheetId="8" r:id="rId13"/>
    <sheet name="Regression" sheetId="9" r:id="rId14"/>
    <sheet name="power query data loading sample" sheetId="15" r:id="rId15"/>
  </sheets>
  <externalReferences>
    <externalReference r:id="rId16"/>
    <externalReference r:id="rId17"/>
    <externalReference r:id="rId18"/>
  </externalReferences>
  <definedNames>
    <definedName name="Ages">'GreatLearning Excel for Beginne'!$D$60:$D$64</definedName>
    <definedName name="data_analyst_learning_path_2020.md" localSheetId="8">'Getting data from Web'!$A$3:$B$90</definedName>
    <definedName name="ExternalData_1" localSheetId="14" hidden="1">'power query data loading sample'!$A$1:$E$33</definedName>
    <definedName name="jobtitle">'SimpliLearn Website stuff'!$A$216:$G$219</definedName>
    <definedName name="lookupfun">'SimpliLearn Website stuff'!$C$233:$K$242</definedName>
    <definedName name="mtcars___Dataset" localSheetId="7">'Getting data from other sources'!$A$3:$L$33</definedName>
    <definedName name="newsearch">'SimpliLearn Website stuff'!$A$190:$K$209</definedName>
    <definedName name="newsearchjob">'SimpliLearn Website stuff'!$A$190:$K$209</definedName>
    <definedName name="ourjobtitlesearch">'SimpliLearn Website stuff'!$C$190:$I$209</definedName>
    <definedName name="oursearch">'SimpliLearn Website stuff'!$B$190:$K$209</definedName>
    <definedName name="salaryrange">'SimpliLearn Website stuff'!$A$217:$G$220</definedName>
    <definedName name="Slicer_City">#N/A</definedName>
    <definedName name="Slicer_Product">#N/A</definedName>
    <definedName name="taxslab1">'GreatLearning Excel for Beginne'!$D$67</definedName>
  </definedNames>
  <calcPr calcId="162913"/>
  <pivotCaches>
    <pivotCache cacheId="0"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9" i="2" l="1"/>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263" i="2" l="1"/>
  <c r="H258" i="2"/>
  <c r="B13" i="7" l="1"/>
  <c r="B11" i="7"/>
  <c r="C270" i="2" l="1"/>
  <c r="B270" i="2"/>
  <c r="H267" i="2"/>
  <c r="B46" i="2"/>
  <c r="G251" i="2"/>
  <c r="I247" i="2"/>
  <c r="G247" i="2"/>
  <c r="N240" i="2"/>
  <c r="N236" i="2"/>
  <c r="K229" i="2"/>
  <c r="J229" i="2"/>
  <c r="J226" i="2"/>
  <c r="J223" i="2"/>
  <c r="J218" i="2"/>
  <c r="J219" i="2" s="1"/>
  <c r="N212" i="2"/>
  <c r="N213" i="2" s="1"/>
  <c r="N210" i="2"/>
  <c r="N201" i="2"/>
  <c r="O201" i="2" s="1"/>
  <c r="N198" i="2"/>
  <c r="N194" i="2"/>
  <c r="O114" i="2" l="1"/>
  <c r="O113" i="2"/>
  <c r="O112" i="2"/>
  <c r="O111" i="2"/>
  <c r="O110" i="2"/>
  <c r="O109" i="2"/>
  <c r="O108" i="2"/>
  <c r="O107" i="2"/>
  <c r="O106" i="2"/>
  <c r="O105" i="2"/>
  <c r="O104" i="2"/>
  <c r="O103" i="2"/>
  <c r="O102" i="2"/>
  <c r="O101" i="2"/>
  <c r="O100" i="2"/>
  <c r="O99" i="2"/>
  <c r="O98" i="2"/>
  <c r="O97" i="2"/>
  <c r="O96" i="2"/>
  <c r="I113" i="2"/>
  <c r="I112" i="2"/>
  <c r="I111" i="2"/>
  <c r="I110" i="2"/>
  <c r="I109" i="2"/>
  <c r="I108" i="2"/>
  <c r="I107" i="2"/>
  <c r="I106" i="2"/>
  <c r="I105" i="2"/>
  <c r="I104" i="2"/>
  <c r="I103" i="2"/>
  <c r="I102" i="2"/>
  <c r="I101" i="2"/>
  <c r="I100" i="2"/>
  <c r="I99" i="2"/>
  <c r="I98" i="2"/>
  <c r="I97" i="2"/>
  <c r="I96" i="2"/>
  <c r="I95" i="2"/>
  <c r="E113" i="2"/>
  <c r="E112" i="2"/>
  <c r="E111" i="2"/>
  <c r="E110" i="2"/>
  <c r="E109" i="2"/>
  <c r="E108" i="2"/>
  <c r="E107" i="2"/>
  <c r="E106" i="2"/>
  <c r="E105" i="2"/>
  <c r="E104" i="2"/>
  <c r="E103" i="2"/>
  <c r="E102" i="2"/>
  <c r="E101" i="2"/>
  <c r="E100" i="2"/>
  <c r="E99" i="2"/>
  <c r="E98" i="2"/>
  <c r="E97" i="2"/>
  <c r="E96" i="2"/>
  <c r="E95" i="2"/>
  <c r="K73" i="2"/>
  <c r="K74" i="2"/>
  <c r="K75" i="2"/>
  <c r="K76" i="2"/>
  <c r="K77" i="2"/>
  <c r="K78" i="2"/>
  <c r="K79" i="2"/>
  <c r="K80" i="2"/>
  <c r="K81" i="2"/>
  <c r="K82" i="2"/>
  <c r="K83" i="2"/>
  <c r="K84" i="2"/>
  <c r="K85" i="2"/>
  <c r="K86" i="2"/>
  <c r="K87" i="2"/>
  <c r="K88" i="2"/>
  <c r="K89" i="2"/>
  <c r="K90" i="2"/>
  <c r="K91" i="2"/>
  <c r="H91" i="2"/>
  <c r="H90" i="2"/>
  <c r="H89" i="2"/>
  <c r="H88" i="2"/>
  <c r="H87" i="2"/>
  <c r="H86" i="2"/>
  <c r="H85" i="2"/>
  <c r="H84" i="2"/>
  <c r="H83" i="2"/>
  <c r="H82" i="2"/>
  <c r="H81" i="2"/>
  <c r="H80" i="2"/>
  <c r="H79" i="2"/>
  <c r="H78" i="2"/>
  <c r="H77" i="2"/>
  <c r="H76" i="2"/>
  <c r="H75" i="2"/>
  <c r="H74" i="2"/>
  <c r="H73" i="2"/>
  <c r="C69" i="2" l="1"/>
  <c r="B69" i="2"/>
  <c r="E68" i="2"/>
  <c r="D68" i="2"/>
  <c r="E61" i="2"/>
  <c r="E62" i="2"/>
  <c r="E63" i="2"/>
  <c r="E64" i="2"/>
  <c r="E65" i="2"/>
  <c r="E66" i="2"/>
  <c r="E67" i="2"/>
  <c r="D67" i="2"/>
  <c r="D66" i="2"/>
  <c r="D65" i="2"/>
  <c r="D64" i="2"/>
  <c r="D63" i="2"/>
  <c r="D62" i="2"/>
  <c r="D61" i="2"/>
  <c r="F67" i="2" l="1"/>
  <c r="F61" i="2"/>
  <c r="B72" i="4"/>
  <c r="C39" i="2"/>
  <c r="C40" i="2"/>
  <c r="C41" i="2"/>
  <c r="C42" i="2"/>
  <c r="C43" i="2"/>
  <c r="C44" i="2"/>
  <c r="C45" i="2"/>
  <c r="D34" i="2"/>
  <c r="D35" i="2"/>
  <c r="D29" i="2"/>
  <c r="D32" i="2"/>
  <c r="D31" i="2"/>
  <c r="D33" i="2"/>
  <c r="D30" i="2"/>
  <c r="C46" i="2" l="1"/>
  <c r="G98" i="1"/>
  <c r="H92" i="1"/>
  <c r="H93" i="1"/>
  <c r="H94" i="1"/>
  <c r="H95" i="1"/>
  <c r="H96" i="1"/>
  <c r="H97" i="1"/>
  <c r="J80" i="1"/>
  <c r="J81" i="1"/>
  <c r="J82" i="1"/>
  <c r="J83" i="1"/>
  <c r="J84" i="1"/>
  <c r="J85" i="1"/>
  <c r="J86" i="1"/>
  <c r="J87" i="1"/>
  <c r="J88" i="1"/>
  <c r="J79" i="1"/>
  <c r="F88" i="1"/>
  <c r="F87" i="1"/>
  <c r="F86" i="1"/>
  <c r="F85" i="1"/>
  <c r="F80" i="1"/>
  <c r="F81" i="1"/>
  <c r="F82" i="1"/>
  <c r="F83" i="1"/>
  <c r="F84" i="1"/>
  <c r="F79" i="1"/>
  <c r="F73" i="1"/>
  <c r="F74" i="1"/>
  <c r="F75" i="1"/>
  <c r="F76" i="1"/>
  <c r="F72" i="1"/>
  <c r="E68" i="1"/>
  <c r="E67" i="1"/>
  <c r="E62" i="1"/>
  <c r="D57" i="1"/>
  <c r="G57" i="1"/>
  <c r="F57" i="1"/>
  <c r="D53" i="1"/>
  <c r="B53" i="1"/>
  <c r="E50" i="1"/>
  <c r="D50" i="1"/>
  <c r="C50" i="1"/>
  <c r="P44" i="1"/>
  <c r="P45" i="1"/>
  <c r="P46" i="1"/>
  <c r="P47" i="1"/>
  <c r="P48" i="1"/>
  <c r="P49" i="1"/>
  <c r="L45" i="1"/>
  <c r="L46" i="1"/>
  <c r="L47" i="1"/>
  <c r="L48" i="1"/>
  <c r="L49" i="1"/>
  <c r="L50" i="1"/>
  <c r="L44" i="1"/>
  <c r="G53" i="1"/>
  <c r="G52" i="1"/>
  <c r="E44" i="1"/>
  <c r="C46" i="1"/>
  <c r="B44" i="1"/>
  <c r="N31" i="1"/>
  <c r="M31" i="1"/>
  <c r="L31" i="1"/>
  <c r="N33" i="1"/>
  <c r="M33" i="1"/>
  <c r="L33" i="1"/>
  <c r="N30" i="1"/>
  <c r="M30" i="1"/>
  <c r="L30" i="1"/>
  <c r="N28" i="1"/>
  <c r="M28" i="1"/>
  <c r="L28" i="1"/>
  <c r="N29" i="1"/>
  <c r="M29" i="1"/>
  <c r="L29" i="1"/>
  <c r="N34" i="1"/>
  <c r="M34" i="1"/>
  <c r="L34" i="1"/>
  <c r="N24" i="1"/>
  <c r="M24" i="1"/>
  <c r="L24" i="1"/>
  <c r="N35" i="1"/>
  <c r="M35" i="1"/>
  <c r="L35" i="1"/>
  <c r="N26" i="1"/>
  <c r="M26" i="1"/>
  <c r="L26" i="1"/>
  <c r="N25" i="1"/>
  <c r="M25" i="1"/>
  <c r="L25" i="1"/>
  <c r="N32" i="1"/>
  <c r="M32" i="1"/>
  <c r="L32" i="1"/>
  <c r="N39" i="1"/>
  <c r="M39" i="1"/>
  <c r="L39" i="1"/>
  <c r="N38" i="1"/>
  <c r="M38" i="1"/>
  <c r="L38" i="1"/>
  <c r="N36" i="1"/>
  <c r="M36" i="1"/>
  <c r="L36" i="1"/>
  <c r="N27" i="1"/>
  <c r="M27" i="1"/>
  <c r="L27" i="1"/>
  <c r="N37" i="1"/>
  <c r="M37" i="1"/>
  <c r="L37" i="1"/>
  <c r="O37" i="1" l="1"/>
  <c r="O35" i="1"/>
  <c r="O36" i="1"/>
  <c r="O25" i="1"/>
  <c r="O34" i="1"/>
  <c r="O33" i="1"/>
  <c r="O39" i="1"/>
  <c r="O27" i="1"/>
  <c r="O32" i="1"/>
  <c r="O24" i="1"/>
  <c r="O30" i="1"/>
  <c r="O28" i="1"/>
  <c r="O29" i="1"/>
  <c r="O38" i="1"/>
  <c r="O26" i="1"/>
  <c r="O31" i="1"/>
  <c r="L5" i="1"/>
  <c r="K9" i="1"/>
  <c r="K10" i="1"/>
  <c r="K11" i="1"/>
  <c r="K8" i="1"/>
  <c r="J9" i="1"/>
  <c r="J10" i="1"/>
  <c r="J11" i="1"/>
  <c r="J8" i="1"/>
  <c r="M8" i="1" s="1"/>
  <c r="B5" i="1"/>
  <c r="M9" i="1" l="1"/>
  <c r="N9" i="1"/>
  <c r="N8" i="1"/>
  <c r="M11" i="1"/>
  <c r="N11" i="1"/>
  <c r="M10" i="1"/>
  <c r="N10" i="1"/>
  <c r="C1" i="1"/>
</calcChain>
</file>

<file path=xl/connections.xml><?xml version="1.0" encoding="utf-8"?>
<connections xmlns="http://schemas.openxmlformats.org/spreadsheetml/2006/main">
  <connection id="1" name="Connection" type="4" refreshedVersion="6" background="1" saveData="1">
    <webPr sourceData="1" parsePre="1" consecutive="1" xl2000="1" url="https://raw.githubusercontent.com/codebasics/py/master/TechTopics/DataAnalystRoadMap2020/data_analyst_learning_path_2020.md"/>
  </connection>
  <connection id="2" name="mtcars+-+Dataset" type="6" refreshedVersion="6" background="1" saveData="1">
    <textPr codePage="437" firstRow="3" sourceFile="F:\Data science learning and certifications\Data sets\mtcars+-+Dataset.csv" tab="0" comma="1" qualifier="none" delimiter="_x0000_">
      <textFields count="12">
        <textField/>
        <textField/>
        <textField/>
        <textField/>
        <textField/>
        <textField/>
        <textField/>
        <textField/>
        <textField/>
        <textField/>
        <textField/>
        <textField/>
      </textFields>
    </textPr>
  </connection>
  <connection id="3" keepAlive="1" name="Query - check" description="Connection to the 'check' query in the workbook." type="5" refreshedVersion="6" background="1" saveData="1">
    <dbPr connection="Provider=Microsoft.Mashup.OleDb.1;Data Source=$Workbook$;Location=check;Extended Properties=&quot;&quot;" command="SELECT * FROM [check]"/>
  </connection>
</connections>
</file>

<file path=xl/sharedStrings.xml><?xml version="1.0" encoding="utf-8"?>
<sst xmlns="http://schemas.openxmlformats.org/spreadsheetml/2006/main" count="1578" uniqueCount="537">
  <si>
    <t>gear</t>
  </si>
  <si>
    <t>carb</t>
  </si>
  <si>
    <t>cell referencing</t>
  </si>
  <si>
    <t>relative referencing</t>
  </si>
  <si>
    <t>add $ symbol to common point</t>
  </si>
  <si>
    <t>Absolute referencing</t>
  </si>
  <si>
    <t>10% values of table</t>
  </si>
  <si>
    <t>Date</t>
  </si>
  <si>
    <t>Injury Location</t>
  </si>
  <si>
    <t>Gender</t>
  </si>
  <si>
    <t>Age Group</t>
  </si>
  <si>
    <t>Incident Type</t>
  </si>
  <si>
    <t>Days Lost</t>
  </si>
  <si>
    <t>Plant</t>
  </si>
  <si>
    <t>Report Type</t>
  </si>
  <si>
    <t>Shift</t>
  </si>
  <si>
    <t>Department</t>
  </si>
  <si>
    <t>Incident Cost</t>
  </si>
  <si>
    <t>WkDay</t>
  </si>
  <si>
    <t>Month</t>
  </si>
  <si>
    <t>Year</t>
  </si>
  <si>
    <t>Multiple</t>
  </si>
  <si>
    <t>Male</t>
  </si>
  <si>
    <t>25-34</t>
  </si>
  <si>
    <t>Burn</t>
  </si>
  <si>
    <t>Iowa</t>
  </si>
  <si>
    <t>Near Miss</t>
  </si>
  <si>
    <t>Afternoon</t>
  </si>
  <si>
    <t>Painting</t>
  </si>
  <si>
    <t>N/A</t>
  </si>
  <si>
    <t>35-49</t>
  </si>
  <si>
    <t>Vehicle</t>
  </si>
  <si>
    <t>Alabama</t>
  </si>
  <si>
    <t>Lost Time</t>
  </si>
  <si>
    <t>Day</t>
  </si>
  <si>
    <t>Fabrication</t>
  </si>
  <si>
    <t>Eye</t>
  </si>
  <si>
    <t>18-24</t>
  </si>
  <si>
    <t>Cut</t>
  </si>
  <si>
    <t>Georgia</t>
  </si>
  <si>
    <t>Administration</t>
  </si>
  <si>
    <t>Legs</t>
  </si>
  <si>
    <t>Female</t>
  </si>
  <si>
    <t>50+</t>
  </si>
  <si>
    <t>Falling object</t>
  </si>
  <si>
    <t>Lifting</t>
  </si>
  <si>
    <t>Ohio</t>
  </si>
  <si>
    <t>Crush &amp; Pinch</t>
  </si>
  <si>
    <t>First Aid</t>
  </si>
  <si>
    <t>Security</t>
  </si>
  <si>
    <t>Neck</t>
  </si>
  <si>
    <t>Purchasing</t>
  </si>
  <si>
    <t>Feet</t>
  </si>
  <si>
    <t>California</t>
  </si>
  <si>
    <t>Night</t>
  </si>
  <si>
    <t>Fall</t>
  </si>
  <si>
    <t>Florida</t>
  </si>
  <si>
    <t>Maintenance</t>
  </si>
  <si>
    <t>Arms</t>
  </si>
  <si>
    <t>Shipping</t>
  </si>
  <si>
    <t>Medical Claim</t>
  </si>
  <si>
    <t>Finishing</t>
  </si>
  <si>
    <t>Texas</t>
  </si>
  <si>
    <t>Back</t>
  </si>
  <si>
    <t>add month and year</t>
  </si>
  <si>
    <t>Tables and Borders Practice</t>
  </si>
  <si>
    <t>Basic functions and formulas</t>
  </si>
  <si>
    <t>method 1</t>
  </si>
  <si>
    <t>method 2</t>
  </si>
  <si>
    <t>method 3</t>
  </si>
  <si>
    <t>method 4</t>
  </si>
  <si>
    <t>method 5</t>
  </si>
  <si>
    <t>method 6</t>
  </si>
  <si>
    <t>Column1</t>
  </si>
  <si>
    <t>Column2</t>
  </si>
  <si>
    <t>column 2</t>
  </si>
  <si>
    <t>taking power of 6</t>
  </si>
  <si>
    <t>Taking 6throot</t>
  </si>
  <si>
    <t>Arithmetic function</t>
  </si>
  <si>
    <t>Power and squarert function</t>
  </si>
  <si>
    <t>Percebtage function</t>
  </si>
  <si>
    <t>percentage</t>
  </si>
  <si>
    <t>Type 1</t>
  </si>
  <si>
    <t>Type 2</t>
  </si>
  <si>
    <t>Define Name of the Range of the data from Formula Tab</t>
  </si>
  <si>
    <t xml:space="preserve">You can also define a name as constant. </t>
  </si>
  <si>
    <t>Date and Time</t>
  </si>
  <si>
    <t>If and Else Functions</t>
  </si>
  <si>
    <t>India</t>
  </si>
  <si>
    <t>srilanka</t>
  </si>
  <si>
    <t>America</t>
  </si>
  <si>
    <t>Pakistan</t>
  </si>
  <si>
    <t>Japan</t>
  </si>
  <si>
    <t>Name</t>
  </si>
  <si>
    <t>Maths</t>
  </si>
  <si>
    <t>Social</t>
  </si>
  <si>
    <t>A</t>
  </si>
  <si>
    <t>B</t>
  </si>
  <si>
    <t>C</t>
  </si>
  <si>
    <t>D</t>
  </si>
  <si>
    <t>E</t>
  </si>
  <si>
    <t>RESULT MATHS</t>
  </si>
  <si>
    <t>Email</t>
  </si>
  <si>
    <t>First Name</t>
  </si>
  <si>
    <t>Last Name</t>
  </si>
  <si>
    <t>prassu.prasannabogineni@gmail.com</t>
  </si>
  <si>
    <t>pavan.pavan0709chinna@gmail.com</t>
  </si>
  <si>
    <t>venky.vauchas@gmail.com</t>
  </si>
  <si>
    <t>prasannabogineni</t>
  </si>
  <si>
    <t>prassu</t>
  </si>
  <si>
    <t>pavan</t>
  </si>
  <si>
    <t>yug.yugandhararaobogineni@gmail.com</t>
  </si>
  <si>
    <t>venky</t>
  </si>
  <si>
    <t>yug</t>
  </si>
  <si>
    <t>pavan0709chinna</t>
  </si>
  <si>
    <t>vauchas</t>
  </si>
  <si>
    <t>yugandhararaobogineni</t>
  </si>
  <si>
    <t>For Flash Fill(ctrl+E)</t>
  </si>
  <si>
    <t>Data</t>
  </si>
  <si>
    <t>Occupation</t>
  </si>
  <si>
    <t>prasanna,bogineni,Studying</t>
  </si>
  <si>
    <t>pavan0709,chinna,Teaching</t>
  </si>
  <si>
    <t>vauchas,bogineni,Employe</t>
  </si>
  <si>
    <t>yugandhararao,bogineni,Farmer</t>
  </si>
  <si>
    <t>Split a column based on delimiters</t>
  </si>
  <si>
    <t>prasanna</t>
  </si>
  <si>
    <t>bogineni</t>
  </si>
  <si>
    <t>Studying</t>
  </si>
  <si>
    <t>pavan0709</t>
  </si>
  <si>
    <t>chinna</t>
  </si>
  <si>
    <t>Teaching</t>
  </si>
  <si>
    <t>Employe</t>
  </si>
  <si>
    <t>yugandhararao</t>
  </si>
  <si>
    <t>Farmer</t>
  </si>
  <si>
    <t>Switch data around by TRANSPOSING it</t>
  </si>
  <si>
    <t>Item</t>
  </si>
  <si>
    <t>Amount</t>
  </si>
  <si>
    <t>Bread</t>
  </si>
  <si>
    <t>Donut</t>
  </si>
  <si>
    <t>Cake</t>
  </si>
  <si>
    <t>Chocolate</t>
  </si>
  <si>
    <t>ctrl+Alt+V</t>
  </si>
  <si>
    <t>Fisrt copy the data Ctrl + C</t>
  </si>
  <si>
    <t>prassu.prasannabogineni</t>
  </si>
  <si>
    <t>gmail.com</t>
  </si>
  <si>
    <t>pavan.pavan0709chinna</t>
  </si>
  <si>
    <t>venky.vauchas</t>
  </si>
  <si>
    <t>yug.yugandhararaobogineni</t>
  </si>
  <si>
    <t>Sort and Filter with ease</t>
  </si>
  <si>
    <t>F</t>
  </si>
  <si>
    <t>G</t>
  </si>
  <si>
    <t>New cell style option in cell styles</t>
  </si>
  <si>
    <t>Calculated columns in Table</t>
  </si>
  <si>
    <t>Total</t>
  </si>
  <si>
    <t>Press here Alt + = hit enter</t>
  </si>
  <si>
    <t>&lt;&lt;&lt;&lt;&lt;&lt;&lt;</t>
  </si>
  <si>
    <t>&lt;&lt;&lt;&lt;&lt;&lt;&lt;&lt;</t>
  </si>
  <si>
    <t>go to design ribbon, hit total row option</t>
  </si>
  <si>
    <t>Best practce for Drop-downs; use a  table</t>
  </si>
  <si>
    <t>Food</t>
  </si>
  <si>
    <t>apple</t>
  </si>
  <si>
    <t>carrot</t>
  </si>
  <si>
    <t>milk</t>
  </si>
  <si>
    <t>beetroot</t>
  </si>
  <si>
    <t>lemon juice</t>
  </si>
  <si>
    <t>brinjal</t>
  </si>
  <si>
    <t>orange</t>
  </si>
  <si>
    <t>grapes</t>
  </si>
  <si>
    <t>Vegetables</t>
  </si>
  <si>
    <t>Fruits</t>
  </si>
  <si>
    <t>Drinks</t>
  </si>
  <si>
    <t>Getting data from connections, go to connestions option</t>
  </si>
  <si>
    <t>, first create connection and then open get external data option, in that we will see the existing conections option</t>
  </si>
  <si>
    <t>Mazda RX4 Wag</t>
  </si>
  <si>
    <t>Datsun 710</t>
  </si>
  <si>
    <t>Hornet 4 Drive</t>
  </si>
  <si>
    <t>Hornet Sportabout</t>
  </si>
  <si>
    <t>Valiant</t>
  </si>
  <si>
    <t>Duster 360</t>
  </si>
  <si>
    <t>Merc 240D</t>
  </si>
  <si>
    <t>Merc 230</t>
  </si>
  <si>
    <t>Merc 280</t>
  </si>
  <si>
    <t>Merc 280C</t>
  </si>
  <si>
    <t>Merc 450SE</t>
  </si>
  <si>
    <t>Merc 450SL</t>
  </si>
  <si>
    <t>Merc 450SLC</t>
  </si>
  <si>
    <t>Cadillac Fleetwood</t>
  </si>
  <si>
    <t>Lincoln Continental</t>
  </si>
  <si>
    <t>Chrysler Imperial</t>
  </si>
  <si>
    <t>Fiat 128</t>
  </si>
  <si>
    <t>Honda Civic</t>
  </si>
  <si>
    <t>Toyota Corolla</t>
  </si>
  <si>
    <t>Toyota Corona</t>
  </si>
  <si>
    <t>Dodge Challenger</t>
  </si>
  <si>
    <t>AMC Javelin</t>
  </si>
  <si>
    <t>Camaro Z28</t>
  </si>
  <si>
    <t>Pontiac Firebird</t>
  </si>
  <si>
    <t>Fiat X1-9</t>
  </si>
  <si>
    <t>Porsche 914-2</t>
  </si>
  <si>
    <t>Lotus Europa</t>
  </si>
  <si>
    <t>Ford Pantera L</t>
  </si>
  <si>
    <t>Ferrari Dino</t>
  </si>
  <si>
    <t>Maserati Bora</t>
  </si>
  <si>
    <t>Volvo 142E</t>
  </si>
  <si>
    <t>Getting data from web, First I select the GitHub file path and then click get external data==&gt; from Web option</t>
  </si>
  <si>
    <t>## Learn data analyst skills step by step in 3 months</t>
  </si>
  <si>
    <t>------------------------------------------------------</t>
  </si>
  <si>
    <t>Following is a schedule to learn data science step by step considering **4 hours** of dedicated, focused study every single day. This program is perfect for beginners with no knowledge of data science and programming.</t>
  </si>
  <si>
    <t>### Week 1 and 2: Excel and Statistics</t>
  </si>
  <si>
    <t xml:space="preserve">* Excel </t>
  </si>
  <si>
    <t>- Google templates gallery for personal finance etc : https://docs.google.com/spreadsheets/u/0/?ftv=1</t>
  </si>
  <si>
    <t>- Budget planner: https://www.vertex42.com/ExcelTemplates/budgets.html</t>
  </si>
  <si>
    <t>- Chandoo's youtube channel: https://www.youtube.com/channel/UC8uU_wruBMHeeRma49dtZKA</t>
  </si>
  <si>
    <t>- Chandoo's website:  https://chandoo.org/</t>
  </si>
  <si>
    <t xml:space="preserve">* Statistics </t>
  </si>
  <si>
    <t>- Khan academy: https://www.khanacademy.org/math/statistics-probability</t>
  </si>
  <si>
    <t>- Khan academy youtube: https://www.youtube.com/playlist?list=PL1328115D3D8A2566</t>
  </si>
  <si>
    <t>- Statistics by Marin : https://www.youtube.com/playlist?list=PLqzoL9-eJTNBZDG8jaNuhap1C9q6VHyVa</t>
  </si>
  <si>
    <t>- Statquest youtube channel: https://www.youtube.com/user/joshstarmer</t>
  </si>
  <si>
    <t>### Week 3, 4, 5: BI tools</t>
  </si>
  <si>
    <t>* Tableau</t>
  </si>
  <si>
    <t xml:space="preserve">  - Codebasics sales insights project: https://www.youtube.com/playlist?list=PLeo1K3hjS3usDI9XeUgjNZs6VnE0meBrL</t>
  </si>
  <si>
    <t xml:space="preserve">  - HINDI codebasics sales insights project: https://www.youtube.com/playlist?list=PLPbgcxheSpE2B7YFfOualUTlRhgnQR7Kn</t>
  </si>
  <si>
    <t xml:space="preserve">  - Abhishek Agarwal: https://www.youtube.com/playlist?list=PL6_D9USWkG1C4raCOTlTf_oq4XnNNNtm9</t>
  </si>
  <si>
    <t xml:space="preserve">  - Bharti consultancy:  https://www.youtube.com/playlist?list=PLyD1XCIRA3gQmN73dHwQWr4R08ABZFMtZ</t>
  </si>
  <si>
    <t xml:space="preserve">  </t>
  </si>
  <si>
    <t>* Power BI (project)</t>
  </si>
  <si>
    <t xml:space="preserve">  - codebasics sales insights project: https://www.youtube.com/playlist?list=PLeo1K3hjS3uva8pk1FI3iK9kCOKQdz1I9</t>
  </si>
  <si>
    <t xml:space="preserve">  - personal finance project: https://www.youtube.com/watch?v=pqSoCa2NGj4</t>
  </si>
  <si>
    <t>### Week 6 and 7: Python</t>
  </si>
  <si>
    <t>* Python</t>
  </si>
  <si>
    <t>- Codebasics python tutorials (first 16) - https://www.youtube.com/playlist?list=PLeo1K3hjS3uv5U-Lmlnucd7gqF-3ehIh0</t>
  </si>
  <si>
    <t>- Codebasics python HINDI tutorials - https://www.youtube.com/playlist?list=PLPbgcxheSpE1DJKfdko58_AIZRIT0TjpO</t>
  </si>
  <si>
    <t>- Make sure to work on exercises in these folders: https://github.com/codebasics/py/tree/master/Basics/Hindi</t>
  </si>
  <si>
    <t xml:space="preserve">### Week 8, 9: Numpy, Pandas, Data Visualization Libraries  </t>
  </si>
  <si>
    <t>* NumPy and Pandas</t>
  </si>
  <si>
    <t>- Codebasics Numpy playlist: https://www.youtube.com/playlist?list=PLeo1K3hjS3uset9zIVzJWqplaWBiacTEU</t>
  </si>
  <si>
    <t>- Codebasics pandas playlist (first 9): https://www.youtube.com/playlist?list=PLeo1K3hjS3uuASpe-1LjfG5f14Bnozjwy</t>
  </si>
  <si>
    <t>* Visualization library</t>
  </si>
  <si>
    <t>- Matplotlib: codebasics matplotlib playlist: https://www.youtube.com/playlist?list=PLeo1K3hjS3uu4Lr8_kro2AqaO6CFYgKOl</t>
  </si>
  <si>
    <t>- Seaborn: codebasics seaborn tutorials: https://www.youtube.com/playlist?list=PLJIOr9Je9wzHT-ptgfelpt2Nyx4VGX_j9</t>
  </si>
  <si>
    <t>* Kaggle exploratory data analysis</t>
  </si>
  <si>
    <t>- Notebooks: https://www.kaggle.com/notebooks</t>
  </si>
  <si>
    <t>- Datasets: https://www.kaggle.com/datasets</t>
  </si>
  <si>
    <t>### Week 10, 11, 12: SQL &amp; MongoDB</t>
  </si>
  <si>
    <t>* SQL</t>
  </si>
  <si>
    <t>- kudavenkat playlist (first 16): https://www.youtube.com/playlist?list=PL08903FB7ACA1C2FB</t>
  </si>
  <si>
    <t>- khanacademy SQL course: https://www.khanacademy.org/computing/computer-programming/sql</t>
  </si>
  <si>
    <t xml:space="preserve">* MongoDB </t>
  </si>
  <si>
    <t xml:space="preserve">  - https://www.coursera.org/learn/introduction-mongodb</t>
  </si>
  <si>
    <t>## Soft skills</t>
  </si>
  <si>
    <t>---------------</t>
  </si>
  <si>
    <t>* Learn anything effectively: https://www.youtube.com/watch?v=yZFrSDjRvjk</t>
  </si>
  <si>
    <t>* Group learning</t>
  </si>
  <si>
    <t>- Codebasics discord server:  https://discord.gg/r42Kbuk</t>
  </si>
  <si>
    <t>## Books and other resources</t>
  </si>
  <si>
    <t xml:space="preserve">--------------------------------------    </t>
  </si>
  <si>
    <t>* Free book on statistics: http://greenteapress.com/thinkstats/thinkstats.pdf</t>
  </si>
  <si>
    <t>* Another good book on statistics (not free) Naked Statistics - Charles Wheelan</t>
  </si>
  <si>
    <t>* Mechanical engineer to data analyst transition success stories</t>
  </si>
  <si>
    <t>https://youtu.be/34-RThWWRHM</t>
  </si>
  <si>
    <t>https://www.youtube.com/watch?v=HgE2yOHl1RU</t>
  </si>
  <si>
    <t>* BCom to data analyst transition success story</t>
  </si>
  <si>
    <t>https://youtu.be/lqEzYDuTnvU</t>
  </si>
  <si>
    <t>## Resume Guidance</t>
  </si>
  <si>
    <t>------------------</t>
  </si>
  <si>
    <t>* Data analyst resume review session with template resume: https://www.youtube.com/watch?v=YKPFQUvckU0</t>
  </si>
  <si>
    <t xml:space="preserve"> </t>
  </si>
  <si>
    <t>Functions and Formulas in Excel</t>
  </si>
  <si>
    <t>Sumif</t>
  </si>
  <si>
    <t>Find the total marks of all "PASS" persons</t>
  </si>
  <si>
    <t>sumifs(for multiple criterias)</t>
  </si>
  <si>
    <t>total M+S</t>
  </si>
  <si>
    <t>Find total marks from Name A where result is PASS?</t>
  </si>
  <si>
    <t>OrderDate</t>
  </si>
  <si>
    <t>Region</t>
  </si>
  <si>
    <t>City</t>
  </si>
  <si>
    <t>Category</t>
  </si>
  <si>
    <t>Product</t>
  </si>
  <si>
    <t>Quantity</t>
  </si>
  <si>
    <t>UnitPrice</t>
  </si>
  <si>
    <t>TotalPrice</t>
  </si>
  <si>
    <t>East</t>
  </si>
  <si>
    <t>Boston</t>
  </si>
  <si>
    <t>Bars</t>
  </si>
  <si>
    <t>Carrot</t>
  </si>
  <si>
    <t>Crackers</t>
  </si>
  <si>
    <t>Whole Wheat</t>
  </si>
  <si>
    <t>West</t>
  </si>
  <si>
    <t>Los Angeles</t>
  </si>
  <si>
    <t>Cookies</t>
  </si>
  <si>
    <t>Chocolate Chip</t>
  </si>
  <si>
    <t>New York</t>
  </si>
  <si>
    <t>Arrowroot</t>
  </si>
  <si>
    <t>Snacks</t>
  </si>
  <si>
    <t>Potato Chips</t>
  </si>
  <si>
    <t>Oatmeal Raisin</t>
  </si>
  <si>
    <t>Bran</t>
  </si>
  <si>
    <t>Conditional Formatting</t>
  </si>
  <si>
    <t>&lt;=== create rules in conditional formatting  option above. In this we use fill yellow clr for above average, red clr for below average cells</t>
  </si>
  <si>
    <t>The above represents the 3 color scale format in conditional formatting</t>
  </si>
  <si>
    <t>format Top 10 items or Bottom 10 items option in conditional formatting</t>
  </si>
  <si>
    <t>format data bars, it shows high valuues and low values in clr pannel, it is is conditional formatting option</t>
  </si>
  <si>
    <t>Data Validation</t>
  </si>
  <si>
    <t>DOB</t>
  </si>
  <si>
    <t>Salary</t>
  </si>
  <si>
    <t>Rank</t>
  </si>
  <si>
    <t>Instructions:</t>
  </si>
  <si>
    <t>1. Name should accept 15 characters</t>
  </si>
  <si>
    <t>2.DOB between 10 jan 199030 dec 1998</t>
  </si>
  <si>
    <t/>
  </si>
  <si>
    <t xml:space="preserve">3. The email should have an '@' present in the value provided </t>
  </si>
  <si>
    <t>4. Salary should be &gt;500000</t>
  </si>
  <si>
    <t>5. Rank should be between 100 and 200</t>
  </si>
  <si>
    <t>Lakshmi Prassu</t>
  </si>
  <si>
    <t>prasannabogineni@gmail.com</t>
  </si>
  <si>
    <t>pavan0709chinna@gmail.com</t>
  </si>
  <si>
    <t>By using List operator</t>
  </si>
  <si>
    <t>Place</t>
  </si>
  <si>
    <t>Banglore</t>
  </si>
  <si>
    <t>Maratathahalli</t>
  </si>
  <si>
    <t>Bellandur</t>
  </si>
  <si>
    <t>BTM</t>
  </si>
  <si>
    <t>White field</t>
  </si>
  <si>
    <t>Koramangla</t>
  </si>
  <si>
    <t>Kolkata</t>
  </si>
  <si>
    <t>Park street</t>
  </si>
  <si>
    <t>Park circus</t>
  </si>
  <si>
    <t>Hestings</t>
  </si>
  <si>
    <t>Salt lake</t>
  </si>
  <si>
    <t>Delhi</t>
  </si>
  <si>
    <t>Dwarakanagar</t>
  </si>
  <si>
    <t>Karolbagh</t>
  </si>
  <si>
    <t>Chandinichowk</t>
  </si>
  <si>
    <t>Rajendra nagar</t>
  </si>
  <si>
    <t>Maharashtra</t>
  </si>
  <si>
    <t>Pune</t>
  </si>
  <si>
    <t>Mmbai</t>
  </si>
  <si>
    <t>Nasik</t>
  </si>
  <si>
    <t>Pivot Tables and Charts</t>
  </si>
  <si>
    <t>San Diego</t>
  </si>
  <si>
    <t>Row Labels</t>
  </si>
  <si>
    <t>Sum of UnitPrice</t>
  </si>
  <si>
    <t>Grand Total</t>
  </si>
  <si>
    <t>Sum of TotalPrice</t>
  </si>
  <si>
    <t>Sum of Quantity</t>
  </si>
  <si>
    <t>(All)</t>
  </si>
  <si>
    <t>Average of TotalPrice</t>
  </si>
  <si>
    <t>VLOOKUP</t>
  </si>
  <si>
    <t>Age</t>
  </si>
  <si>
    <t>DailyRate</t>
  </si>
  <si>
    <t>EducationField</t>
  </si>
  <si>
    <t>EmployeeNumber</t>
  </si>
  <si>
    <t>JobRole</t>
  </si>
  <si>
    <t>MaritalStatus</t>
  </si>
  <si>
    <t>MonthlyIncome</t>
  </si>
  <si>
    <t>Research &amp; Development</t>
  </si>
  <si>
    <t>Medical</t>
  </si>
  <si>
    <t>Laboratory Technician</t>
  </si>
  <si>
    <t>Married</t>
  </si>
  <si>
    <t>Life Sciences</t>
  </si>
  <si>
    <t>Manufacturing Director</t>
  </si>
  <si>
    <t>Divorced</t>
  </si>
  <si>
    <t>Research Scientist</t>
  </si>
  <si>
    <t>Single</t>
  </si>
  <si>
    <t>Sales</t>
  </si>
  <si>
    <t>Marketing</t>
  </si>
  <si>
    <t>Manager</t>
  </si>
  <si>
    <t>Other</t>
  </si>
  <si>
    <t>Healthcare Representative</t>
  </si>
  <si>
    <t>Sales Executive</t>
  </si>
  <si>
    <t>Technical Degree</t>
  </si>
  <si>
    <t>Employee Name</t>
  </si>
  <si>
    <t>naveen</t>
  </si>
  <si>
    <t>bhavya</t>
  </si>
  <si>
    <t>ramya</t>
  </si>
  <si>
    <t>pitty</t>
  </si>
  <si>
    <t>chinchu</t>
  </si>
  <si>
    <t>navya</t>
  </si>
  <si>
    <t>swecha</t>
  </si>
  <si>
    <t>mangala</t>
  </si>
  <si>
    <t>raj</t>
  </si>
  <si>
    <t>senorita</t>
  </si>
  <si>
    <t>john</t>
  </si>
  <si>
    <t>paul</t>
  </si>
  <si>
    <t>yugandhar</t>
  </si>
  <si>
    <t>ratnakumari</t>
  </si>
  <si>
    <t>ramarao</t>
  </si>
  <si>
    <t>koti</t>
  </si>
  <si>
    <t>Employee id</t>
  </si>
  <si>
    <t>1.Find the employee name with employee id 10?</t>
  </si>
  <si>
    <t>if employee id not in the given range what will be the output, see below</t>
  </si>
  <si>
    <t>&lt;=== it shows an error message, how will we represent it nicely, let see now</t>
  </si>
  <si>
    <t>IFERROR formula can be used to take care of this kind</t>
  </si>
  <si>
    <t>&lt;=== if we use iferror function to show a message like not valid, in the next step we put it both functions together like in one cell, see below</t>
  </si>
  <si>
    <t>&lt;=====merged here, check it by giving different emp id's</t>
  </si>
  <si>
    <t>2. Find the job role of swecha?</t>
  </si>
  <si>
    <t>&lt;=====It shows an error, because employe name coolumn is not in a left most column position, it is in middle of the table, Vlokup value only takes left most column as an vlookup value, that’s why its thrown an error message, if we avoid this thing we can redefine a table name according to our instructions.</t>
  </si>
  <si>
    <t>&lt;=== you can enter any employee name here, that goves them job  role</t>
  </si>
  <si>
    <t>HLOOKUP</t>
  </si>
  <si>
    <t>Emp id</t>
  </si>
  <si>
    <t>Emp name</t>
  </si>
  <si>
    <t>Email address</t>
  </si>
  <si>
    <t>Job title</t>
  </si>
  <si>
    <t>pra@gmail.com</t>
  </si>
  <si>
    <t>pav@gmail.com</t>
  </si>
  <si>
    <t>ven@gmail.com</t>
  </si>
  <si>
    <t>nav@gmail.com</t>
  </si>
  <si>
    <t>ram@gmail.com</t>
  </si>
  <si>
    <t>pit@gmail.com</t>
  </si>
  <si>
    <t>data analyst</t>
  </si>
  <si>
    <t>lecturer</t>
  </si>
  <si>
    <t>asstmanager</t>
  </si>
  <si>
    <t>CA</t>
  </si>
  <si>
    <t>software engg.</t>
  </si>
  <si>
    <t>Test engg</t>
  </si>
  <si>
    <t>1. Find the salary of prassu using Hlookup?</t>
  </si>
  <si>
    <t>&lt;====first define name range according to our question</t>
  </si>
  <si>
    <t>2. Find the job title for Emp id 103?</t>
  </si>
  <si>
    <t>Or else we will define manullay also, below I can do it manually</t>
  </si>
  <si>
    <t>in this emp id was not in our range that’s why it throws an eror message, put it in iferror and get meaningful output</t>
  </si>
  <si>
    <t>Lookup</t>
  </si>
  <si>
    <t>&lt;=====In this function we can choose the columns whatever we want only, unlike the left most column in Vlookup, this function will be used to search the dat easily. Manually we will select the columns whatever present in our condition or question.</t>
  </si>
  <si>
    <t>1. Find the Monthly Income of Pavan ?</t>
  </si>
  <si>
    <t>2.Find the employee id of daily rate 1389?</t>
  </si>
  <si>
    <t>vauchas@gmail.com</t>
  </si>
  <si>
    <t>yugandhararaobogineni@gmail.com</t>
  </si>
  <si>
    <t>Find the employee id of pavan0709chinna@gmail.com?</t>
  </si>
  <si>
    <t>Employe Name</t>
  </si>
  <si>
    <t>Check for employee name james bond.If the value is not present, display "Not Found"?</t>
  </si>
  <si>
    <t>james bond</t>
  </si>
  <si>
    <t>Based on INDEX and MATCH Function</t>
  </si>
  <si>
    <t>we will find the data  whatever we want by using INDEX and MATCH function</t>
  </si>
  <si>
    <t>bhavya@gmail.com</t>
  </si>
  <si>
    <t>ramya@gmail.com</t>
  </si>
  <si>
    <t>pitty@gmail.com</t>
  </si>
  <si>
    <t>chinchu@gmail.com</t>
  </si>
  <si>
    <t>navya@gmail.com</t>
  </si>
  <si>
    <t>yugandharbogineni@gmail.com</t>
  </si>
  <si>
    <t>Laboratory incharge</t>
  </si>
  <si>
    <t>Engineer</t>
  </si>
  <si>
    <t>Beautician</t>
  </si>
  <si>
    <t>1. Find the salary of pavan?</t>
  </si>
  <si>
    <t>2. Find the Employee id with salary 18947?</t>
  </si>
  <si>
    <t>3.Check for employee James bond. If not found, display "Not Found"?</t>
  </si>
  <si>
    <t>James bond</t>
  </si>
  <si>
    <t>4. What is the job role and salary of Venky?</t>
  </si>
  <si>
    <t>Temperature</t>
  </si>
  <si>
    <t>Price of ice cream</t>
  </si>
  <si>
    <t>Units sold</t>
  </si>
  <si>
    <t>Mean</t>
  </si>
  <si>
    <t>Standard Error</t>
  </si>
  <si>
    <t>Median</t>
  </si>
  <si>
    <t>Mode</t>
  </si>
  <si>
    <t>Standard Deviation</t>
  </si>
  <si>
    <t>Sample Variance</t>
  </si>
  <si>
    <t>Kurtosis</t>
  </si>
  <si>
    <t>Skewness</t>
  </si>
  <si>
    <t>Range</t>
  </si>
  <si>
    <t>Minimum</t>
  </si>
  <si>
    <t>Maximum</t>
  </si>
  <si>
    <t>Sum</t>
  </si>
  <si>
    <t>Count</t>
  </si>
  <si>
    <t>Bins</t>
  </si>
  <si>
    <t>More</t>
  </si>
  <si>
    <t>Frequency</t>
  </si>
  <si>
    <t>we can perform an analysin on a single variable</t>
  </si>
  <si>
    <t>Correlation of Temp. and price of ice cream</t>
  </si>
  <si>
    <t>Correlation of Temp. and Units sold</t>
  </si>
  <si>
    <t>By using CORREL() function :</t>
  </si>
  <si>
    <t>By using Data Analysis option :</t>
  </si>
  <si>
    <t>Periodic sampling</t>
  </si>
  <si>
    <t>Random sampling</t>
  </si>
  <si>
    <t>It will give every 2nd value because I'm giving periodic interval 2 in data analysis option</t>
  </si>
  <si>
    <t>It random 3 values in a given range</t>
  </si>
  <si>
    <t>SUMMARY OUTPUT</t>
  </si>
  <si>
    <t>Regression Statistics</t>
  </si>
  <si>
    <t>Multiple R</t>
  </si>
  <si>
    <t>R Square</t>
  </si>
  <si>
    <t>Adjusted R Square</t>
  </si>
  <si>
    <t>Observations</t>
  </si>
  <si>
    <t>ANOVA</t>
  </si>
  <si>
    <t>Regression</t>
  </si>
  <si>
    <t>Residual</t>
  </si>
  <si>
    <t>Intercept</t>
  </si>
  <si>
    <t>df</t>
  </si>
  <si>
    <t>SS</t>
  </si>
  <si>
    <t>MS</t>
  </si>
  <si>
    <t>Significance F</t>
  </si>
  <si>
    <t>Coefficients</t>
  </si>
  <si>
    <t>t Stat</t>
  </si>
  <si>
    <t>P-value</t>
  </si>
  <si>
    <t>Lower 95%</t>
  </si>
  <si>
    <t>Upper 95%</t>
  </si>
  <si>
    <t>Lower 95.0%</t>
  </si>
  <si>
    <t>Upper 95.0%</t>
  </si>
  <si>
    <t>RESIDUAL OUTPUT</t>
  </si>
  <si>
    <t>Observation</t>
  </si>
  <si>
    <t>Predicted Units sold</t>
  </si>
  <si>
    <t>Residuals</t>
  </si>
  <si>
    <t>PROBABILITY OUTPUT</t>
  </si>
  <si>
    <t>Percentile</t>
  </si>
  <si>
    <t>7</t>
  </si>
  <si>
    <t>30</t>
  </si>
  <si>
    <t>Column3</t>
  </si>
  <si>
    <t>Column4</t>
  </si>
  <si>
    <t>Column5</t>
  </si>
  <si>
    <t>Column6</t>
  </si>
  <si>
    <t>Column7</t>
  </si>
  <si>
    <t>Column8</t>
  </si>
  <si>
    <t>Column9</t>
  </si>
  <si>
    <t>VBA sample program run</t>
  </si>
  <si>
    <t>write code in VBA editor</t>
  </si>
  <si>
    <t xml:space="preserve"> This is a report for VBA</t>
  </si>
  <si>
    <t>Fail</t>
  </si>
  <si>
    <t>Sheet2</t>
  </si>
  <si>
    <t>Sheet3</t>
  </si>
  <si>
    <t>Sheet4</t>
  </si>
  <si>
    <t>Sheet5</t>
  </si>
  <si>
    <t>Sheet6</t>
  </si>
  <si>
    <t>Sheet7</t>
  </si>
  <si>
    <t>Sheet8</t>
  </si>
  <si>
    <t>Sheet9</t>
  </si>
  <si>
    <t>Sheet10</t>
  </si>
  <si>
    <t>Sheet11</t>
  </si>
  <si>
    <t>Fertilizer_1.1</t>
  </si>
  <si>
    <t>Fertilizer_1.2.1</t>
  </si>
  <si>
    <t>Fertilizer_2.1</t>
  </si>
  <si>
    <t>Fertilizer_2.2</t>
  </si>
  <si>
    <t>Fertilizer_3</t>
  </si>
  <si>
    <t>177</t>
  </si>
  <si>
    <t>176</t>
  </si>
  <si>
    <t>178</t>
  </si>
  <si>
    <t>175</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</si>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</sst>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64" formatCode="[$-409]d\-mmm\-yy;@"/>
    <numFmt numFmtId="165" formatCode="[$-409]mmmm\ d\,\ yyyy;@"/>
    <numFmt numFmtId="166" formatCode="_ [$₹-4009]\ * #,##0.00_ ;_ [$₹-4009]\ * \-#,##0.00_ ;_ [$₹-4009]\ * &quot;-&quot;??_ ;_ @_ "/>
  </numFmts>
  <fonts count="31"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b/>
      <sz val="12"/>
      <name val="Calibri"/>
      <family val="2"/>
      <scheme val="minor"/>
    </font>
    <font>
      <sz val="12"/>
      <name val="Calibri"/>
      <family val="2"/>
      <scheme val="minor"/>
    </font>
    <font>
      <sz val="12"/>
      <name val="Calibri"/>
      <family val="2"/>
      <scheme val="minor"/>
    </font>
    <font>
      <b/>
      <sz val="12"/>
      <name val="Calibri"/>
      <family val="2"/>
      <scheme val="minor"/>
    </font>
    <font>
      <b/>
      <sz val="22"/>
      <color rgb="FFFF0000"/>
      <name val="Calibri"/>
      <family val="2"/>
      <scheme val="minor"/>
    </font>
    <font>
      <b/>
      <sz val="12"/>
      <color rgb="FFFF0000"/>
      <name val="Calibri"/>
      <family val="2"/>
      <scheme val="minor"/>
    </font>
    <font>
      <b/>
      <sz val="24"/>
      <color rgb="FFFF0000"/>
      <name val="Calibri"/>
      <family val="2"/>
      <scheme val="minor"/>
    </font>
    <font>
      <b/>
      <sz val="12"/>
      <color theme="8"/>
      <name val="Calibri"/>
      <family val="2"/>
      <scheme val="minor"/>
    </font>
    <font>
      <u/>
      <sz val="11"/>
      <color theme="10"/>
      <name val="Calibri"/>
      <family val="2"/>
      <scheme val="minor"/>
    </font>
    <font>
      <sz val="22"/>
      <color rgb="FFFF0000"/>
      <name val="Calibri"/>
      <family val="2"/>
      <scheme val="minor"/>
    </font>
    <font>
      <b/>
      <sz val="11"/>
      <color rgb="FFFF0000"/>
      <name val="Calibri"/>
      <family val="2"/>
      <scheme val="minor"/>
    </font>
    <font>
      <b/>
      <sz val="16"/>
      <color rgb="FFFF0000"/>
      <name val="Calibri"/>
      <family val="2"/>
      <scheme val="minor"/>
    </font>
    <font>
      <b/>
      <sz val="18"/>
      <color rgb="FFFF0000"/>
      <name val="Calibri"/>
      <family val="2"/>
      <scheme val="minor"/>
    </font>
    <font>
      <sz val="11"/>
      <color rgb="FFFF0000"/>
      <name val="Calibri"/>
      <family val="2"/>
      <scheme val="minor"/>
    </font>
    <font>
      <b/>
      <sz val="11"/>
      <color theme="1"/>
      <name val="Calibri"/>
      <family val="2"/>
      <scheme val="minor"/>
    </font>
    <font>
      <b/>
      <sz val="14"/>
      <color rgb="FFFF0000"/>
      <name val="Calibri"/>
      <family val="2"/>
      <scheme val="minor"/>
    </font>
    <font>
      <sz val="11"/>
      <color theme="9"/>
      <name val="Calibri"/>
      <family val="2"/>
      <scheme val="minor"/>
    </font>
    <font>
      <b/>
      <sz val="11"/>
      <color theme="9"/>
      <name val="Calibri"/>
      <family val="2"/>
      <scheme val="minor"/>
    </font>
    <font>
      <b/>
      <sz val="11"/>
      <color theme="0" tint="-4.9989318521683403E-2"/>
      <name val="Calibri"/>
      <family val="2"/>
      <scheme val="minor"/>
    </font>
    <font>
      <b/>
      <sz val="11"/>
      <color rgb="FF3F3F3F"/>
      <name val="Calibri"/>
      <family val="2"/>
      <scheme val="minor"/>
    </font>
    <font>
      <sz val="11"/>
      <color theme="0"/>
      <name val="Calibri"/>
      <family val="2"/>
      <scheme val="minor"/>
    </font>
    <font>
      <b/>
      <sz val="11"/>
      <color theme="9" tint="-0.249977111117893"/>
      <name val="Calibri"/>
      <family val="2"/>
      <scheme val="minor"/>
    </font>
    <font>
      <sz val="11"/>
      <color theme="5" tint="-0.249977111117893"/>
      <name val="Calibri"/>
      <family val="2"/>
      <scheme val="minor"/>
    </font>
    <font>
      <i/>
      <sz val="11"/>
      <color theme="1"/>
      <name val="Calibri"/>
      <family val="2"/>
      <scheme val="minor"/>
    </font>
    <font>
      <b/>
      <sz val="14"/>
      <color theme="0"/>
      <name val="Times New Roman"/>
      <family val="1"/>
    </font>
    <font>
      <sz val="14"/>
      <color theme="1"/>
      <name val="Times New Roman"/>
      <family val="1"/>
    </font>
    <font>
      <sz val="11"/>
      <color rgb="FF000000"/>
      <name val="Calibri"/>
      <family val="2"/>
    </font>
  </fonts>
  <fills count="29">
    <fill>
      <patternFill patternType="none"/>
    </fill>
    <fill>
      <patternFill patternType="gray125"/>
    </fill>
    <fill>
      <patternFill patternType="solid">
        <fgColor rgb="FFC6EFCE"/>
      </patternFill>
    </fill>
    <fill>
      <patternFill patternType="solid">
        <fgColor rgb="FFA5A5A5"/>
      </patternFill>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7"/>
        <bgColor indexed="64"/>
      </patternFill>
    </fill>
    <fill>
      <patternFill patternType="solid">
        <fgColor theme="5"/>
        <bgColor theme="5"/>
      </patternFill>
    </fill>
    <fill>
      <patternFill patternType="solid">
        <fgColor rgb="FFFFFF00"/>
        <bgColor indexed="64"/>
      </patternFill>
    </fill>
    <fill>
      <patternFill patternType="solid">
        <fgColor theme="0"/>
        <bgColor theme="5"/>
      </patternFill>
    </fill>
    <fill>
      <patternFill patternType="solid">
        <fgColor rgb="FFFFC000"/>
        <bgColor indexed="64"/>
      </patternFill>
    </fill>
    <fill>
      <patternFill patternType="solid">
        <fgColor theme="5"/>
        <bgColor indexed="64"/>
      </patternFill>
    </fill>
    <fill>
      <patternFill patternType="solid">
        <fgColor rgb="FFF2F2F2"/>
      </patternFill>
    </fill>
    <fill>
      <patternFill patternType="solid">
        <fgColor theme="7" tint="0.79998168889431442"/>
        <bgColor theme="7" tint="0.79998168889431442"/>
      </patternFill>
    </fill>
    <fill>
      <patternFill patternType="solid">
        <fgColor theme="7"/>
        <bgColor theme="7"/>
      </patternFill>
    </fill>
    <fill>
      <patternFill patternType="solid">
        <fgColor theme="5" tint="0.59999389629810485"/>
        <bgColor indexed="64"/>
      </patternFill>
    </fill>
    <fill>
      <patternFill patternType="solid">
        <fgColor theme="5" tint="0.39997558519241921"/>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1"/>
        <bgColor theme="1"/>
      </patternFill>
    </fill>
    <fill>
      <patternFill patternType="solid">
        <fgColor theme="1"/>
        <bgColor indexed="64"/>
      </patternFill>
    </fill>
    <fill>
      <patternFill patternType="solid">
        <fgColor theme="8"/>
        <bgColor theme="8"/>
      </patternFill>
    </fill>
    <fill>
      <patternFill patternType="solid">
        <fgColor theme="9" tint="0.59999389629810485"/>
        <bgColor indexed="64"/>
      </patternFill>
    </fill>
    <fill>
      <patternFill patternType="solid">
        <fgColor theme="9"/>
        <bgColor theme="7" tint="0.79998168889431442"/>
      </patternFill>
    </fill>
    <fill>
      <patternFill patternType="solid">
        <fgColor theme="5" tint="0.39994506668294322"/>
        <bgColor indexed="64"/>
      </patternFill>
    </fill>
    <fill>
      <patternFill patternType="solid">
        <fgColor theme="9"/>
        <bgColor theme="7" tint="0.79995117038483843"/>
      </patternFill>
    </fill>
  </fills>
  <borders count="40">
    <border>
      <left/>
      <right/>
      <top/>
      <bottom/>
      <diagonal/>
    </border>
    <border>
      <left style="double">
        <color rgb="FF3F3F3F"/>
      </left>
      <right style="double">
        <color rgb="FF3F3F3F"/>
      </right>
      <top style="double">
        <color rgb="FF3F3F3F"/>
      </top>
      <bottom style="double">
        <color rgb="FF3F3F3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ck">
        <color rgb="FFFF0000"/>
      </left>
      <right style="thick">
        <color rgb="FFFF0000"/>
      </right>
      <top style="thick">
        <color rgb="FFFF0000"/>
      </top>
      <bottom style="thick">
        <color rgb="FFFF0000"/>
      </bottom>
      <diagonal/>
    </border>
    <border>
      <left/>
      <right/>
      <top/>
      <bottom style="medium">
        <color theme="1"/>
      </bottom>
      <diagonal/>
    </border>
    <border>
      <left/>
      <right/>
      <top style="thin">
        <color theme="5"/>
      </top>
      <bottom/>
      <diagonal/>
    </border>
    <border>
      <left/>
      <right/>
      <top style="thin">
        <color theme="5"/>
      </top>
      <bottom style="thin">
        <color theme="4" tint="0.39997558519241921"/>
      </bottom>
      <diagonal/>
    </border>
    <border>
      <left style="thin">
        <color theme="5"/>
      </left>
      <right/>
      <top style="thin">
        <color theme="5"/>
      </top>
      <bottom/>
      <diagonal/>
    </border>
    <border>
      <left/>
      <right style="thin">
        <color theme="5"/>
      </right>
      <top style="thin">
        <color theme="5"/>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right/>
      <top/>
      <bottom style="thin">
        <color theme="4"/>
      </bottom>
      <diagonal/>
    </border>
    <border>
      <left style="thin">
        <color rgb="FF999999"/>
      </left>
      <right/>
      <top style="thin">
        <color indexed="65"/>
      </top>
      <bottom/>
      <diagonal/>
    </border>
    <border>
      <left style="thin">
        <color indexed="65"/>
      </left>
      <right/>
      <top style="thin">
        <color indexed="65"/>
      </top>
      <bottom/>
      <diagonal/>
    </border>
    <border>
      <left style="thin">
        <color rgb="FF3F3F3F"/>
      </left>
      <right style="thin">
        <color rgb="FF3F3F3F"/>
      </right>
      <top style="thin">
        <color rgb="FF3F3F3F"/>
      </top>
      <bottom style="thin">
        <color rgb="FF3F3F3F"/>
      </bottom>
      <diagonal/>
    </border>
    <border>
      <left style="thin">
        <color theme="7" tint="0.39997558519241921"/>
      </left>
      <right/>
      <top style="thin">
        <color theme="7" tint="0.39997558519241921"/>
      </top>
      <bottom style="thin">
        <color theme="7" tint="0.39997558519241921"/>
      </bottom>
      <diagonal/>
    </border>
    <border>
      <left style="thin">
        <color theme="7"/>
      </left>
      <right style="thin">
        <color theme="7"/>
      </right>
      <top style="thin">
        <color theme="7" tint="0.39997558519241921"/>
      </top>
      <bottom style="thin">
        <color theme="7" tint="0.39997558519241921"/>
      </bottom>
      <diagonal/>
    </border>
    <border>
      <left style="thin">
        <color theme="7"/>
      </left>
      <right style="thin">
        <color theme="7" tint="0.39997558519241921"/>
      </right>
      <top style="thin">
        <color theme="7" tint="0.39997558519241921"/>
      </top>
      <bottom style="thin">
        <color theme="7" tint="0.39997558519241921"/>
      </bottom>
      <diagonal/>
    </border>
    <border>
      <left style="thin">
        <color theme="7" tint="0.39997558519241921"/>
      </left>
      <right/>
      <top style="thin">
        <color theme="7" tint="0.39997558519241921"/>
      </top>
      <bottom/>
      <diagonal/>
    </border>
    <border>
      <left style="thin">
        <color theme="7"/>
      </left>
      <right/>
      <top style="thin">
        <color theme="7" tint="0.39997558519241921"/>
      </top>
      <bottom/>
      <diagonal/>
    </border>
    <border>
      <left style="thin">
        <color theme="7"/>
      </left>
      <right style="thin">
        <color theme="7" tint="0.39997558519241921"/>
      </right>
      <top style="thin">
        <color theme="7" tint="0.39997558519241921"/>
      </top>
      <bottom/>
      <diagonal/>
    </border>
    <border>
      <left style="thin">
        <color theme="7"/>
      </left>
      <right/>
      <top style="thin">
        <color theme="7" tint="0.39997558519241921"/>
      </top>
      <bottom style="thin">
        <color theme="7" tint="0.39997558519241921"/>
      </bottom>
      <diagonal/>
    </border>
    <border>
      <left style="thin">
        <color theme="1"/>
      </left>
      <right style="thin">
        <color theme="1"/>
      </right>
      <top style="thin">
        <color theme="1"/>
      </top>
      <bottom style="thin">
        <color theme="1"/>
      </bottom>
      <diagonal/>
    </border>
    <border>
      <left style="thin">
        <color rgb="FF3F3F3F"/>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1"/>
      </left>
      <right style="thin">
        <color theme="1"/>
      </right>
      <top style="medium">
        <color theme="1"/>
      </top>
      <bottom style="medium">
        <color theme="1"/>
      </bottom>
      <diagonal/>
    </border>
    <border diagonalDown="1">
      <left style="double">
        <color theme="1"/>
      </left>
      <right style="double">
        <color theme="1"/>
      </right>
      <top style="double">
        <color theme="1"/>
      </top>
      <bottom style="double">
        <color theme="1"/>
      </bottom>
      <diagonal style="thin">
        <color theme="0"/>
      </diagonal>
    </border>
    <border>
      <left/>
      <right/>
      <top/>
      <bottom style="medium">
        <color indexed="64"/>
      </bottom>
      <diagonal/>
    </border>
    <border>
      <left/>
      <right/>
      <top style="medium">
        <color indexed="64"/>
      </top>
      <bottom style="thin">
        <color indexed="64"/>
      </bottom>
      <diagonal/>
    </border>
    <border>
      <left style="thin">
        <color theme="7"/>
      </left>
      <right/>
      <top/>
      <bottom/>
      <diagonal/>
    </border>
    <border>
      <left/>
      <right/>
      <top style="thin">
        <color theme="7" tint="0.39997558519241921"/>
      </top>
      <bottom/>
      <diagonal/>
    </border>
    <border>
      <left style="thin">
        <color theme="7" tint="0.39997558519241921"/>
      </left>
      <right/>
      <top/>
      <bottom/>
      <diagonal/>
    </border>
  </borders>
  <cellStyleXfs count="9">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5" fillId="0" borderId="6" applyNumberFormat="0" applyFont="0" applyFill="0" applyAlignment="0" applyProtection="0"/>
    <xf numFmtId="0" fontId="12" fillId="0" borderId="0" applyNumberFormat="0" applyFill="0" applyBorder="0" applyAlignment="0" applyProtection="0"/>
    <xf numFmtId="0" fontId="23" fillId="14" borderId="20" applyNumberFormat="0" applyAlignment="0" applyProtection="0"/>
    <xf numFmtId="0" fontId="1" fillId="19" borderId="28"/>
    <xf numFmtId="0" fontId="3" fillId="3" borderId="34"/>
  </cellStyleXfs>
  <cellXfs count="178">
    <xf numFmtId="0" fontId="0" fillId="0" borderId="0" xfId="0"/>
    <xf numFmtId="14" fontId="0" fillId="0" borderId="0" xfId="0" applyNumberFormat="1"/>
    <xf numFmtId="0" fontId="0" fillId="0" borderId="0" xfId="0" applyAlignment="1">
      <alignment horizontal="center"/>
    </xf>
    <xf numFmtId="0" fontId="0" fillId="6" borderId="2" xfId="0" applyFont="1" applyFill="1" applyBorder="1" applyAlignment="1">
      <alignment horizontal="center"/>
    </xf>
    <xf numFmtId="0" fontId="0" fillId="0" borderId="2" xfId="0" applyFont="1" applyBorder="1" applyAlignment="1">
      <alignment horizontal="center"/>
    </xf>
    <xf numFmtId="0" fontId="3" fillId="5" borderId="3" xfId="0" applyFont="1" applyFill="1" applyBorder="1" applyAlignment="1">
      <alignment horizontal="center"/>
    </xf>
    <xf numFmtId="0" fontId="0" fillId="0" borderId="4" xfId="0" applyFont="1" applyBorder="1" applyAlignment="1">
      <alignment horizontal="center"/>
    </xf>
    <xf numFmtId="0" fontId="4" fillId="0" borderId="0" xfId="0" applyFont="1" applyAlignment="1" applyProtection="1">
      <alignment vertical="top" wrapText="1"/>
      <protection locked="0"/>
    </xf>
    <xf numFmtId="164" fontId="5" fillId="0" borderId="0" xfId="0" applyNumberFormat="1" applyFont="1"/>
    <xf numFmtId="0" fontId="5" fillId="0" borderId="0" xfId="0" applyFont="1"/>
    <xf numFmtId="6" fontId="5" fillId="0" borderId="0" xfId="0" applyNumberFormat="1" applyFont="1"/>
    <xf numFmtId="0" fontId="7" fillId="0" borderId="0" xfId="0" applyFont="1" applyAlignment="1" applyProtection="1">
      <alignment vertical="top" wrapText="1"/>
      <protection locked="0"/>
    </xf>
    <xf numFmtId="0" fontId="5" fillId="0" borderId="0" xfId="0" applyFont="1" applyFill="1"/>
    <xf numFmtId="0" fontId="6" fillId="0" borderId="0" xfId="0" applyNumberFormat="1" applyFont="1" applyFill="1" applyAlignment="1" applyProtection="1"/>
    <xf numFmtId="0" fontId="5" fillId="0" borderId="0" xfId="0" applyFont="1" applyBorder="1"/>
    <xf numFmtId="0" fontId="5" fillId="0" borderId="5" xfId="0" applyFont="1" applyBorder="1"/>
    <xf numFmtId="0" fontId="2" fillId="2" borderId="5" xfId="1" applyBorder="1"/>
    <xf numFmtId="0" fontId="9" fillId="0" borderId="0" xfId="0" applyFont="1"/>
    <xf numFmtId="0" fontId="10" fillId="0" borderId="0" xfId="0" applyFont="1"/>
    <xf numFmtId="0" fontId="5" fillId="0" borderId="0" xfId="0" applyFont="1" applyAlignment="1">
      <alignment horizontal="center"/>
    </xf>
    <xf numFmtId="9" fontId="5" fillId="0" borderId="0" xfId="0" applyNumberFormat="1" applyFont="1"/>
    <xf numFmtId="0" fontId="11" fillId="0" borderId="0" xfId="0" applyFont="1"/>
    <xf numFmtId="0" fontId="1" fillId="4" borderId="0" xfId="3" applyBorder="1"/>
    <xf numFmtId="0" fontId="3" fillId="3" borderId="0" xfId="2" applyBorder="1"/>
    <xf numFmtId="0" fontId="5" fillId="0" borderId="1" xfId="0" applyFont="1" applyBorder="1"/>
    <xf numFmtId="0" fontId="5" fillId="0" borderId="0" xfId="4" applyFont="1" applyBorder="1"/>
    <xf numFmtId="0" fontId="5" fillId="0" borderId="6" xfId="0" applyFont="1" applyBorder="1"/>
    <xf numFmtId="0" fontId="5" fillId="0" borderId="1" xfId="4" applyFont="1" applyBorder="1"/>
    <xf numFmtId="165" fontId="5" fillId="0" borderId="0" xfId="0" applyNumberFormat="1" applyFont="1"/>
    <xf numFmtId="0" fontId="6" fillId="0" borderId="0" xfId="0" applyFont="1" applyAlignment="1">
      <alignment horizontal="center"/>
    </xf>
    <xf numFmtId="0" fontId="6" fillId="0" borderId="0" xfId="0" applyNumberFormat="1" applyFont="1" applyAlignment="1">
      <alignment horizontal="center"/>
    </xf>
    <xf numFmtId="0" fontId="1" fillId="0" borderId="0" xfId="5" applyFont="1" applyAlignment="1">
      <alignment horizontal="center"/>
    </xf>
    <xf numFmtId="0" fontId="0" fillId="7" borderId="0" xfId="0" applyFont="1" applyFill="1" applyAlignment="1">
      <alignment horizontal="center"/>
    </xf>
    <xf numFmtId="0" fontId="0" fillId="0" borderId="0" xfId="0" applyFont="1" applyAlignment="1">
      <alignment horizontal="center"/>
    </xf>
    <xf numFmtId="0" fontId="0" fillId="0" borderId="7" xfId="0" applyFont="1" applyBorder="1" applyAlignment="1">
      <alignment horizontal="center"/>
    </xf>
    <xf numFmtId="0" fontId="0" fillId="8" borderId="0" xfId="0" applyFill="1"/>
    <xf numFmtId="0" fontId="0" fillId="0" borderId="0" xfId="0" applyAlignment="1">
      <alignment wrapText="1"/>
    </xf>
    <xf numFmtId="0" fontId="5" fillId="0" borderId="8" xfId="0" applyFont="1" applyBorder="1" applyAlignment="1">
      <alignment horizontal="center"/>
    </xf>
    <xf numFmtId="0" fontId="5" fillId="6" borderId="9" xfId="0" applyFont="1" applyFill="1" applyBorder="1" applyAlignment="1">
      <alignment horizontal="center"/>
    </xf>
    <xf numFmtId="0" fontId="5" fillId="0" borderId="9" xfId="0" applyFont="1" applyBorder="1" applyAlignment="1">
      <alignment horizontal="center"/>
    </xf>
    <xf numFmtId="0" fontId="4" fillId="9" borderId="0" xfId="0" applyFont="1" applyFill="1" applyBorder="1" applyAlignment="1">
      <alignment horizontal="center"/>
    </xf>
    <xf numFmtId="0" fontId="0" fillId="0" borderId="8" xfId="0" applyBorder="1"/>
    <xf numFmtId="0" fontId="5" fillId="10" borderId="8" xfId="0" applyFont="1" applyFill="1" applyBorder="1" applyAlignment="1">
      <alignment horizontal="center"/>
    </xf>
    <xf numFmtId="0" fontId="5" fillId="10" borderId="9" xfId="0" applyFont="1" applyFill="1" applyBorder="1" applyAlignment="1">
      <alignment horizontal="center"/>
    </xf>
    <xf numFmtId="0" fontId="0" fillId="0" borderId="6" xfId="4" applyFont="1"/>
    <xf numFmtId="0" fontId="4" fillId="9" borderId="3" xfId="0" applyFont="1" applyFill="1" applyBorder="1" applyAlignment="1">
      <alignment horizontal="center"/>
    </xf>
    <xf numFmtId="0" fontId="5" fillId="6" borderId="8" xfId="0" applyFont="1" applyFill="1" applyBorder="1" applyAlignment="1">
      <alignment horizontal="center"/>
    </xf>
    <xf numFmtId="0" fontId="4" fillId="11" borderId="3" xfId="0" applyFont="1" applyFill="1" applyBorder="1" applyAlignment="1">
      <alignment horizontal="center"/>
    </xf>
    <xf numFmtId="0" fontId="13" fillId="0" borderId="0" xfId="0" applyFont="1" applyAlignment="1"/>
    <xf numFmtId="0" fontId="0" fillId="12" borderId="0" xfId="0" applyFill="1"/>
    <xf numFmtId="0" fontId="14" fillId="12" borderId="0" xfId="0" applyFont="1" applyFill="1"/>
    <xf numFmtId="0" fontId="16" fillId="12" borderId="0" xfId="0" applyFont="1" applyFill="1"/>
    <xf numFmtId="0" fontId="8" fillId="0" borderId="0" xfId="0" applyFont="1" applyAlignment="1"/>
    <xf numFmtId="0" fontId="17" fillId="0" borderId="0" xfId="0" applyFont="1"/>
    <xf numFmtId="0" fontId="20" fillId="0" borderId="0" xfId="0" applyFont="1"/>
    <xf numFmtId="0" fontId="21" fillId="0" borderId="0" xfId="0" applyFont="1"/>
    <xf numFmtId="0" fontId="5" fillId="0" borderId="0" xfId="0" applyFont="1" applyBorder="1" applyAlignment="1">
      <alignment horizontal="center"/>
    </xf>
    <xf numFmtId="0" fontId="4" fillId="9" borderId="0" xfId="0" applyFont="1" applyFill="1" applyAlignment="1">
      <alignment horizontal="center"/>
    </xf>
    <xf numFmtId="0" fontId="5" fillId="0" borderId="6" xfId="4" applyFont="1" applyAlignment="1">
      <alignment horizontal="center"/>
    </xf>
    <xf numFmtId="0" fontId="5" fillId="0" borderId="8" xfId="0" applyNumberFormat="1" applyFont="1" applyBorder="1" applyAlignment="1">
      <alignment horizontal="center"/>
    </xf>
    <xf numFmtId="14" fontId="3" fillId="5" borderId="12" xfId="0" applyNumberFormat="1" applyFont="1" applyFill="1" applyBorder="1"/>
    <xf numFmtId="0" fontId="3" fillId="5" borderId="13" xfId="0" applyFont="1" applyFill="1" applyBorder="1"/>
    <xf numFmtId="0" fontId="3" fillId="5" borderId="14" xfId="0" applyFont="1" applyFill="1" applyBorder="1"/>
    <xf numFmtId="14" fontId="0" fillId="0" borderId="15" xfId="0" applyNumberFormat="1" applyFont="1" applyBorder="1"/>
    <xf numFmtId="0" fontId="0" fillId="0" borderId="0" xfId="0" applyFont="1" applyBorder="1"/>
    <xf numFmtId="0" fontId="0" fillId="0" borderId="16" xfId="0" applyFont="1" applyBorder="1"/>
    <xf numFmtId="0" fontId="8" fillId="0" borderId="17" xfId="0" applyFont="1" applyBorder="1" applyAlignment="1"/>
    <xf numFmtId="0" fontId="18" fillId="0" borderId="0" xfId="0" applyFont="1"/>
    <xf numFmtId="0" fontId="14" fillId="0" borderId="0" xfId="0" applyFont="1"/>
    <xf numFmtId="0" fontId="14" fillId="0" borderId="0" xfId="0" applyFont="1" applyAlignment="1">
      <alignment wrapText="1"/>
    </xf>
    <xf numFmtId="0" fontId="8" fillId="0" borderId="0" xfId="0" applyFont="1"/>
    <xf numFmtId="0" fontId="3" fillId="9" borderId="10" xfId="0" applyFont="1" applyFill="1" applyBorder="1"/>
    <xf numFmtId="0" fontId="3" fillId="9" borderId="11" xfId="0" applyFont="1" applyFill="1" applyBorder="1"/>
    <xf numFmtId="0" fontId="0" fillId="0" borderId="0" xfId="0" quotePrefix="1"/>
    <xf numFmtId="0" fontId="22" fillId="13" borderId="0" xfId="0" applyFont="1" applyFill="1"/>
    <xf numFmtId="0" fontId="12" fillId="0" borderId="0" xfId="5"/>
    <xf numFmtId="0" fontId="0" fillId="0" borderId="0" xfId="0" applyAlignment="1">
      <alignment horizontal="center" vertical="center"/>
    </xf>
    <xf numFmtId="0" fontId="0" fillId="0" borderId="10" xfId="0" applyFont="1" applyBorder="1" applyAlignment="1">
      <alignment horizontal="center" vertical="center"/>
    </xf>
    <xf numFmtId="14" fontId="0" fillId="0" borderId="0" xfId="0" applyNumberFormat="1" applyFont="1" applyBorder="1"/>
    <xf numFmtId="14" fontId="3" fillId="5" borderId="0" xfId="0" applyNumberFormat="1" applyFont="1" applyFill="1" applyBorder="1"/>
    <xf numFmtId="0" fontId="3" fillId="5" borderId="0" xfId="0" applyFont="1" applyFill="1" applyBorder="1"/>
    <xf numFmtId="0" fontId="0" fillId="0" borderId="18" xfId="0" applyBorder="1"/>
    <xf numFmtId="0" fontId="0" fillId="0" borderId="19"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0" fontId="0" fillId="0" borderId="0" xfId="0" applyNumberFormat="1"/>
    <xf numFmtId="0" fontId="3" fillId="16" borderId="22" xfId="0" applyFont="1" applyFill="1" applyBorder="1" applyAlignment="1">
      <alignment horizontal="center" vertical="center"/>
    </xf>
    <xf numFmtId="0" fontId="3" fillId="16" borderId="22" xfId="0" applyFont="1" applyFill="1" applyBorder="1"/>
    <xf numFmtId="0" fontId="3" fillId="16" borderId="24" xfId="0" applyFont="1" applyFill="1" applyBorder="1" applyAlignment="1">
      <alignment horizontal="center"/>
    </xf>
    <xf numFmtId="0" fontId="3" fillId="16" borderId="25" xfId="0" applyFont="1" applyFill="1" applyBorder="1"/>
    <xf numFmtId="0" fontId="3" fillId="16" borderId="25" xfId="0" applyFont="1" applyFill="1" applyBorder="1" applyAlignment="1">
      <alignment horizontal="center"/>
    </xf>
    <xf numFmtId="0" fontId="3" fillId="16" borderId="25" xfId="0" applyFont="1" applyFill="1" applyBorder="1" applyAlignment="1">
      <alignment horizontal="center" vertical="center"/>
    </xf>
    <xf numFmtId="0" fontId="3" fillId="16" borderId="26" xfId="0" applyFont="1" applyFill="1" applyBorder="1"/>
    <xf numFmtId="0" fontId="0" fillId="15" borderId="24" xfId="0" applyFont="1" applyFill="1" applyBorder="1" applyAlignment="1">
      <alignment horizontal="center"/>
    </xf>
    <xf numFmtId="0" fontId="0" fillId="15" borderId="25" xfId="0" applyFont="1" applyFill="1" applyBorder="1"/>
    <xf numFmtId="0" fontId="0" fillId="15" borderId="25" xfId="0" applyFont="1" applyFill="1" applyBorder="1" applyAlignment="1">
      <alignment horizontal="center"/>
    </xf>
    <xf numFmtId="0" fontId="0" fillId="15" borderId="25" xfId="0" applyFont="1" applyFill="1" applyBorder="1" applyAlignment="1">
      <alignment horizontal="center" vertical="center"/>
    </xf>
    <xf numFmtId="0" fontId="0" fillId="15" borderId="26" xfId="0" applyFont="1" applyFill="1" applyBorder="1" applyAlignment="1">
      <alignment horizontal="center"/>
    </xf>
    <xf numFmtId="0" fontId="0" fillId="0" borderId="24" xfId="0" applyFont="1" applyBorder="1" applyAlignment="1">
      <alignment horizontal="center"/>
    </xf>
    <xf numFmtId="0" fontId="0" fillId="0" borderId="25" xfId="0" applyFont="1" applyBorder="1"/>
    <xf numFmtId="0" fontId="0" fillId="0" borderId="25" xfId="0" applyFont="1" applyBorder="1" applyAlignment="1">
      <alignment horizontal="center"/>
    </xf>
    <xf numFmtId="0" fontId="0" fillId="0" borderId="25" xfId="0" applyFont="1" applyBorder="1" applyAlignment="1">
      <alignment horizontal="center" vertical="center"/>
    </xf>
    <xf numFmtId="0" fontId="0" fillId="0" borderId="26" xfId="0" applyFont="1" applyBorder="1" applyAlignment="1">
      <alignment horizontal="center"/>
    </xf>
    <xf numFmtId="0" fontId="0" fillId="15" borderId="21" xfId="0" applyFont="1" applyFill="1" applyBorder="1" applyAlignment="1">
      <alignment horizontal="center"/>
    </xf>
    <xf numFmtId="0" fontId="0" fillId="15" borderId="27" xfId="0" applyFont="1" applyFill="1" applyBorder="1"/>
    <xf numFmtId="0" fontId="0" fillId="15" borderId="27" xfId="0" applyFont="1" applyFill="1" applyBorder="1" applyAlignment="1">
      <alignment horizontal="center"/>
    </xf>
    <xf numFmtId="0" fontId="0" fillId="15" borderId="27" xfId="0" applyFont="1" applyFill="1" applyBorder="1" applyAlignment="1">
      <alignment horizontal="center" vertical="center"/>
    </xf>
    <xf numFmtId="0" fontId="0" fillId="15" borderId="23" xfId="0" applyFont="1" applyFill="1" applyBorder="1" applyAlignment="1">
      <alignment horizontal="center"/>
    </xf>
    <xf numFmtId="0" fontId="25" fillId="0" borderId="0" xfId="0" applyFont="1"/>
    <xf numFmtId="0" fontId="26" fillId="0" borderId="0" xfId="0" applyFont="1"/>
    <xf numFmtId="0" fontId="0" fillId="17" borderId="0" xfId="0" applyFill="1" applyAlignment="1">
      <alignment horizontal="center"/>
    </xf>
    <xf numFmtId="0" fontId="0" fillId="17" borderId="0" xfId="0" applyFill="1"/>
    <xf numFmtId="0" fontId="0" fillId="0" borderId="0" xfId="0" applyAlignment="1"/>
    <xf numFmtId="0" fontId="0" fillId="18" borderId="0" xfId="0" applyFill="1"/>
    <xf numFmtId="0" fontId="1" fillId="19" borderId="28" xfId="7"/>
    <xf numFmtId="0" fontId="23" fillId="14" borderId="20" xfId="6" applyAlignment="1">
      <alignment horizontal="center"/>
    </xf>
    <xf numFmtId="0" fontId="23" fillId="14" borderId="20" xfId="6" applyAlignment="1"/>
    <xf numFmtId="0" fontId="14" fillId="14" borderId="29" xfId="6" applyFont="1" applyBorder="1" applyAlignment="1"/>
    <xf numFmtId="0" fontId="0" fillId="20" borderId="0" xfId="0" applyFill="1"/>
    <xf numFmtId="0" fontId="0" fillId="21" borderId="0" xfId="0" applyFill="1"/>
    <xf numFmtId="0" fontId="0" fillId="0" borderId="0" xfId="5" applyFont="1" applyAlignment="1">
      <alignment horizontal="center"/>
    </xf>
    <xf numFmtId="0" fontId="12" fillId="0" borderId="0" xfId="5" applyAlignment="1">
      <alignment horizontal="center"/>
    </xf>
    <xf numFmtId="0" fontId="3" fillId="22" borderId="33" xfId="0" applyFont="1" applyFill="1" applyBorder="1"/>
    <xf numFmtId="0" fontId="12" fillId="0" borderId="28" xfId="5" applyBorder="1" applyAlignment="1">
      <alignment horizontal="center"/>
    </xf>
    <xf numFmtId="0" fontId="12" fillId="0" borderId="28" xfId="5" applyFont="1" applyBorder="1" applyAlignment="1">
      <alignment horizontal="center" wrapText="1"/>
    </xf>
    <xf numFmtId="0" fontId="3" fillId="23" borderId="1" xfId="2" applyFill="1"/>
    <xf numFmtId="0" fontId="0" fillId="0" borderId="0" xfId="0" applyFont="1"/>
    <xf numFmtId="0" fontId="3" fillId="24" borderId="31" xfId="0" applyFont="1" applyFill="1" applyBorder="1"/>
    <xf numFmtId="0" fontId="3" fillId="24" borderId="30" xfId="0" applyFont="1" applyFill="1" applyBorder="1" applyAlignment="1">
      <alignment horizontal="center"/>
    </xf>
    <xf numFmtId="0" fontId="3" fillId="24" borderId="31" xfId="0" applyFont="1" applyFill="1" applyBorder="1" applyAlignment="1">
      <alignment horizontal="center"/>
    </xf>
    <xf numFmtId="0" fontId="0" fillId="25" borderId="0" xfId="0" applyFill="1"/>
    <xf numFmtId="0" fontId="3" fillId="24" borderId="32" xfId="0" applyFont="1" applyFill="1" applyBorder="1" applyAlignment="1">
      <alignment horizontal="center"/>
    </xf>
    <xf numFmtId="166" fontId="0" fillId="0" borderId="0" xfId="0" applyNumberFormat="1"/>
    <xf numFmtId="0" fontId="0" fillId="0" borderId="0" xfId="0" applyFill="1" applyBorder="1" applyAlignment="1"/>
    <xf numFmtId="0" fontId="0" fillId="0" borderId="35" xfId="0" applyFill="1" applyBorder="1" applyAlignment="1"/>
    <xf numFmtId="0" fontId="27" fillId="0" borderId="36" xfId="0" applyFont="1" applyFill="1" applyBorder="1" applyAlignment="1">
      <alignment horizontal="center"/>
    </xf>
    <xf numFmtId="0" fontId="27" fillId="0" borderId="36" xfId="0" applyFont="1" applyFill="1" applyBorder="1" applyAlignment="1">
      <alignment horizontal="centerContinuous"/>
    </xf>
    <xf numFmtId="0" fontId="24" fillId="19" borderId="0" xfId="0" applyFont="1" applyFill="1" applyAlignment="1">
      <alignment horizontal="center"/>
    </xf>
    <xf numFmtId="0" fontId="0" fillId="0" borderId="0" xfId="0" applyNumberFormat="1" applyFill="1" applyBorder="1" applyAlignment="1"/>
    <xf numFmtId="0" fontId="0" fillId="0" borderId="35" xfId="0" applyNumberFormat="1" applyFill="1" applyBorder="1" applyAlignment="1"/>
    <xf numFmtId="0" fontId="0" fillId="18" borderId="0" xfId="0" applyFill="1" applyAlignment="1">
      <alignment horizontal="center" wrapText="1"/>
    </xf>
    <xf numFmtId="0" fontId="28" fillId="16" borderId="25" xfId="0" applyFont="1" applyFill="1" applyBorder="1" applyAlignment="1">
      <alignment horizontal="center" vertical="center"/>
    </xf>
    <xf numFmtId="0" fontId="28" fillId="16" borderId="24" xfId="0" applyFont="1" applyFill="1" applyBorder="1" applyAlignment="1">
      <alignment horizontal="center"/>
    </xf>
    <xf numFmtId="0" fontId="28" fillId="16" borderId="25" xfId="0" applyFont="1" applyFill="1" applyBorder="1"/>
    <xf numFmtId="0" fontId="28" fillId="16" borderId="25" xfId="0" applyFont="1" applyFill="1" applyBorder="1" applyAlignment="1">
      <alignment horizontal="center"/>
    </xf>
    <xf numFmtId="0" fontId="29" fillId="15" borderId="25" xfId="0" applyFont="1" applyFill="1" applyBorder="1" applyAlignment="1">
      <alignment horizontal="center" vertical="center"/>
    </xf>
    <xf numFmtId="0" fontId="29" fillId="15" borderId="24" xfId="0" applyFont="1" applyFill="1" applyBorder="1" applyAlignment="1">
      <alignment horizontal="center"/>
    </xf>
    <xf numFmtId="0" fontId="29" fillId="15" borderId="25" xfId="0" applyFont="1" applyFill="1" applyBorder="1"/>
    <xf numFmtId="0" fontId="29" fillId="15" borderId="25" xfId="0" applyFont="1" applyFill="1" applyBorder="1" applyAlignment="1">
      <alignment horizontal="center"/>
    </xf>
    <xf numFmtId="0" fontId="29" fillId="0" borderId="25" xfId="0" applyFont="1" applyBorder="1" applyAlignment="1">
      <alignment horizontal="center" vertical="center"/>
    </xf>
    <xf numFmtId="0" fontId="29" fillId="0" borderId="24" xfId="0" applyFont="1" applyBorder="1" applyAlignment="1">
      <alignment horizontal="center"/>
    </xf>
    <xf numFmtId="0" fontId="29" fillId="0" borderId="25" xfId="0" applyFont="1" applyBorder="1"/>
    <xf numFmtId="0" fontId="29" fillId="0" borderId="25" xfId="0" applyFont="1" applyBorder="1" applyAlignment="1">
      <alignment horizontal="center"/>
    </xf>
    <xf numFmtId="0" fontId="29" fillId="18" borderId="25" xfId="0" applyFont="1" applyFill="1" applyBorder="1"/>
    <xf numFmtId="0" fontId="29" fillId="26" borderId="25" xfId="0" applyFont="1" applyFill="1" applyBorder="1"/>
    <xf numFmtId="0" fontId="29" fillId="15" borderId="38" xfId="0" applyFont="1" applyFill="1" applyBorder="1" applyAlignment="1">
      <alignment horizontal="center" vertical="center"/>
    </xf>
    <xf numFmtId="0" fontId="29" fillId="0" borderId="38" xfId="0" applyFont="1" applyBorder="1" applyAlignment="1">
      <alignment horizontal="center" vertical="center"/>
    </xf>
    <xf numFmtId="0" fontId="28" fillId="16" borderId="0" xfId="0" applyFont="1" applyFill="1" applyBorder="1" applyAlignment="1">
      <alignment horizontal="center" vertical="center"/>
    </xf>
    <xf numFmtId="0" fontId="28" fillId="16" borderId="39" xfId="0" applyFont="1" applyFill="1" applyBorder="1" applyAlignment="1">
      <alignment horizontal="center"/>
    </xf>
    <xf numFmtId="0" fontId="28" fillId="16" borderId="37" xfId="0" applyFont="1" applyFill="1" applyBorder="1"/>
    <xf numFmtId="0" fontId="28" fillId="16" borderId="37" xfId="0" applyFont="1" applyFill="1" applyBorder="1" applyAlignment="1">
      <alignment horizontal="center"/>
    </xf>
    <xf numFmtId="0" fontId="29" fillId="0" borderId="0" xfId="0" applyFont="1"/>
    <xf numFmtId="0" fontId="29" fillId="27" borderId="25" xfId="0" applyFont="1" applyFill="1" applyBorder="1" applyAlignment="1">
      <alignment horizontal="center" vertical="center"/>
    </xf>
    <xf numFmtId="0" fontId="29" fillId="28" borderId="25" xfId="0" applyFont="1" applyFill="1" applyBorder="1" applyAlignment="1">
      <alignment horizontal="center" vertical="center"/>
    </xf>
    <xf numFmtId="0" fontId="29" fillId="27" borderId="0" xfId="0" applyFont="1" applyFill="1"/>
    <xf numFmtId="0" fontId="29" fillId="28" borderId="0" xfId="0" applyFont="1" applyFill="1"/>
    <xf numFmtId="0" fontId="8" fillId="0" borderId="0" xfId="0" applyFont="1" applyAlignment="1">
      <alignment horizontal="center"/>
    </xf>
    <xf numFmtId="0" fontId="0" fillId="0" borderId="0" xfId="0" applyAlignment="1">
      <alignment horizontal="center"/>
    </xf>
    <xf numFmtId="0" fontId="10" fillId="0" borderId="0" xfId="0" applyFont="1" applyAlignment="1">
      <alignment horizontal="center"/>
    </xf>
    <xf numFmtId="0" fontId="0" fillId="0" borderId="0" xfId="0" applyFill="1" applyAlignment="1">
      <alignment horizontal="center"/>
    </xf>
    <xf numFmtId="0" fontId="0" fillId="0" borderId="0" xfId="0" applyAlignment="1">
      <alignment horizontal="center" wrapText="1"/>
    </xf>
    <xf numFmtId="0" fontId="19" fillId="0" borderId="0" xfId="0" applyFont="1" applyAlignment="1">
      <alignment horizontal="center"/>
    </xf>
    <xf numFmtId="0" fontId="13" fillId="0" borderId="0" xfId="0" applyFont="1" applyAlignment="1">
      <alignment horizontal="center"/>
    </xf>
    <xf numFmtId="0" fontId="15" fillId="12" borderId="0" xfId="0" applyFont="1" applyFill="1" applyAlignment="1">
      <alignment horizontal="center"/>
    </xf>
    <xf numFmtId="0" fontId="27" fillId="0" borderId="36" xfId="0" applyFont="1" applyFill="1" applyBorder="1" applyAlignment="1">
      <alignment horizontal="center"/>
    </xf>
    <xf numFmtId="0" fontId="14" fillId="0" borderId="0" xfId="0" applyFont="1" applyAlignment="1">
      <alignment horizontal="center"/>
    </xf>
  </cellXfs>
  <cellStyles count="9">
    <cellStyle name="20% - Accent1" xfId="3" builtinId="30"/>
    <cellStyle name="Check Cell" xfId="2" builtinId="23"/>
    <cellStyle name="Good" xfId="1" builtinId="26"/>
    <cellStyle name="Hyperlink" xfId="5" builtinId="8"/>
    <cellStyle name="new red style" xfId="4"/>
    <cellStyle name="Normal" xfId="0" builtinId="0"/>
    <cellStyle name="Output" xfId="6" builtinId="21"/>
    <cellStyle name="Style 1" xfId="7"/>
    <cellStyle name="Style 2" xfId="8"/>
  </cellStyles>
  <dxfs count="167">
    <dxf>
      <fill>
        <patternFill patternType="none">
          <fgColor indexed="64"/>
          <bgColor indexed="65"/>
        </patternFill>
      </fill>
    </dxf>
    <dxf>
      <alignment horizontal="center" vertical="bottom" textRotation="0" wrapText="0" indent="0" justifyLastLine="0" shrinkToFit="0" readingOrder="0"/>
    </dxf>
    <dxf>
      <numFmt numFmtId="166" formatCode="_ [$₹-4009]\ * #,##0.00_ ;_ [$₹-4009]\ * \-#,##0.00_ ;_ [$₹-4009]\ * &quot;-&quot;??_ ;_ @_ "/>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_ [$₹-4009]\ * #,##0.00_ ;_ [$₹-4009]\ * \-#,##0.00_ ;_ [$₹-4009]\ * &quot;-&quot;??_ ;_ @_ "/>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_ [$₹-4009]\ * #,##0.00_ ;_ [$₹-4009]\ * \-#,##0.00_ ;_ [$₹-4009]\ * &quot;-&quot;??_ ;_ @_ "/>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_ [$₹-4009]\ * #,##0.00_ ;_ [$₹-4009]\ * \-#,##0.00_ ;_ [$₹-4009]\ * &quot;-&quot;??_ ;_ @_ "/>
    </dxf>
    <dxf>
      <alignment horizontal="center" vertical="bottom" textRotation="0" wrapText="0" indent="0" justifyLastLine="0" shrinkToFit="0" readingOrder="0"/>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border diagonalUp="0" diagonalDown="0">
        <left style="thin">
          <color theme="7"/>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bottom" textRotation="0" wrapText="0" indent="0" justifyLastLine="0" shrinkToFit="0" readingOrder="0"/>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center" textRotation="0" wrapText="0" indent="0" justifyLastLine="0" shrinkToFit="0" readingOrder="0"/>
      <border diagonalUp="0" diagonalDown="0">
        <left/>
        <right/>
        <top style="thin">
          <color theme="7" tint="0.39997558519241921"/>
        </top>
        <bottom/>
        <vertical/>
        <horizontal/>
      </border>
    </dxf>
    <dxf>
      <border outline="0">
        <left style="thin">
          <color theme="7"/>
        </left>
        <right style="thin">
          <color theme="7" tint="0.39997558519241921"/>
        </right>
        <top style="thin">
          <color theme="7" tint="0.39997558519241921"/>
        </top>
      </border>
    </dxf>
    <dxf>
      <font>
        <b val="0"/>
        <i val="0"/>
        <strike val="0"/>
        <condense val="0"/>
        <extend val="0"/>
        <outline val="0"/>
        <shadow val="0"/>
        <u val="none"/>
        <vertAlign val="baseline"/>
        <sz val="14"/>
        <color theme="1"/>
        <name val="Times New Roman"/>
        <scheme val="none"/>
      </font>
      <fill>
        <patternFill patternType="solid">
          <fgColor theme="7" tint="0.79998168889431442"/>
          <bgColor theme="7" tint="0.79998168889431442"/>
        </patternFill>
      </fill>
      <alignment horizontal="center" vertical="bottom" textRotation="0" wrapText="0" indent="0" justifyLastLine="0" shrinkToFit="0" readingOrder="0"/>
    </dxf>
    <dxf>
      <font>
        <b/>
        <i val="0"/>
        <strike val="0"/>
        <condense val="0"/>
        <extend val="0"/>
        <outline val="0"/>
        <shadow val="0"/>
        <u val="none"/>
        <vertAlign val="baseline"/>
        <sz val="14"/>
        <color theme="0"/>
        <name val="Times New Roman"/>
        <scheme val="none"/>
      </font>
      <fill>
        <patternFill patternType="solid">
          <fgColor theme="7"/>
          <bgColor theme="7"/>
        </patternFill>
      </fill>
      <border diagonalUp="0" diagonalDown="0" outline="0">
        <left style="thin">
          <color theme="7"/>
        </left>
        <right style="thin">
          <color theme="7"/>
        </right>
        <top/>
        <bottom/>
      </border>
    </dxf>
    <dxf>
      <font>
        <color rgb="FF9C0006"/>
      </font>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border outline="0">
        <bottom style="thick">
          <color theme="0"/>
        </bottom>
      </border>
    </dxf>
    <dxf>
      <font>
        <b/>
        <i val="0"/>
        <strike val="0"/>
        <condense val="0"/>
        <extend val="0"/>
        <outline val="0"/>
        <shadow val="0"/>
        <u val="none"/>
        <vertAlign val="baseline"/>
        <sz val="11"/>
        <color theme="0"/>
        <name val="Calibri"/>
        <scheme val="minor"/>
      </font>
      <fill>
        <patternFill patternType="solid">
          <fgColor theme="8"/>
          <bgColor theme="8"/>
        </patternFill>
      </fill>
      <alignment horizontal="center" vertical="bottom" textRotation="0" wrapText="0" indent="0" justifyLastLine="0" shrinkToFit="0" readingOrder="0"/>
      <border diagonalUp="0" diagonalDown="0" outline="0">
        <left style="thin">
          <color theme="0"/>
        </left>
        <right style="thin">
          <color theme="0"/>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9" formatCode="m/d/yyyy"/>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outline="0">
        <left/>
        <right/>
        <top style="thin">
          <color theme="5"/>
        </top>
        <bottom/>
      </border>
    </dxf>
    <dxf>
      <font>
        <b val="0"/>
        <i val="0"/>
        <strike val="0"/>
        <condense val="0"/>
        <extend val="0"/>
        <outline val="0"/>
        <shadow val="0"/>
        <u val="none"/>
        <vertAlign val="baseline"/>
        <sz val="12"/>
        <color auto="1"/>
        <name val="Calibri"/>
        <scheme val="minor"/>
      </font>
      <numFmt numFmtId="0" formatCode="General"/>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outline="0">
        <left/>
        <right/>
        <top style="thin">
          <color theme="5"/>
        </top>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outline="0">
        <left/>
        <right/>
        <top style="thin">
          <color theme="5"/>
        </top>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outline="0">
        <left/>
        <right/>
        <top style="thin">
          <color theme="5"/>
        </top>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outline="0">
        <left/>
        <right/>
        <top style="thin">
          <color theme="5"/>
        </top>
        <bottom/>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ill>
        <patternFill patternType="solid">
          <fgColor rgb="FFFFFF00"/>
          <bgColor rgb="FF000000"/>
        </patternFill>
      </fill>
    </dxf>
    <dxf>
      <border outline="0">
        <left style="thin">
          <color theme="5"/>
        </left>
        <right style="thin">
          <color theme="5"/>
        </right>
        <top style="thin">
          <color theme="5"/>
        </top>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auto="1"/>
        <name val="Calibri"/>
        <scheme val="minor"/>
      </font>
      <fill>
        <patternFill patternType="solid">
          <fgColor theme="5"/>
          <bgColor theme="5"/>
        </patternFill>
      </fill>
      <alignment horizontal="center" vertical="bottom" textRotation="0" wrapText="0" indent="0" justifyLastLine="0" shrinkToFit="0" readingOrder="0"/>
    </dxf>
    <dxf>
      <border diagonalUp="0" diagonalDown="0" outline="0">
        <left/>
        <right/>
        <top style="thin">
          <color theme="5"/>
        </top>
        <bottom/>
      </border>
    </dxf>
    <dxf>
      <numFmt numFmtId="0" formatCode="General"/>
    </dxf>
    <dxf>
      <border diagonalUp="0" diagonalDown="0" outline="0">
        <left/>
        <right/>
        <top style="thin">
          <color theme="5"/>
        </top>
        <bottom/>
      </border>
    </dxf>
    <dxf>
      <font>
        <b val="0"/>
        <i val="0"/>
        <strike val="0"/>
        <condense val="0"/>
        <extend val="0"/>
        <outline val="0"/>
        <shadow val="0"/>
        <u val="none"/>
        <vertAlign val="baseline"/>
        <sz val="12"/>
        <color auto="1"/>
        <name val="Calibri"/>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5"/>
        </top>
        <bottom/>
      </border>
    </dxf>
    <dxf>
      <font>
        <b val="0"/>
        <i val="0"/>
        <strike val="0"/>
        <condense val="0"/>
        <extend val="0"/>
        <outline val="0"/>
        <shadow val="0"/>
        <u val="none"/>
        <vertAlign val="baseline"/>
        <sz val="12"/>
        <color auto="1"/>
        <name val="Calibri"/>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top style="thin">
          <color theme="5"/>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auto="1"/>
        <name val="Calibri"/>
        <scheme val="minor"/>
      </font>
      <fill>
        <patternFill patternType="solid">
          <fgColor theme="5"/>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border diagonalUp="0" diagonalDown="0">
        <left/>
        <right/>
        <top style="thin">
          <color theme="5"/>
        </top>
        <bottom/>
        <vertical/>
        <horizontal/>
      </border>
    </dxf>
    <dxf>
      <fill>
        <patternFill patternType="solid">
          <fgColor rgb="FFFFFF00"/>
          <bgColor rgb="FF000000"/>
        </patternFill>
      </fill>
    </dxf>
    <dxf>
      <border outline="0">
        <left style="thin">
          <color theme="5"/>
        </left>
        <right style="thin">
          <color theme="5"/>
        </right>
        <top style="thin">
          <color theme="5"/>
        </top>
      </border>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auto="1"/>
        <name val="Calibri"/>
        <scheme val="minor"/>
      </font>
      <fill>
        <patternFill patternType="solid">
          <fgColor theme="5"/>
          <bgColor theme="5"/>
        </patternFill>
      </fill>
      <alignment horizontal="center" vertical="bottom" textRotation="0" wrapText="0" indent="0" justifyLastLine="0" shrinkToFit="0" readingOrder="0"/>
    </dxf>
    <dxf>
      <fill>
        <patternFill patternType="solid">
          <fgColor indexed="64"/>
          <bgColor theme="7"/>
        </patternFill>
      </fill>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font>
        <color rgb="FF9C6500"/>
      </font>
      <fill>
        <patternFill>
          <bgColor rgb="FFFFEB9C"/>
        </patternFill>
      </fill>
    </dxf>
    <dxf>
      <font>
        <color rgb="FF9C0006"/>
      </font>
      <fill>
        <patternFill>
          <bgColor rgb="FFFFC7CE"/>
        </patternFill>
      </fill>
    </dxf>
    <dxf>
      <fill>
        <patternFill>
          <bgColor rgb="FF00B0F0"/>
        </patternFill>
      </fill>
    </dxf>
    <dxf>
      <fill>
        <patternFill>
          <bgColor rgb="FFC00000"/>
        </patternFill>
      </fill>
    </dxf>
    <dxf>
      <fill>
        <patternFill>
          <bgColor rgb="FFFFFF00"/>
        </patternFill>
      </fill>
    </dxf>
    <dxf>
      <font>
        <color rgb="FF9C0006"/>
      </font>
      <fill>
        <patternFill>
          <bgColor rgb="FFFFC7CE"/>
        </patternFill>
      </fill>
    </dxf>
    <dxf>
      <font>
        <b val="0"/>
        <i val="0"/>
        <strike val="0"/>
        <condense val="0"/>
        <extend val="0"/>
        <outline val="0"/>
        <shadow val="0"/>
        <u val="none"/>
        <vertAlign val="baseline"/>
        <sz val="12"/>
        <color auto="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165" formatCode="[$-409]mmmm\ d\,\ yyyy;@"/>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dxf>
    <dxf>
      <numFmt numFmtId="0" formatCode="General"/>
    </dxf>
    <dxf>
      <font>
        <b val="0"/>
        <i val="0"/>
        <strike val="0"/>
        <condense val="0"/>
        <extend val="0"/>
        <outline val="0"/>
        <shadow val="0"/>
        <u val="none"/>
        <vertAlign val="baseline"/>
        <sz val="12"/>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auto="1"/>
        <name val="Calibri"/>
        <scheme val="minor"/>
      </font>
      <fill>
        <patternFill patternType="none">
          <fgColor indexed="64"/>
          <bgColor indexed="65"/>
        </patternFill>
      </fill>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protection locked="1" hidden="0"/>
    </dxf>
    <dxf>
      <font>
        <strike val="0"/>
        <outline val="0"/>
        <shadow val="0"/>
        <u val="none"/>
        <vertAlign val="baseline"/>
        <sz val="12"/>
        <color auto="1"/>
        <name val="Calibri"/>
        <scheme val="minor"/>
      </font>
      <numFmt numFmtId="0" formatCode="General"/>
      <fill>
        <patternFill patternType="none">
          <fgColor indexed="64"/>
          <bgColor auto="1"/>
        </patternFill>
      </fill>
      <alignment horizontal="general" textRotation="0" indent="0" justifyLastLine="0" shrinkToFit="0" readingOrder="0"/>
      <protection hidden="0"/>
    </dxf>
    <dxf>
      <font>
        <b val="0"/>
        <i val="0"/>
        <strike val="0"/>
        <condense val="0"/>
        <extend val="0"/>
        <outline val="0"/>
        <shadow val="0"/>
        <u val="none"/>
        <vertAlign val="baseline"/>
        <sz val="12"/>
        <color auto="1"/>
        <name val="Calibri"/>
        <scheme val="minor"/>
      </font>
      <fill>
        <patternFill patternType="none">
          <fgColor indexed="64"/>
          <bgColor indexed="65"/>
        </patternFill>
      </fill>
    </dxf>
    <dxf>
      <font>
        <strike val="0"/>
        <outline val="0"/>
        <shadow val="0"/>
        <u val="none"/>
        <vertAlign val="baseline"/>
        <sz val="12"/>
        <color auto="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indexed="65"/>
        </patternFill>
      </fill>
    </dxf>
    <dxf>
      <font>
        <strike val="0"/>
        <outline val="0"/>
        <shadow val="0"/>
        <u val="none"/>
        <vertAlign val="baseline"/>
        <sz val="12"/>
        <color auto="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2"/>
        <color auto="1"/>
        <name val="Calibri"/>
        <scheme val="minor"/>
      </font>
      <fill>
        <patternFill patternType="none">
          <fgColor indexed="64"/>
          <bgColor indexed="65"/>
        </patternFill>
      </fill>
    </dxf>
    <dxf>
      <font>
        <strike val="0"/>
        <outline val="0"/>
        <shadow val="0"/>
        <u val="none"/>
        <vertAlign val="baseline"/>
        <sz val="12"/>
        <color auto="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b val="0"/>
        <i val="0"/>
        <strike val="0"/>
        <condense val="0"/>
        <extend val="0"/>
        <outline val="0"/>
        <shadow val="0"/>
        <u val="none"/>
        <vertAlign val="baseline"/>
        <sz val="12"/>
        <color auto="1"/>
        <name val="Calibri"/>
        <scheme val="minor"/>
      </font>
    </dxf>
    <dxf>
      <font>
        <strike val="0"/>
        <outline val="0"/>
        <shadow val="0"/>
        <u val="none"/>
        <vertAlign val="baseline"/>
        <sz val="12"/>
        <color auto="1"/>
        <name val="Calibri"/>
        <scheme val="minor"/>
      </font>
      <numFmt numFmtId="164" formatCode="[$-409]d\-mmm\-yy;@"/>
    </dxf>
    <dxf>
      <font>
        <strike val="0"/>
        <outline val="0"/>
        <shadow val="0"/>
        <u val="none"/>
        <vertAlign val="baseline"/>
        <sz val="12"/>
        <color auto="1"/>
        <name val="Calibri"/>
        <scheme val="minor"/>
      </font>
      <alignment horizontal="general" textRotation="0" indent="0" justifyLastLine="0" shrinkToFit="0" readingOrder="0"/>
      <protection hidden="0"/>
    </dxf>
    <dxf>
      <font>
        <b/>
        <i val="0"/>
        <strike val="0"/>
        <condense val="0"/>
        <extend val="0"/>
        <outline val="0"/>
        <shadow val="0"/>
        <u val="none"/>
        <vertAlign val="baseline"/>
        <sz val="12"/>
        <color auto="1"/>
        <name val="Calibri"/>
        <scheme val="minor"/>
      </font>
      <alignment horizontal="general" vertical="top" textRotation="0" wrapText="1" indent="0" justifyLastLine="0" shrinkToFit="0" readingOrder="0"/>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1" defaultTableStyle="TableStyleMedium2" defaultPivotStyle="PivotStyleLight16">
    <tableStyle name="Table Style 1" pivot="0" count="0"/>
  </tableStyles>
  <colors>
    <mruColors>
      <color rgb="FFDD4D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sheet.xlsx]SimpliLearn Website stuff!PivotTable4</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Summary</a:t>
            </a:r>
          </a:p>
          <a:p>
            <a:pPr>
              <a:defRPr/>
            </a:pPr>
            <a:endParaRPr lang="en-US"/>
          </a:p>
        </c:rich>
      </c:tx>
      <c:overlay val="1"/>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'SimpliLearn Website stuff'!$K$149</c:f>
              <c:strCache>
                <c:ptCount val="1"/>
                <c:pt idx="0">
                  <c:v>Sum of TotalPrice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'SimpliLearn Website stuff'!$J$150:$J$164</c:f>
              <c:multiLvlStrCache>
                <c:ptCount val="7"/>
                <c:lvl>
                  <c:pt idx="0">
                    <c:v>Bars</c:v>
                  </c:pt>
                  <c:pt idx="1">
                    <c:v>Cookies</c:v>
                  </c:pt>
                  <c:pt idx="2">
                    <c:v>Crackers</c:v>
                  </c:pt>
                  <c:pt idx="3">
                    <c:v>Cookies</c:v>
                  </c:pt>
                  <c:pt idx="4">
                    <c:v>Cookies</c:v>
                  </c:pt>
                  <c:pt idx="5">
                    <c:v>Snacks</c:v>
                  </c:pt>
                  <c:pt idx="6">
                    <c:v>Bars</c:v>
                  </c:pt>
                </c:lvl>
                <c:lvl>
                  <c:pt idx="0">
                    <c:v>Carrot</c:v>
                  </c:pt>
                  <c:pt idx="1">
                    <c:v>Chocolate Chip</c:v>
                  </c:pt>
                  <c:pt idx="2">
                    <c:v>Whole Wheat</c:v>
                  </c:pt>
                  <c:pt idx="3">
                    <c:v>Arrowroot</c:v>
                  </c:pt>
                  <c:pt idx="4">
                    <c:v>Oatmeal Raisin</c:v>
                  </c:pt>
                  <c:pt idx="5">
                    <c:v>Potato Chips</c:v>
                  </c:pt>
                  <c:pt idx="6">
                    <c:v>Bran</c:v>
                  </c:pt>
                </c:lvl>
              </c:multiLvlStrCache>
            </c:multiLvlStrRef>
          </c:cat>
          <c:val>
            <c:numRef>
              <c:f>'SimpliLearn Website stuff'!$K$150:$K$164</c:f>
              <c:numCache>
                <c:formatCode>General</c:formatCode>
                <c:ptCount val="7"/>
                <c:pt idx="0">
                  <c:v>1418.66</c:v>
                </c:pt>
                <c:pt idx="1">
                  <c:v>724.29</c:v>
                </c:pt>
                <c:pt idx="2">
                  <c:v>534.76</c:v>
                </c:pt>
                <c:pt idx="3">
                  <c:v>378.02</c:v>
                </c:pt>
                <c:pt idx="4">
                  <c:v>335.73</c:v>
                </c:pt>
                <c:pt idx="5">
                  <c:v>291.64000000000004</c:v>
                </c:pt>
                <c:pt idx="6">
                  <c:v>184.45999999999998</c:v>
                </c:pt>
              </c:numCache>
            </c:numRef>
          </c:val>
          <c:extLst>
            <c:ext xmlns:c16="http://schemas.microsoft.com/office/drawing/2014/chart" uri="{C3380CC4-5D6E-409C-BE32-E72D297353CC}">
              <c16:uniqueId val="{00000000-85A9-41FF-9EBC-BA47D6DAEC3C}"/>
            </c:ext>
          </c:extLst>
        </c:ser>
        <c:ser>
          <c:idx val="1"/>
          <c:order val="1"/>
          <c:tx>
            <c:strRef>
              <c:f>'SimpliLearn Website stuff'!$L$149</c:f>
              <c:strCache>
                <c:ptCount val="1"/>
                <c:pt idx="0">
                  <c:v>Sum of Quantity</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'SimpliLearn Website stuff'!$J$150:$J$164</c:f>
              <c:multiLvlStrCache>
                <c:ptCount val="7"/>
                <c:lvl>
                  <c:pt idx="0">
                    <c:v>Bars</c:v>
                  </c:pt>
                  <c:pt idx="1">
                    <c:v>Cookies</c:v>
                  </c:pt>
                  <c:pt idx="2">
                    <c:v>Crackers</c:v>
                  </c:pt>
                  <c:pt idx="3">
                    <c:v>Cookies</c:v>
                  </c:pt>
                  <c:pt idx="4">
                    <c:v>Cookies</c:v>
                  </c:pt>
                  <c:pt idx="5">
                    <c:v>Snacks</c:v>
                  </c:pt>
                  <c:pt idx="6">
                    <c:v>Bars</c:v>
                  </c:pt>
                </c:lvl>
                <c:lvl>
                  <c:pt idx="0">
                    <c:v>Carrot</c:v>
                  </c:pt>
                  <c:pt idx="1">
                    <c:v>Chocolate Chip</c:v>
                  </c:pt>
                  <c:pt idx="2">
                    <c:v>Whole Wheat</c:v>
                  </c:pt>
                  <c:pt idx="3">
                    <c:v>Arrowroot</c:v>
                  </c:pt>
                  <c:pt idx="4">
                    <c:v>Oatmeal Raisin</c:v>
                  </c:pt>
                  <c:pt idx="5">
                    <c:v>Potato Chips</c:v>
                  </c:pt>
                  <c:pt idx="6">
                    <c:v>Bran</c:v>
                  </c:pt>
                </c:lvl>
              </c:multiLvlStrCache>
            </c:multiLvlStrRef>
          </c:cat>
          <c:val>
            <c:numRef>
              <c:f>'SimpliLearn Website stuff'!$L$150:$L$164</c:f>
              <c:numCache>
                <c:formatCode>General</c:formatCode>
                <c:ptCount val="7"/>
                <c:pt idx="0">
                  <c:v>404</c:v>
                </c:pt>
                <c:pt idx="1">
                  <c:v>381</c:v>
                </c:pt>
                <c:pt idx="2">
                  <c:v>304</c:v>
                </c:pt>
                <c:pt idx="3">
                  <c:v>117</c:v>
                </c:pt>
                <c:pt idx="4">
                  <c:v>186</c:v>
                </c:pt>
                <c:pt idx="5">
                  <c:v>123</c:v>
                </c:pt>
                <c:pt idx="6">
                  <c:v>145</c:v>
                </c:pt>
              </c:numCache>
            </c:numRef>
          </c:val>
          <c:extLst>
            <c:ext xmlns:c16="http://schemas.microsoft.com/office/drawing/2014/chart" uri="{C3380CC4-5D6E-409C-BE32-E72D297353CC}">
              <c16:uniqueId val="{00000001-85A9-41FF-9EBC-BA47D6DAEC3C}"/>
            </c:ext>
          </c:extLst>
        </c:ser>
        <c:ser>
          <c:idx val="2"/>
          <c:order val="2"/>
          <c:tx>
            <c:strRef>
              <c:f>'SimpliLearn Website stuff'!$M$149</c:f>
              <c:strCache>
                <c:ptCount val="1"/>
                <c:pt idx="0">
                  <c:v>Sum of UnitPrice</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'SimpliLearn Website stuff'!$J$150:$J$164</c:f>
              <c:multiLvlStrCache>
                <c:ptCount val="7"/>
                <c:lvl>
                  <c:pt idx="0">
                    <c:v>Bars</c:v>
                  </c:pt>
                  <c:pt idx="1">
                    <c:v>Cookies</c:v>
                  </c:pt>
                  <c:pt idx="2">
                    <c:v>Crackers</c:v>
                  </c:pt>
                  <c:pt idx="3">
                    <c:v>Cookies</c:v>
                  </c:pt>
                  <c:pt idx="4">
                    <c:v>Cookies</c:v>
                  </c:pt>
                  <c:pt idx="5">
                    <c:v>Snacks</c:v>
                  </c:pt>
                  <c:pt idx="6">
                    <c:v>Bars</c:v>
                  </c:pt>
                </c:lvl>
                <c:lvl>
                  <c:pt idx="0">
                    <c:v>Carrot</c:v>
                  </c:pt>
                  <c:pt idx="1">
                    <c:v>Chocolate Chip</c:v>
                  </c:pt>
                  <c:pt idx="2">
                    <c:v>Whole Wheat</c:v>
                  </c:pt>
                  <c:pt idx="3">
                    <c:v>Arrowroot</c:v>
                  </c:pt>
                  <c:pt idx="4">
                    <c:v>Oatmeal Raisin</c:v>
                  </c:pt>
                  <c:pt idx="5">
                    <c:v>Potato Chips</c:v>
                  </c:pt>
                  <c:pt idx="6">
                    <c:v>Bran</c:v>
                  </c:pt>
                </c:lvl>
              </c:multiLvlStrCache>
            </c:multiLvlStrRef>
          </c:cat>
          <c:val>
            <c:numRef>
              <c:f>'SimpliLearn Website stuff'!$M$150:$M$164</c:f>
              <c:numCache>
                <c:formatCode>General</c:formatCode>
                <c:ptCount val="7"/>
                <c:pt idx="0">
                  <c:v>14.159999999999998</c:v>
                </c:pt>
                <c:pt idx="1">
                  <c:v>11.219999999999999</c:v>
                </c:pt>
                <c:pt idx="2">
                  <c:v>13.959999999999999</c:v>
                </c:pt>
                <c:pt idx="3">
                  <c:v>6.54</c:v>
                </c:pt>
                <c:pt idx="4">
                  <c:v>8.52</c:v>
                </c:pt>
                <c:pt idx="5">
                  <c:v>4.38</c:v>
                </c:pt>
                <c:pt idx="6">
                  <c:v>3.74</c:v>
                </c:pt>
              </c:numCache>
            </c:numRef>
          </c:val>
          <c:extLst>
            <c:ext xmlns:c16="http://schemas.microsoft.com/office/drawing/2014/chart" uri="{C3380CC4-5D6E-409C-BE32-E72D297353CC}">
              <c16:uniqueId val="{00000002-85A9-41FF-9EBC-BA47D6DAEC3C}"/>
            </c:ext>
          </c:extLst>
        </c:ser>
        <c:dLbls>
          <c:dLblPos val="outEnd"/>
          <c:showLegendKey val="0"/>
          <c:showVal val="1"/>
          <c:showCatName val="0"/>
          <c:showSerName val="0"/>
          <c:showPercent val="0"/>
          <c:showBubbleSize val="0"/>
        </c:dLbls>
        <c:gapWidth val="444"/>
        <c:overlap val="-90"/>
        <c:axId val="398820728"/>
        <c:axId val="398821384"/>
      </c:barChart>
      <c:catAx>
        <c:axId val="398820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8821384"/>
        <c:crosses val="autoZero"/>
        <c:auto val="1"/>
        <c:lblAlgn val="ctr"/>
        <c:lblOffset val="100"/>
        <c:noMultiLvlLbl val="0"/>
      </c:catAx>
      <c:valAx>
        <c:axId val="398821384"/>
        <c:scaling>
          <c:orientation val="minMax"/>
        </c:scaling>
        <c:delete val="1"/>
        <c:axPos val="l"/>
        <c:numFmt formatCode="General" sourceLinked="1"/>
        <c:majorTickMark val="none"/>
        <c:minorTickMark val="none"/>
        <c:tickLblPos val="nextTo"/>
        <c:crossAx val="398820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Histogram!$I$7:$I$11</c:f>
              <c:strCache>
                <c:ptCount val="5"/>
                <c:pt idx="0">
                  <c:v>40</c:v>
                </c:pt>
                <c:pt idx="1">
                  <c:v>30</c:v>
                </c:pt>
                <c:pt idx="2">
                  <c:v>50</c:v>
                </c:pt>
                <c:pt idx="3">
                  <c:v>20</c:v>
                </c:pt>
                <c:pt idx="4">
                  <c:v>More</c:v>
                </c:pt>
              </c:strCache>
            </c:strRef>
          </c:cat>
          <c:val>
            <c:numRef>
              <c:f>Histogram!$J$7:$J$11</c:f>
              <c:numCache>
                <c:formatCode>General</c:formatCode>
                <c:ptCount val="5"/>
                <c:pt idx="0">
                  <c:v>5</c:v>
                </c:pt>
                <c:pt idx="1">
                  <c:v>3</c:v>
                </c:pt>
                <c:pt idx="2">
                  <c:v>3</c:v>
                </c:pt>
                <c:pt idx="3">
                  <c:v>2</c:v>
                </c:pt>
                <c:pt idx="4">
                  <c:v>0</c:v>
                </c:pt>
              </c:numCache>
            </c:numRef>
          </c:val>
          <c:extLst>
            <c:ext xmlns:c16="http://schemas.microsoft.com/office/drawing/2014/chart" uri="{C3380CC4-5D6E-409C-BE32-E72D297353CC}">
              <c16:uniqueId val="{00000001-A7C3-4FEB-AECA-F4C59581A26E}"/>
            </c:ext>
          </c:extLst>
        </c:ser>
        <c:dLbls>
          <c:showLegendKey val="0"/>
          <c:showVal val="0"/>
          <c:showCatName val="0"/>
          <c:showSerName val="0"/>
          <c:showPercent val="0"/>
          <c:showBubbleSize val="0"/>
        </c:dLbls>
        <c:gapWidth val="150"/>
        <c:axId val="398866984"/>
        <c:axId val="398867312"/>
      </c:barChart>
      <c:catAx>
        <c:axId val="398866984"/>
        <c:scaling>
          <c:orientation val="minMax"/>
        </c:scaling>
        <c:delete val="0"/>
        <c:axPos val="b"/>
        <c:title>
          <c:tx>
            <c:rich>
              <a:bodyPr/>
              <a:lstStyle/>
              <a:p>
                <a:pPr>
                  <a:defRPr/>
                </a:pPr>
                <a:r>
                  <a:rPr lang="en-US"/>
                  <a:t>Bins</a:t>
                </a:r>
              </a:p>
            </c:rich>
          </c:tx>
          <c:overlay val="0"/>
        </c:title>
        <c:numFmt formatCode="General" sourceLinked="1"/>
        <c:majorTickMark val="out"/>
        <c:minorTickMark val="none"/>
        <c:tickLblPos val="nextTo"/>
        <c:crossAx val="398867312"/>
        <c:crosses val="autoZero"/>
        <c:auto val="1"/>
        <c:lblAlgn val="ctr"/>
        <c:lblOffset val="100"/>
        <c:noMultiLvlLbl val="0"/>
      </c:catAx>
      <c:valAx>
        <c:axId val="398867312"/>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398866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Scater</a:t>
            </a:r>
            <a:r>
              <a:rPr lang="en-US" baseline="0"/>
              <a:t> plot of ind vs depend variables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Regression!$B$1</c:f>
              <c:strCache>
                <c:ptCount val="1"/>
                <c:pt idx="0">
                  <c:v>Price of ice cream</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1"/>
            <c:dispEq val="1"/>
            <c:trendlineLbl>
              <c:layout>
                <c:manualLayout>
                  <c:x val="-0.42279418197725283"/>
                  <c:y val="-5.441856226305045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Regression!$A$2:$A$8</c:f>
              <c:numCache>
                <c:formatCode>General</c:formatCode>
                <c:ptCount val="7"/>
                <c:pt idx="0">
                  <c:v>20</c:v>
                </c:pt>
                <c:pt idx="1">
                  <c:v>26</c:v>
                </c:pt>
                <c:pt idx="2">
                  <c:v>30</c:v>
                </c:pt>
                <c:pt idx="3">
                  <c:v>35</c:v>
                </c:pt>
                <c:pt idx="4">
                  <c:v>38</c:v>
                </c:pt>
                <c:pt idx="5">
                  <c:v>40</c:v>
                </c:pt>
                <c:pt idx="6">
                  <c:v>45</c:v>
                </c:pt>
              </c:numCache>
            </c:numRef>
          </c:xVal>
          <c:yVal>
            <c:numRef>
              <c:f>Regression!$B$2:$B$8</c:f>
              <c:numCache>
                <c:formatCode>_ [$₹-4009]\ * #,##0.00_ ;_ [$₹-4009]\ * \-#,##0.00_ ;_ [$₹-4009]\ * "-"??_ ;_ @_ </c:formatCode>
                <c:ptCount val="7"/>
                <c:pt idx="0">
                  <c:v>10</c:v>
                </c:pt>
                <c:pt idx="1">
                  <c:v>20</c:v>
                </c:pt>
                <c:pt idx="2">
                  <c:v>25</c:v>
                </c:pt>
                <c:pt idx="3">
                  <c:v>30</c:v>
                </c:pt>
                <c:pt idx="4">
                  <c:v>35</c:v>
                </c:pt>
                <c:pt idx="5">
                  <c:v>50</c:v>
                </c:pt>
                <c:pt idx="6">
                  <c:v>60</c:v>
                </c:pt>
              </c:numCache>
            </c:numRef>
          </c:yVal>
          <c:smooth val="0"/>
          <c:extLst>
            <c:ext xmlns:c16="http://schemas.microsoft.com/office/drawing/2014/chart" uri="{C3380CC4-5D6E-409C-BE32-E72D297353CC}">
              <c16:uniqueId val="{00000000-6678-4BDC-9376-B7401CF8A432}"/>
            </c:ext>
          </c:extLst>
        </c:ser>
        <c:ser>
          <c:idx val="1"/>
          <c:order val="1"/>
          <c:tx>
            <c:strRef>
              <c:f>Regression!$C$1</c:f>
              <c:strCache>
                <c:ptCount val="1"/>
                <c:pt idx="0">
                  <c:v>Units sold</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trendline>
            <c:spPr>
              <a:ln w="9525" cap="rnd">
                <a:solidFill>
                  <a:schemeClr val="accent2"/>
                </a:solidFill>
              </a:ln>
              <a:effectLst/>
            </c:spPr>
            <c:trendlineType val="linear"/>
            <c:dispRSqr val="1"/>
            <c:dispEq val="1"/>
            <c:trendlineLbl>
              <c:layout>
                <c:manualLayout>
                  <c:x val="-0.41522462817147854"/>
                  <c:y val="-0.1931393992417614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Regression!$A$2:$A$8</c:f>
              <c:numCache>
                <c:formatCode>General</c:formatCode>
                <c:ptCount val="7"/>
                <c:pt idx="0">
                  <c:v>20</c:v>
                </c:pt>
                <c:pt idx="1">
                  <c:v>26</c:v>
                </c:pt>
                <c:pt idx="2">
                  <c:v>30</c:v>
                </c:pt>
                <c:pt idx="3">
                  <c:v>35</c:v>
                </c:pt>
                <c:pt idx="4">
                  <c:v>38</c:v>
                </c:pt>
                <c:pt idx="5">
                  <c:v>40</c:v>
                </c:pt>
                <c:pt idx="6">
                  <c:v>45</c:v>
                </c:pt>
              </c:numCache>
            </c:numRef>
          </c:xVal>
          <c:yVal>
            <c:numRef>
              <c:f>Regression!$C$2:$C$8</c:f>
              <c:numCache>
                <c:formatCode>General</c:formatCode>
                <c:ptCount val="7"/>
                <c:pt idx="0">
                  <c:v>12</c:v>
                </c:pt>
                <c:pt idx="1">
                  <c:v>15</c:v>
                </c:pt>
                <c:pt idx="2">
                  <c:v>10</c:v>
                </c:pt>
                <c:pt idx="3">
                  <c:v>20</c:v>
                </c:pt>
                <c:pt idx="4">
                  <c:v>25</c:v>
                </c:pt>
                <c:pt idx="5">
                  <c:v>20</c:v>
                </c:pt>
                <c:pt idx="6">
                  <c:v>10</c:v>
                </c:pt>
              </c:numCache>
            </c:numRef>
          </c:yVal>
          <c:smooth val="0"/>
          <c:extLst>
            <c:ext xmlns:c16="http://schemas.microsoft.com/office/drawing/2014/chart" uri="{C3380CC4-5D6E-409C-BE32-E72D297353CC}">
              <c16:uniqueId val="{00000001-6678-4BDC-9376-B7401CF8A432}"/>
            </c:ext>
          </c:extLst>
        </c:ser>
        <c:dLbls>
          <c:showLegendKey val="0"/>
          <c:showVal val="0"/>
          <c:showCatName val="0"/>
          <c:showSerName val="0"/>
          <c:showPercent val="0"/>
          <c:showBubbleSize val="0"/>
        </c:dLbls>
        <c:axId val="563320432"/>
        <c:axId val="559642960"/>
      </c:scatterChart>
      <c:valAx>
        <c:axId val="5633204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642960"/>
        <c:crosses val="autoZero"/>
        <c:crossBetween val="midCat"/>
      </c:valAx>
      <c:valAx>
        <c:axId val="559642960"/>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4009]\ * #,##0.00_ ;_ [$₹-4009]\ * \-#,##0.00_ ;_ [$₹-4009]\ * &quot;-&quot;??_ ;_ @_ " sourceLinked="1"/>
        <c:majorTickMark val="out"/>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33204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Temperature Line Fit  Plot</a:t>
            </a:r>
          </a:p>
        </c:rich>
      </c:tx>
      <c:overlay val="0"/>
    </c:title>
    <c:autoTitleDeleted val="0"/>
    <c:plotArea>
      <c:layout/>
      <c:scatterChart>
        <c:scatterStyle val="lineMarker"/>
        <c:varyColors val="0"/>
        <c:ser>
          <c:idx val="0"/>
          <c:order val="0"/>
          <c:tx>
            <c:v>Units sold</c:v>
          </c:tx>
          <c:spPr>
            <a:ln w="19050">
              <a:noFill/>
            </a:ln>
          </c:spPr>
          <c:xVal>
            <c:numRef>
              <c:f>Regression!$A$2:$A$8</c:f>
              <c:numCache>
                <c:formatCode>General</c:formatCode>
                <c:ptCount val="7"/>
                <c:pt idx="0">
                  <c:v>20</c:v>
                </c:pt>
                <c:pt idx="1">
                  <c:v>26</c:v>
                </c:pt>
                <c:pt idx="2">
                  <c:v>30</c:v>
                </c:pt>
                <c:pt idx="3">
                  <c:v>35</c:v>
                </c:pt>
                <c:pt idx="4">
                  <c:v>38</c:v>
                </c:pt>
                <c:pt idx="5">
                  <c:v>40</c:v>
                </c:pt>
                <c:pt idx="6">
                  <c:v>45</c:v>
                </c:pt>
              </c:numCache>
            </c:numRef>
          </c:xVal>
          <c:yVal>
            <c:numRef>
              <c:f>Regression!$C$2:$C$8</c:f>
              <c:numCache>
                <c:formatCode>General</c:formatCode>
                <c:ptCount val="7"/>
                <c:pt idx="0">
                  <c:v>12</c:v>
                </c:pt>
                <c:pt idx="1">
                  <c:v>15</c:v>
                </c:pt>
                <c:pt idx="2">
                  <c:v>10</c:v>
                </c:pt>
                <c:pt idx="3">
                  <c:v>20</c:v>
                </c:pt>
                <c:pt idx="4">
                  <c:v>25</c:v>
                </c:pt>
                <c:pt idx="5">
                  <c:v>20</c:v>
                </c:pt>
                <c:pt idx="6">
                  <c:v>10</c:v>
                </c:pt>
              </c:numCache>
            </c:numRef>
          </c:yVal>
          <c:smooth val="0"/>
          <c:extLst>
            <c:ext xmlns:c16="http://schemas.microsoft.com/office/drawing/2014/chart" uri="{C3380CC4-5D6E-409C-BE32-E72D297353CC}">
              <c16:uniqueId val="{00000001-6990-4C08-9732-AA66D625E6CB}"/>
            </c:ext>
          </c:extLst>
        </c:ser>
        <c:ser>
          <c:idx val="1"/>
          <c:order val="1"/>
          <c:tx>
            <c:v>Predicted Units sold</c:v>
          </c:tx>
          <c:spPr>
            <a:ln w="19050">
              <a:noFill/>
            </a:ln>
          </c:spPr>
          <c:xVal>
            <c:numRef>
              <c:f>Regression!$A$2:$A$8</c:f>
              <c:numCache>
                <c:formatCode>General</c:formatCode>
                <c:ptCount val="7"/>
                <c:pt idx="0">
                  <c:v>20</c:v>
                </c:pt>
                <c:pt idx="1">
                  <c:v>26</c:v>
                </c:pt>
                <c:pt idx="2">
                  <c:v>30</c:v>
                </c:pt>
                <c:pt idx="3">
                  <c:v>35</c:v>
                </c:pt>
                <c:pt idx="4">
                  <c:v>38</c:v>
                </c:pt>
                <c:pt idx="5">
                  <c:v>40</c:v>
                </c:pt>
                <c:pt idx="6">
                  <c:v>45</c:v>
                </c:pt>
              </c:numCache>
            </c:numRef>
          </c:xVal>
          <c:yVal>
            <c:numRef>
              <c:f>Regression!$K$29:$K$35</c:f>
              <c:numCache>
                <c:formatCode>General</c:formatCode>
                <c:ptCount val="7"/>
                <c:pt idx="0">
                  <c:v>11.209472196041469</c:v>
                </c:pt>
                <c:pt idx="1">
                  <c:v>13.507775683317618</c:v>
                </c:pt>
                <c:pt idx="2">
                  <c:v>16.276508011310082</c:v>
                </c:pt>
                <c:pt idx="3">
                  <c:v>20.664820923656929</c:v>
                </c:pt>
                <c:pt idx="4">
                  <c:v>21.813972667294998</c:v>
                </c:pt>
                <c:pt idx="5">
                  <c:v>13.924363807728547</c:v>
                </c:pt>
                <c:pt idx="6">
                  <c:v>14.603086710650324</c:v>
                </c:pt>
              </c:numCache>
            </c:numRef>
          </c:yVal>
          <c:smooth val="0"/>
          <c:extLst>
            <c:ext xmlns:c16="http://schemas.microsoft.com/office/drawing/2014/chart" uri="{C3380CC4-5D6E-409C-BE32-E72D297353CC}">
              <c16:uniqueId val="{00000002-6990-4C08-9732-AA66D625E6CB}"/>
            </c:ext>
          </c:extLst>
        </c:ser>
        <c:dLbls>
          <c:showLegendKey val="0"/>
          <c:showVal val="0"/>
          <c:showCatName val="0"/>
          <c:showSerName val="0"/>
          <c:showPercent val="0"/>
          <c:showBubbleSize val="0"/>
        </c:dLbls>
        <c:axId val="650483928"/>
        <c:axId val="650484256"/>
      </c:scatterChart>
      <c:valAx>
        <c:axId val="650483928"/>
        <c:scaling>
          <c:orientation val="minMax"/>
        </c:scaling>
        <c:delete val="0"/>
        <c:axPos val="b"/>
        <c:title>
          <c:tx>
            <c:rich>
              <a:bodyPr/>
              <a:lstStyle/>
              <a:p>
                <a:pPr>
                  <a:defRPr/>
                </a:pPr>
                <a:r>
                  <a:rPr lang="en-US"/>
                  <a:t>Temperature</a:t>
                </a:r>
              </a:p>
            </c:rich>
          </c:tx>
          <c:overlay val="0"/>
        </c:title>
        <c:numFmt formatCode="General" sourceLinked="1"/>
        <c:majorTickMark val="out"/>
        <c:minorTickMark val="none"/>
        <c:tickLblPos val="nextTo"/>
        <c:crossAx val="650484256"/>
        <c:crosses val="autoZero"/>
        <c:crossBetween val="midCat"/>
      </c:valAx>
      <c:valAx>
        <c:axId val="650484256"/>
        <c:scaling>
          <c:orientation val="minMax"/>
        </c:scaling>
        <c:delete val="0"/>
        <c:axPos val="l"/>
        <c:title>
          <c:tx>
            <c:rich>
              <a:bodyPr/>
              <a:lstStyle/>
              <a:p>
                <a:pPr>
                  <a:defRPr/>
                </a:pPr>
                <a:r>
                  <a:rPr lang="en-US"/>
                  <a:t>Units sold</a:t>
                </a:r>
              </a:p>
            </c:rich>
          </c:tx>
          <c:overlay val="0"/>
        </c:title>
        <c:numFmt formatCode="General" sourceLinked="1"/>
        <c:majorTickMark val="out"/>
        <c:minorTickMark val="none"/>
        <c:tickLblPos val="nextTo"/>
        <c:crossAx val="65048392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Price of ice cream Line Fit  Plot</a:t>
            </a:r>
          </a:p>
        </c:rich>
      </c:tx>
      <c:overlay val="0"/>
    </c:title>
    <c:autoTitleDeleted val="0"/>
    <c:plotArea>
      <c:layout/>
      <c:scatterChart>
        <c:scatterStyle val="lineMarker"/>
        <c:varyColors val="0"/>
        <c:ser>
          <c:idx val="0"/>
          <c:order val="0"/>
          <c:tx>
            <c:v>Units sold</c:v>
          </c:tx>
          <c:spPr>
            <a:ln w="19050">
              <a:noFill/>
            </a:ln>
          </c:spPr>
          <c:xVal>
            <c:numRef>
              <c:f>Regression!$B$2:$B$8</c:f>
              <c:numCache>
                <c:formatCode>_ [$₹-4009]\ * #,##0.00_ ;_ [$₹-4009]\ * \-#,##0.00_ ;_ [$₹-4009]\ * "-"??_ ;_ @_ </c:formatCode>
                <c:ptCount val="7"/>
                <c:pt idx="0">
                  <c:v>10</c:v>
                </c:pt>
                <c:pt idx="1">
                  <c:v>20</c:v>
                </c:pt>
                <c:pt idx="2">
                  <c:v>25</c:v>
                </c:pt>
                <c:pt idx="3">
                  <c:v>30</c:v>
                </c:pt>
                <c:pt idx="4">
                  <c:v>35</c:v>
                </c:pt>
                <c:pt idx="5">
                  <c:v>50</c:v>
                </c:pt>
                <c:pt idx="6">
                  <c:v>60</c:v>
                </c:pt>
              </c:numCache>
            </c:numRef>
          </c:xVal>
          <c:yVal>
            <c:numRef>
              <c:f>Regression!$C$2:$C$8</c:f>
              <c:numCache>
                <c:formatCode>General</c:formatCode>
                <c:ptCount val="7"/>
                <c:pt idx="0">
                  <c:v>12</c:v>
                </c:pt>
                <c:pt idx="1">
                  <c:v>15</c:v>
                </c:pt>
                <c:pt idx="2">
                  <c:v>10</c:v>
                </c:pt>
                <c:pt idx="3">
                  <c:v>20</c:v>
                </c:pt>
                <c:pt idx="4">
                  <c:v>25</c:v>
                </c:pt>
                <c:pt idx="5">
                  <c:v>20</c:v>
                </c:pt>
                <c:pt idx="6">
                  <c:v>10</c:v>
                </c:pt>
              </c:numCache>
            </c:numRef>
          </c:yVal>
          <c:smooth val="0"/>
          <c:extLst>
            <c:ext xmlns:c16="http://schemas.microsoft.com/office/drawing/2014/chart" uri="{C3380CC4-5D6E-409C-BE32-E72D297353CC}">
              <c16:uniqueId val="{00000001-1575-4859-952A-6E2B1662065B}"/>
            </c:ext>
          </c:extLst>
        </c:ser>
        <c:ser>
          <c:idx val="1"/>
          <c:order val="1"/>
          <c:tx>
            <c:v>Predicted Units sold</c:v>
          </c:tx>
          <c:spPr>
            <a:ln w="19050">
              <a:noFill/>
            </a:ln>
          </c:spPr>
          <c:xVal>
            <c:numRef>
              <c:f>Regression!$B$2:$B$8</c:f>
              <c:numCache>
                <c:formatCode>_ [$₹-4009]\ * #,##0.00_ ;_ [$₹-4009]\ * \-#,##0.00_ ;_ [$₹-4009]\ * "-"??_ ;_ @_ </c:formatCode>
                <c:ptCount val="7"/>
                <c:pt idx="0">
                  <c:v>10</c:v>
                </c:pt>
                <c:pt idx="1">
                  <c:v>20</c:v>
                </c:pt>
                <c:pt idx="2">
                  <c:v>25</c:v>
                </c:pt>
                <c:pt idx="3">
                  <c:v>30</c:v>
                </c:pt>
                <c:pt idx="4">
                  <c:v>35</c:v>
                </c:pt>
                <c:pt idx="5">
                  <c:v>50</c:v>
                </c:pt>
                <c:pt idx="6">
                  <c:v>60</c:v>
                </c:pt>
              </c:numCache>
            </c:numRef>
          </c:xVal>
          <c:yVal>
            <c:numRef>
              <c:f>Regression!$K$29:$K$35</c:f>
              <c:numCache>
                <c:formatCode>General</c:formatCode>
                <c:ptCount val="7"/>
                <c:pt idx="0">
                  <c:v>11.209472196041469</c:v>
                </c:pt>
                <c:pt idx="1">
                  <c:v>13.507775683317618</c:v>
                </c:pt>
                <c:pt idx="2">
                  <c:v>16.276508011310082</c:v>
                </c:pt>
                <c:pt idx="3">
                  <c:v>20.664820923656929</c:v>
                </c:pt>
                <c:pt idx="4">
                  <c:v>21.813972667294998</c:v>
                </c:pt>
                <c:pt idx="5">
                  <c:v>13.924363807728547</c:v>
                </c:pt>
                <c:pt idx="6">
                  <c:v>14.603086710650324</c:v>
                </c:pt>
              </c:numCache>
            </c:numRef>
          </c:yVal>
          <c:smooth val="0"/>
          <c:extLst>
            <c:ext xmlns:c16="http://schemas.microsoft.com/office/drawing/2014/chart" uri="{C3380CC4-5D6E-409C-BE32-E72D297353CC}">
              <c16:uniqueId val="{00000002-1575-4859-952A-6E2B1662065B}"/>
            </c:ext>
          </c:extLst>
        </c:ser>
        <c:dLbls>
          <c:showLegendKey val="0"/>
          <c:showVal val="0"/>
          <c:showCatName val="0"/>
          <c:showSerName val="0"/>
          <c:showPercent val="0"/>
          <c:showBubbleSize val="0"/>
        </c:dLbls>
        <c:axId val="650488192"/>
        <c:axId val="650488520"/>
      </c:scatterChart>
      <c:valAx>
        <c:axId val="650488192"/>
        <c:scaling>
          <c:orientation val="minMax"/>
        </c:scaling>
        <c:delete val="0"/>
        <c:axPos val="b"/>
        <c:title>
          <c:tx>
            <c:rich>
              <a:bodyPr/>
              <a:lstStyle/>
              <a:p>
                <a:pPr>
                  <a:defRPr/>
                </a:pPr>
                <a:r>
                  <a:rPr lang="en-US"/>
                  <a:t>Price of ice cream</a:t>
                </a:r>
              </a:p>
            </c:rich>
          </c:tx>
          <c:overlay val="0"/>
        </c:title>
        <c:numFmt formatCode="_ [$₹-4009]\ * #,##0.00_ ;_ [$₹-4009]\ * \-#,##0.00_ ;_ [$₹-4009]\ * &quot;-&quot;??_ ;_ @_ " sourceLinked="1"/>
        <c:majorTickMark val="out"/>
        <c:minorTickMark val="none"/>
        <c:tickLblPos val="nextTo"/>
        <c:crossAx val="650488520"/>
        <c:crosses val="autoZero"/>
        <c:crossBetween val="midCat"/>
      </c:valAx>
      <c:valAx>
        <c:axId val="650488520"/>
        <c:scaling>
          <c:orientation val="minMax"/>
        </c:scaling>
        <c:delete val="0"/>
        <c:axPos val="l"/>
        <c:title>
          <c:tx>
            <c:rich>
              <a:bodyPr/>
              <a:lstStyle/>
              <a:p>
                <a:pPr>
                  <a:defRPr/>
                </a:pPr>
                <a:r>
                  <a:rPr lang="en-US"/>
                  <a:t>Units sold</a:t>
                </a:r>
              </a:p>
            </c:rich>
          </c:tx>
          <c:overlay val="0"/>
        </c:title>
        <c:numFmt formatCode="General" sourceLinked="1"/>
        <c:majorTickMark val="out"/>
        <c:minorTickMark val="none"/>
        <c:tickLblPos val="nextTo"/>
        <c:crossAx val="6504881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Regression!$N$29:$N$35</c:f>
              <c:numCache>
                <c:formatCode>General</c:formatCode>
                <c:ptCount val="7"/>
                <c:pt idx="0">
                  <c:v>7.1428571428571432</c:v>
                </c:pt>
                <c:pt idx="1">
                  <c:v>21.428571428571431</c:v>
                </c:pt>
                <c:pt idx="2">
                  <c:v>35.714285714285715</c:v>
                </c:pt>
                <c:pt idx="3">
                  <c:v>50.000000000000007</c:v>
                </c:pt>
                <c:pt idx="4">
                  <c:v>64.285714285714292</c:v>
                </c:pt>
                <c:pt idx="5">
                  <c:v>78.571428571428569</c:v>
                </c:pt>
                <c:pt idx="6">
                  <c:v>92.857142857142861</c:v>
                </c:pt>
              </c:numCache>
            </c:numRef>
          </c:xVal>
          <c:yVal>
            <c:numRef>
              <c:f>Regression!$O$29:$O$35</c:f>
              <c:numCache>
                <c:formatCode>General</c:formatCode>
                <c:ptCount val="7"/>
                <c:pt idx="0">
                  <c:v>10</c:v>
                </c:pt>
                <c:pt idx="1">
                  <c:v>10</c:v>
                </c:pt>
                <c:pt idx="2">
                  <c:v>12</c:v>
                </c:pt>
                <c:pt idx="3">
                  <c:v>15</c:v>
                </c:pt>
                <c:pt idx="4">
                  <c:v>20</c:v>
                </c:pt>
                <c:pt idx="5">
                  <c:v>20</c:v>
                </c:pt>
                <c:pt idx="6">
                  <c:v>25</c:v>
                </c:pt>
              </c:numCache>
            </c:numRef>
          </c:yVal>
          <c:smooth val="0"/>
          <c:extLst>
            <c:ext xmlns:c16="http://schemas.microsoft.com/office/drawing/2014/chart" uri="{C3380CC4-5D6E-409C-BE32-E72D297353CC}">
              <c16:uniqueId val="{00000001-27E3-4033-847C-D2E1C1ABEA9E}"/>
            </c:ext>
          </c:extLst>
        </c:ser>
        <c:dLbls>
          <c:showLegendKey val="0"/>
          <c:showVal val="0"/>
          <c:showCatName val="0"/>
          <c:showSerName val="0"/>
          <c:showPercent val="0"/>
          <c:showBubbleSize val="0"/>
        </c:dLbls>
        <c:axId val="650500656"/>
        <c:axId val="650497376"/>
      </c:scatterChart>
      <c:valAx>
        <c:axId val="650500656"/>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650497376"/>
        <c:crosses val="autoZero"/>
        <c:crossBetween val="midCat"/>
      </c:valAx>
      <c:valAx>
        <c:axId val="650497376"/>
        <c:scaling>
          <c:orientation val="minMax"/>
        </c:scaling>
        <c:delete val="0"/>
        <c:axPos val="l"/>
        <c:title>
          <c:tx>
            <c:rich>
              <a:bodyPr/>
              <a:lstStyle/>
              <a:p>
                <a:pPr>
                  <a:defRPr/>
                </a:pPr>
                <a:r>
                  <a:rPr lang="en-US"/>
                  <a:t>Units sold</a:t>
                </a:r>
              </a:p>
            </c:rich>
          </c:tx>
          <c:overlay val="0"/>
        </c:title>
        <c:numFmt formatCode="General" sourceLinked="1"/>
        <c:majorTickMark val="out"/>
        <c:minorTickMark val="none"/>
        <c:tickLblPos val="nextTo"/>
        <c:crossAx val="650500656"/>
        <c:crosses val="autoZero"/>
        <c:crossBetween val="midCat"/>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12</xdr:col>
      <xdr:colOff>85725</xdr:colOff>
      <xdr:row>149</xdr:row>
      <xdr:rowOff>133350</xdr:rowOff>
    </xdr:from>
    <xdr:to>
      <xdr:col>14</xdr:col>
      <xdr:colOff>28575</xdr:colOff>
      <xdr:row>165</xdr:row>
      <xdr:rowOff>180975</xdr:rowOff>
    </xdr:to>
    <mc:AlternateContent xmlns:mc="http://schemas.openxmlformats.org/markup-compatibility/2006" xmlns:sle15="http://schemas.microsoft.com/office/drawing/2012/slicer">
      <mc:Choice Requires="sle15">
        <xdr:graphicFrame macro="">
          <xdr:nvGraphicFramePr>
            <xdr:cNvPr id="3"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4801850" y="3144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161925</xdr:colOff>
      <xdr:row>150</xdr:row>
      <xdr:rowOff>0</xdr:rowOff>
    </xdr:from>
    <xdr:to>
      <xdr:col>16</xdr:col>
      <xdr:colOff>295275</xdr:colOff>
      <xdr:row>168</xdr:row>
      <xdr:rowOff>47625</xdr:rowOff>
    </xdr:to>
    <mc:AlternateContent xmlns:mc="http://schemas.openxmlformats.org/markup-compatibility/2006" xmlns:sle15="http://schemas.microsoft.com/office/drawing/2012/slicer">
      <mc:Choice Requires="sle15">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764000" y="31499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13</xdr:col>
      <xdr:colOff>200024</xdr:colOff>
      <xdr:row>165</xdr:row>
      <xdr:rowOff>76200</xdr:rowOff>
    </xdr:from>
    <xdr:to>
      <xdr:col>20</xdr:col>
      <xdr:colOff>495299</xdr:colOff>
      <xdr:row>184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495300</xdr:colOff>
          <xdr:row>7</xdr:row>
          <xdr:rowOff>28575</xdr:rowOff>
        </xdr:from>
        <xdr:to>
          <xdr:col>15</xdr:col>
          <xdr:colOff>323850</xdr:colOff>
          <xdr:row>9</xdr:row>
          <xdr:rowOff>19050</xdr:rowOff>
        </xdr:to>
        <xdr:sp macro="" textlink="">
          <xdr:nvSpPr>
            <xdr:cNvPr id="5123" name="Button 3" hidden="1">
              <a:extLst>
                <a:ext uri="{63B3BB69-23CF-44E3-9099-C40C66FF867C}">
                  <a14:compatExt spid="_x0000_s512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delete unwanted columns</a:t>
              </a:r>
            </a:p>
            <a:p>
              <a:pPr algn="ctr" rtl="0">
                <a:defRPr sz="1000"/>
              </a:pPr>
              <a:endParaRPr lang="en-US" sz="1100" b="0" i="0" u="none" strike="noStrike" baseline="0">
                <a:solidFill>
                  <a:srgbClr val="000000"/>
                </a:solidFill>
                <a:latin typeface="Calibri"/>
                <a:cs typeface="Calibri"/>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238125</xdr:colOff>
      <xdr:row>5</xdr:row>
      <xdr:rowOff>180975</xdr:rowOff>
    </xdr:from>
    <xdr:to>
      <xdr:col>17</xdr:col>
      <xdr:colOff>238125</xdr:colOff>
      <xdr:row>15</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9</xdr:row>
      <xdr:rowOff>28574</xdr:rowOff>
    </xdr:from>
    <xdr:to>
      <xdr:col>6</xdr:col>
      <xdr:colOff>28575</xdr:colOff>
      <xdr:row>23</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219075</xdr:colOff>
      <xdr:row>10</xdr:row>
      <xdr:rowOff>114300</xdr:rowOff>
    </xdr:from>
    <xdr:to>
      <xdr:col>24</xdr:col>
      <xdr:colOff>219075</xdr:colOff>
      <xdr:row>20</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400050</xdr:colOff>
      <xdr:row>0</xdr:row>
      <xdr:rowOff>47625</xdr:rowOff>
    </xdr:from>
    <xdr:to>
      <xdr:col>21</xdr:col>
      <xdr:colOff>400050</xdr:colOff>
      <xdr:row>10</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66675</xdr:colOff>
      <xdr:row>0</xdr:row>
      <xdr:rowOff>0</xdr:rowOff>
    </xdr:from>
    <xdr:to>
      <xdr:col>28</xdr:col>
      <xdr:colOff>66675</xdr:colOff>
      <xdr:row>10</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odsales%20datas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20science%20learning%20and%20N194certifications/Data%20sets/foodsales%20datase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odsalesdata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oodSales"/>
      <sheetName val="MyLinks"/>
      <sheetName val="foodsales dataset"/>
    </sheetNames>
    <sheetDataSet>
      <sheetData sheetId="0"/>
      <sheetData sheetId="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dsales dataset"/>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dsalesdataset"/>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657.805431365741" createdVersion="6" refreshedVersion="6" minRefreshableVersion="3" recordCount="29">
  <cacheSource type="worksheet">
    <worksheetSource name="Table16"/>
  </cacheSource>
  <cacheFields count="9">
    <cacheField name="OrderDate" numFmtId="14">
      <sharedItems containsSemiMixedTypes="0" containsNonDate="0" containsDate="1" containsString="0" minDate="2020-01-01T00:00:00" maxDate="2020-03-27T00:00:00" count="29">
        <d v="2020-01-01T00:00:00"/>
        <d v="2020-01-04T00:00:00"/>
        <d v="2020-01-07T00:00:00"/>
        <d v="2020-01-10T00:00:00"/>
        <d v="2020-01-13T00:00:00"/>
        <d v="2020-01-16T00:00:00"/>
        <d v="2020-01-19T00:00:00"/>
        <d v="2020-01-22T00:00:00"/>
        <d v="2020-01-25T00:00:00"/>
        <d v="2020-01-28T00:00:00"/>
        <d v="2020-01-31T00:00:00"/>
        <d v="2020-02-03T00:00:00"/>
        <d v="2020-02-06T00:00:00"/>
        <d v="2020-02-09T00:00:00"/>
        <d v="2020-02-12T00:00:00"/>
        <d v="2020-02-15T00:00:00"/>
        <d v="2020-02-18T00:00:00"/>
        <d v="2020-02-21T00:00:00"/>
        <d v="2020-02-24T00:00:00"/>
        <d v="2020-02-27T00:00:00"/>
        <d v="2020-03-02T00:00:00"/>
        <d v="2020-03-05T00:00:00"/>
        <d v="2020-03-08T00:00:00"/>
        <d v="2020-03-11T00:00:00"/>
        <d v="2020-03-14T00:00:00"/>
        <d v="2020-03-17T00:00:00"/>
        <d v="2020-03-20T00:00:00"/>
        <d v="2020-03-23T00:00:00"/>
        <d v="2020-03-26T00:00:00"/>
      </sharedItems>
      <fieldGroup par="8" base="0">
        <rangePr groupBy="days" startDate="2020-01-01T00:00:00" endDate="2020-03-27T00:00:00"/>
        <groupItems count="368">
          <s v="&lt;1/1/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27/2020"/>
        </groupItems>
      </fieldGroup>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7">
        <s v="Carrot"/>
        <s v="Whole Wheat"/>
        <s v="Chocolate Chip"/>
        <s v="Arrowroot"/>
        <s v="Potato Chips"/>
        <s v="Oatmeal Raisin"/>
        <s v="Bran"/>
      </sharedItems>
    </cacheField>
    <cacheField name="Quantity" numFmtId="0">
      <sharedItems containsSemiMixedTypes="0" containsString="0" containsNumber="1" containsInteger="1" minValue="23" maxValue="149"/>
    </cacheField>
    <cacheField name="UnitPrice" numFmtId="0">
      <sharedItems containsSemiMixedTypes="0" containsString="0" containsNumber="1" minValue="1.35" maxValue="3.4899999999999998"/>
    </cacheField>
    <cacheField name="TotalPrice" numFmtId="0">
      <sharedItems containsSemiMixedTypes="0" containsString="0" containsNumber="1" minValue="40.32" maxValue="366.36"/>
    </cacheField>
    <cacheField name="Months" numFmtId="0" databaseField="0">
      <fieldGroup base="0">
        <rangePr groupBy="months" startDate="2020-01-01T00:00:00" endDate="2020-03-27T00:00:00"/>
        <groupItems count="14">
          <s v="&lt;1/1/2020"/>
          <s v="Jan"/>
          <s v="Feb"/>
          <s v="Mar"/>
          <s v="Apr"/>
          <s v="May"/>
          <s v="Jun"/>
          <s v="Jul"/>
          <s v="Aug"/>
          <s v="Sep"/>
          <s v="Oct"/>
          <s v="Nov"/>
          <s v="Dec"/>
          <s v="&gt;3/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
  <r>
    <x v="0"/>
    <x v="0"/>
    <x v="0"/>
    <x v="0"/>
    <x v="0"/>
    <n v="33"/>
    <n v="1.7699999999999998"/>
    <n v="78.959999999999994"/>
  </r>
  <r>
    <x v="1"/>
    <x v="0"/>
    <x v="0"/>
    <x v="1"/>
    <x v="1"/>
    <n v="87"/>
    <n v="3.4899999999999998"/>
    <n v="182.31"/>
  </r>
  <r>
    <x v="2"/>
    <x v="1"/>
    <x v="1"/>
    <x v="2"/>
    <x v="2"/>
    <n v="58"/>
    <n v="1.8699999999999999"/>
    <n v="55.44"/>
  </r>
  <r>
    <x v="3"/>
    <x v="0"/>
    <x v="2"/>
    <x v="2"/>
    <x v="2"/>
    <n v="82"/>
    <n v="1.87"/>
    <n v="106.59"/>
  </r>
  <r>
    <x v="4"/>
    <x v="0"/>
    <x v="0"/>
    <x v="2"/>
    <x v="3"/>
    <n v="38"/>
    <n v="2.1800000000000002"/>
    <n v="184.6"/>
  </r>
  <r>
    <x v="5"/>
    <x v="0"/>
    <x v="0"/>
    <x v="0"/>
    <x v="0"/>
    <n v="54"/>
    <n v="1.77"/>
    <n v="208.86"/>
  </r>
  <r>
    <x v="6"/>
    <x v="0"/>
    <x v="0"/>
    <x v="1"/>
    <x v="1"/>
    <n v="149"/>
    <n v="3.4899999999999998"/>
    <n v="78.48"/>
  </r>
  <r>
    <x v="7"/>
    <x v="1"/>
    <x v="1"/>
    <x v="0"/>
    <x v="0"/>
    <n v="51"/>
    <n v="1.77"/>
    <n v="349.32"/>
  </r>
  <r>
    <x v="8"/>
    <x v="0"/>
    <x v="2"/>
    <x v="0"/>
    <x v="0"/>
    <n v="100"/>
    <n v="1.77"/>
    <n v="159.30000000000001"/>
  </r>
  <r>
    <x v="9"/>
    <x v="0"/>
    <x v="2"/>
    <x v="3"/>
    <x v="4"/>
    <n v="28"/>
    <n v="1.35"/>
    <n v="73.290000000000006"/>
  </r>
  <r>
    <x v="10"/>
    <x v="0"/>
    <x v="0"/>
    <x v="2"/>
    <x v="3"/>
    <n v="36"/>
    <n v="2.1800000000000002"/>
    <n v="84.96"/>
  </r>
  <r>
    <x v="11"/>
    <x v="0"/>
    <x v="0"/>
    <x v="2"/>
    <x v="2"/>
    <n v="31"/>
    <n v="1.8699999999999999"/>
    <n v="40.32"/>
  </r>
  <r>
    <x v="12"/>
    <x v="0"/>
    <x v="0"/>
    <x v="1"/>
    <x v="1"/>
    <n v="28"/>
    <n v="3.4899999999999998"/>
    <n v="125.29"/>
  </r>
  <r>
    <x v="13"/>
    <x v="1"/>
    <x v="1"/>
    <x v="0"/>
    <x v="0"/>
    <n v="44"/>
    <n v="1.7699999999999998"/>
    <n v="50.49"/>
  </r>
  <r>
    <x v="14"/>
    <x v="0"/>
    <x v="2"/>
    <x v="0"/>
    <x v="0"/>
    <n v="23"/>
    <n v="1.77"/>
    <n v="366.36"/>
  </r>
  <r>
    <x v="15"/>
    <x v="0"/>
    <x v="2"/>
    <x v="3"/>
    <x v="4"/>
    <n v="27"/>
    <n v="1.35"/>
    <n v="167.86"/>
  </r>
  <r>
    <x v="16"/>
    <x v="0"/>
    <x v="0"/>
    <x v="2"/>
    <x v="3"/>
    <n v="43"/>
    <n v="2.1799999999999997"/>
    <n v="108.46"/>
  </r>
  <r>
    <x v="17"/>
    <x v="0"/>
    <x v="0"/>
    <x v="2"/>
    <x v="5"/>
    <n v="123"/>
    <n v="2.84"/>
    <n v="87.89"/>
  </r>
  <r>
    <x v="18"/>
    <x v="1"/>
    <x v="1"/>
    <x v="0"/>
    <x v="6"/>
    <n v="42"/>
    <n v="1.87"/>
    <n v="93.72"/>
  </r>
  <r>
    <x v="19"/>
    <x v="1"/>
    <x v="1"/>
    <x v="2"/>
    <x v="5"/>
    <n v="33"/>
    <n v="2.84"/>
    <n v="153.34"/>
  </r>
  <r>
    <x v="20"/>
    <x v="0"/>
    <x v="2"/>
    <x v="2"/>
    <x v="2"/>
    <n v="85"/>
    <n v="1.8699999999999999"/>
    <n v="102.66"/>
  </r>
  <r>
    <x v="21"/>
    <x v="1"/>
    <x v="3"/>
    <x v="2"/>
    <x v="5"/>
    <n v="30"/>
    <n v="2.8400000000000003"/>
    <n v="94.5"/>
  </r>
  <r>
    <x v="22"/>
    <x v="0"/>
    <x v="0"/>
    <x v="0"/>
    <x v="0"/>
    <n v="61"/>
    <n v="1.77"/>
    <n v="80.41"/>
  </r>
  <r>
    <x v="23"/>
    <x v="0"/>
    <x v="0"/>
    <x v="1"/>
    <x v="1"/>
    <n v="40"/>
    <n v="3.4899999999999998"/>
    <n v="148.68"/>
  </r>
  <r>
    <x v="24"/>
    <x v="1"/>
    <x v="1"/>
    <x v="2"/>
    <x v="2"/>
    <n v="86"/>
    <n v="1.8699999999999999"/>
    <n v="78.48"/>
  </r>
  <r>
    <x v="25"/>
    <x v="0"/>
    <x v="2"/>
    <x v="0"/>
    <x v="0"/>
    <n v="38"/>
    <n v="1.7700000000000002"/>
    <n v="124.96"/>
  </r>
  <r>
    <x v="26"/>
    <x v="0"/>
    <x v="2"/>
    <x v="3"/>
    <x v="4"/>
    <n v="68"/>
    <n v="1.68"/>
    <n v="50.49"/>
  </r>
  <r>
    <x v="27"/>
    <x v="1"/>
    <x v="3"/>
    <x v="2"/>
    <x v="2"/>
    <n v="39"/>
    <n v="1.87"/>
    <n v="340.8"/>
  </r>
  <r>
    <x v="28"/>
    <x v="0"/>
    <x v="0"/>
    <x v="0"/>
    <x v="6"/>
    <n v="103"/>
    <n v="1.87"/>
    <n v="90.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149:M164" firstHeaderRow="0" firstDataRow="1" firstDataCol="1" rowPageCount="1" colPageCount="1"/>
  <pivotFields count="9">
    <pivotField numFmtId="14" showAll="0"/>
    <pivotField showAll="0">
      <items count="3">
        <item x="0"/>
        <item x="1"/>
        <item t="default"/>
      </items>
    </pivotField>
    <pivotField axis="axisPage" showAll="0">
      <items count="5">
        <item x="0"/>
        <item x="1"/>
        <item x="2"/>
        <item x="3"/>
        <item t="default"/>
      </items>
    </pivotField>
    <pivotField axis="axisRow" showAll="0">
      <items count="5">
        <item x="0"/>
        <item x="2"/>
        <item x="1"/>
        <item x="3"/>
        <item t="default"/>
      </items>
    </pivotField>
    <pivotField axis="axisRow" showAll="0" sortType="descending">
      <items count="8">
        <item x="3"/>
        <item x="6"/>
        <item x="0"/>
        <item x="2"/>
        <item x="5"/>
        <item x="4"/>
        <item x="1"/>
        <item t="default"/>
      </items>
      <autoSortScope>
        <pivotArea dataOnly="0" outline="0" fieldPosition="0">
          <references count="1">
            <reference field="4294967294" count="1" selected="0">
              <x v="0"/>
            </reference>
          </references>
        </pivotArea>
      </autoSortScope>
    </pivotField>
    <pivotField dataField="1" showAll="0"/>
    <pivotField dataField="1" showAll="0"/>
    <pivotField dataField="1" showAll="0"/>
    <pivotField showAll="0" defaultSubtotal="0"/>
  </pivotFields>
  <rowFields count="2">
    <field x="4"/>
    <field x="3"/>
  </rowFields>
  <rowItems count="15">
    <i>
      <x v="2"/>
    </i>
    <i r="1">
      <x/>
    </i>
    <i>
      <x v="3"/>
    </i>
    <i r="1">
      <x v="1"/>
    </i>
    <i>
      <x v="6"/>
    </i>
    <i r="1">
      <x v="2"/>
    </i>
    <i>
      <x/>
    </i>
    <i r="1">
      <x v="1"/>
    </i>
    <i>
      <x v="4"/>
    </i>
    <i r="1">
      <x v="1"/>
    </i>
    <i>
      <x v="5"/>
    </i>
    <i r="1">
      <x v="3"/>
    </i>
    <i>
      <x v="1"/>
    </i>
    <i r="1">
      <x/>
    </i>
    <i t="grand">
      <x/>
    </i>
  </rowItems>
  <colFields count="1">
    <field x="-2"/>
  </colFields>
  <colItems count="3">
    <i>
      <x/>
    </i>
    <i i="1">
      <x v="1"/>
    </i>
    <i i="2">
      <x v="2"/>
    </i>
  </colItems>
  <pageFields count="1">
    <pageField fld="2" hier="-1"/>
  </pageFields>
  <dataFields count="3">
    <dataField name="Sum of TotalPrice" fld="7" baseField="0" baseItem="0"/>
    <dataField name="Sum of Quantity" fld="5" baseField="0" baseItem="0"/>
    <dataField name="Sum of UnitPrice" fld="6" baseField="0"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171:L186" firstHeaderRow="0" firstDataRow="1" firstDataCol="1"/>
  <pivotFields count="9">
    <pivotField numFmtId="14" showAll="0"/>
    <pivotField showAll="0">
      <items count="3">
        <item x="0"/>
        <item x="1"/>
        <item t="default"/>
      </items>
    </pivotField>
    <pivotField showAll="0">
      <items count="5">
        <item x="0"/>
        <item x="1"/>
        <item x="2"/>
        <item x="3"/>
        <item t="default"/>
      </items>
    </pivotField>
    <pivotField axis="axisRow" showAll="0">
      <items count="5">
        <item x="0"/>
        <item x="2"/>
        <item x="1"/>
        <item x="3"/>
        <item t="default"/>
      </items>
    </pivotField>
    <pivotField axis="axisRow" showAll="0" sortType="descending">
      <items count="8">
        <item x="3"/>
        <item x="6"/>
        <item x="0"/>
        <item x="2"/>
        <item x="5"/>
        <item x="4"/>
        <item x="1"/>
        <item t="default"/>
      </items>
      <autoSortScope>
        <pivotArea dataOnly="0" outline="0" fieldPosition="0">
          <references count="1">
            <reference field="4294967294" count="1" selected="0">
              <x v="1"/>
            </reference>
          </references>
        </pivotArea>
      </autoSortScope>
    </pivotField>
    <pivotField showAll="0"/>
    <pivotField dataField="1" showAll="0"/>
    <pivotField dataField="1" showAll="0"/>
    <pivotField showAll="0" defaultSubtotal="0"/>
  </pivotFields>
  <rowFields count="2">
    <field x="4"/>
    <field x="3"/>
  </rowFields>
  <rowItems count="15">
    <i>
      <x v="2"/>
    </i>
    <i r="1">
      <x/>
    </i>
    <i>
      <x v="6"/>
    </i>
    <i r="1">
      <x v="2"/>
    </i>
    <i>
      <x v="3"/>
    </i>
    <i r="1">
      <x v="1"/>
    </i>
    <i>
      <x v="4"/>
    </i>
    <i r="1">
      <x v="1"/>
    </i>
    <i>
      <x/>
    </i>
    <i r="1">
      <x v="1"/>
    </i>
    <i>
      <x v="5"/>
    </i>
    <i r="1">
      <x v="3"/>
    </i>
    <i>
      <x v="1"/>
    </i>
    <i r="1">
      <x/>
    </i>
    <i t="grand">
      <x/>
    </i>
  </rowItems>
  <colFields count="1">
    <field x="-2"/>
  </colFields>
  <colItems count="2">
    <i>
      <x/>
    </i>
    <i i="1">
      <x v="1"/>
    </i>
  </colItems>
  <dataFields count="2">
    <dataField name="Average of TotalPrice" fld="7" subtotal="average" showDataAs="percentOfTotal" baseField="4" baseItem="0" numFmtId="10"/>
    <dataField name="Sum of UnitPric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mtcars+-+Dataset"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ata_analyst_learning_path_2020.md"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16">
    <queryTableFields count="5">
      <queryTableField id="1" name="Fertilizer_1.1" tableColumnId="22"/>
      <queryTableField id="2" name="Fertilizer_1.2.1" tableColumnId="23"/>
      <queryTableField id="3" name="Fertilizer_2.1" tableColumnId="24"/>
      <queryTableField id="4" name="Fertilizer_2.2" tableColumnId="25"/>
      <queryTableField id="5" name="Fertilizer_3"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extLst>
    <x:ext xmlns:x15="http://schemas.microsoft.com/office/spreadsheetml/2010/11/main" uri="{2F2917AC-EB37-4324-AD4E-5DD8C200BD13}">
      <x15:tableSlicerCache tableId="16"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16"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cache="Slicer_City" caption="City" rowHeight="241300"/>
  <slicer name="Product" cache="Slicer_Product" caption="Product" rowHeight="241300"/>
</slicers>
</file>

<file path=xl/tables/_rels/table2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1" displayName="Table1" ref="A7:B21" totalsRowShown="0" headerRowDxfId="166" dataDxfId="165">
  <autoFilter ref="A7:B21"/>
  <tableColumns count="2">
    <tableColumn id="1" name="gear" dataDxfId="164"/>
    <tableColumn id="2" name="carb" dataDxfId="16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G7:H11" totalsRowShown="0" headerRowDxfId="162" headerRowBorderDxfId="161" tableBorderDxfId="160" totalsRowBorderDxfId="159">
  <autoFilter ref="G7:H11"/>
  <tableColumns count="2">
    <tableColumn id="1" name="gear"/>
    <tableColumn id="2" name="carb"/>
  </tableColumns>
  <tableStyleInfo name="TableStyleMedium2" showFirstColumn="0" showLastColumn="0" showRowStripes="1" showColumnStripes="0"/>
</table>
</file>

<file path=xl/tables/table3.xml><?xml version="1.0" encoding="utf-8"?>
<table xmlns="http://schemas.openxmlformats.org/spreadsheetml/2006/main" id="3" name="workplaceSafetyData" displayName="workplaceSafetyData" ref="A23:O39" headerRowDxfId="158" dataDxfId="157">
  <autoFilter ref="A23:O39"/>
  <sortState ref="A24:O39">
    <sortCondition descending="1" ref="F24:F39"/>
    <sortCondition descending="1" ref="K24:K39"/>
  </sortState>
  <tableColumns count="15">
    <tableColumn id="1" name="Date" totalsRowLabel="Total" dataDxfId="156" totalsRowDxfId="155"/>
    <tableColumn id="5" name="Injury Location" dataDxfId="154" totalsRowDxfId="153"/>
    <tableColumn id="6" name="Gender" dataDxfId="152" totalsRowDxfId="151"/>
    <tableColumn id="7" name="Age Group" dataDxfId="150" totalsRowDxfId="149"/>
    <tableColumn id="8" name="Incident Type" dataDxfId="148" totalsRowDxfId="147"/>
    <tableColumn id="9" name="Days Lost" dataDxfId="146" totalsRowDxfId="145"/>
    <tableColumn id="10" name="Plant" dataDxfId="144" totalsRowDxfId="143"/>
    <tableColumn id="11" name="Report Type" dataDxfId="142" totalsRowDxfId="141"/>
    <tableColumn id="12" name="Shift" dataDxfId="140" totalsRowDxfId="139"/>
    <tableColumn id="13" name="Department" dataDxfId="138" totalsRowDxfId="137"/>
    <tableColumn id="14" name="Incident Cost" dataDxfId="136" totalsRowDxfId="135"/>
    <tableColumn id="2" name="WkDay" dataDxfId="134" totalsRowDxfId="133">
      <calculatedColumnFormula>TEXT(workplaceSafetyData[[#This Row],[Date]],"ddd")</calculatedColumnFormula>
    </tableColumn>
    <tableColumn id="3" name="Month" dataDxfId="132" totalsRowDxfId="131">
      <calculatedColumnFormula>MONTH(workplaceSafetyData[[#This Row],[Date]])</calculatedColumnFormula>
    </tableColumn>
    <tableColumn id="4" name="Year" dataDxfId="130" totalsRowDxfId="129">
      <calculatedColumnFormula>YEAR(workplaceSafetyData[[#This Row],[Date]])</calculatedColumnFormula>
    </tableColumn>
    <tableColumn id="15" name="add month and year" totalsRowFunction="sum" dataDxfId="128" totalsRowDxfId="127">
      <calculatedColumnFormula>workplaceSafetyData[[#This Row],[Month]]+workplaceSafetyData[[#This Row],[Year]]</calculatedColumnFormula>
    </tableColumn>
  </tableColumns>
  <tableStyleInfo name="TableStyleLight12" showFirstColumn="0" showLastColumn="0" showRowStripes="0" showColumnStripes="0"/>
</table>
</file>

<file path=xl/tables/table4.xml><?xml version="1.0" encoding="utf-8"?>
<table xmlns="http://schemas.openxmlformats.org/spreadsheetml/2006/main" id="4" name="Table4" displayName="Table4" ref="N43:P49" totalsRowShown="0">
  <autoFilter ref="N43:P49"/>
  <tableColumns count="3">
    <tableColumn id="1" name="column 2" dataDxfId="126"/>
    <tableColumn id="2" name="Column1" dataDxfId="125"/>
    <tableColumn id="4" name="Column2" dataDxfId="124">
      <calculatedColumnFormula>Table4[[#This Row],[column 2]]-Table4[[#This Row],[Column1]]</calculatedColumnFormula>
    </tableColumn>
  </tableColumns>
  <tableStyleInfo name="TableStyleMedium5" showFirstColumn="0" showLastColumn="0" showRowStripes="1" showColumnStripes="0"/>
</table>
</file>

<file path=xl/tables/table5.xml><?xml version="1.0" encoding="utf-8"?>
<table xmlns="http://schemas.openxmlformats.org/spreadsheetml/2006/main" id="5" name="Table5" displayName="Table5" ref="C71:F76" totalsRowShown="0" headerRowDxfId="123" dataDxfId="122">
  <autoFilter ref="C71:F76"/>
  <tableColumns count="4">
    <tableColumn id="1" name="Day" dataDxfId="121"/>
    <tableColumn id="2" name="Month" dataDxfId="120"/>
    <tableColumn id="3" name="Year" dataDxfId="119"/>
    <tableColumn id="4" name="Date" dataDxfId="118">
      <calculatedColumnFormula>DATE(E72,D72,C72)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E91:H98" totalsRowCount="1" headerRowDxfId="117" dataDxfId="116">
  <autoFilter ref="E91:H97"/>
  <tableColumns count="4">
    <tableColumn id="1" name="Name" dataDxfId="115" totalsRowDxfId="114"/>
    <tableColumn id="2" name="Maths" dataDxfId="113" totalsRowDxfId="112"/>
    <tableColumn id="3" name="Social" totalsRowFunction="custom" dataDxfId="111" totalsRowDxfId="110">
      <totalsRowFormula>SUM(Table6[Social])</totalsRowFormula>
    </tableColumn>
    <tableColumn id="4" name="RESULT MATHS" dataDxfId="109" totalsRowDxfId="108">
      <calculatedColumnFormula>IF(Table6[[#This Row],[Maths]]&lt;40,"FAIL","PASS")</calculatedColumnFormula>
    </tableColumn>
  </tableColumns>
  <tableStyleInfo name="TableStyleLight10" showFirstColumn="0" showLastColumn="0" showRowStripes="1" showColumnStripes="0"/>
</table>
</file>

<file path=xl/tables/table7.xml><?xml version="1.0" encoding="utf-8"?>
<table xmlns="http://schemas.openxmlformats.org/spreadsheetml/2006/main" id="8" name="Table8" displayName="Table8" ref="A2:C6" totalsRowShown="0" dataDxfId="101">
  <autoFilter ref="A2:C6">
    <filterColumn colId="0" hiddenButton="1"/>
    <filterColumn colId="1" hiddenButton="1"/>
    <filterColumn colId="2" hiddenButton="1"/>
  </autoFilter>
  <tableColumns count="3">
    <tableColumn id="1" name="Email" dataDxfId="100" dataCellStyle="Hyperlink"/>
    <tableColumn id="2" name="First Name" dataDxfId="99"/>
    <tableColumn id="3" name="Last Name" dataDxfId="98"/>
  </tableColumns>
  <tableStyleInfo name="TableStyleMedium21" showFirstColumn="0" showLastColumn="0" showRowStripes="1" showColumnStripes="0"/>
</table>
</file>

<file path=xl/tables/table8.xml><?xml version="1.0" encoding="utf-8"?>
<table xmlns="http://schemas.openxmlformats.org/spreadsheetml/2006/main" id="9" name="Table9" displayName="Table9" ref="A9:D13" totalsRowShown="0">
  <autoFilter ref="A9:D13">
    <filterColumn colId="0" hiddenButton="1"/>
    <filterColumn colId="1" hiddenButton="1"/>
    <filterColumn colId="2" hiddenButton="1"/>
    <filterColumn colId="3" hiddenButton="1"/>
  </autoFilter>
  <tableColumns count="4">
    <tableColumn id="1" name="Data"/>
    <tableColumn id="2" name="First Name"/>
    <tableColumn id="3" name="Last Name"/>
    <tableColumn id="4" name="Occupation"/>
  </tableColumns>
  <tableStyleInfo name="TableStyleMedium3" showFirstColumn="0" showLastColumn="0" showRowStripes="1" showColumnStripes="0"/>
</table>
</file>

<file path=xl/tables/table9.xml><?xml version="1.0" encoding="utf-8"?>
<table xmlns="http://schemas.openxmlformats.org/spreadsheetml/2006/main" id="14" name="Table14" displayName="Table14" ref="A16:E17" totalsRowShown="0">
  <autoFilter ref="A16:E17">
    <filterColumn colId="0" hiddenButton="1"/>
    <filterColumn colId="1" hiddenButton="1"/>
    <filterColumn colId="2" hiddenButton="1"/>
    <filterColumn colId="3" hiddenButton="1"/>
    <filterColumn colId="4" hiddenButton="1"/>
  </autoFilter>
  <tableColumns count="5">
    <tableColumn id="1" name="Item" dataDxfId="97"/>
    <tableColumn id="2" name="Bread"/>
    <tableColumn id="3" name="Donut"/>
    <tableColumn id="4" name="Cake"/>
    <tableColumn id="5" name="Chocolate"/>
  </tableColumns>
  <tableStyleInfo name="Table Style 1" showFirstColumn="0" showLastColumn="0" showRowStripes="1" showColumnStripes="0"/>
</table>
</file>

<file path=xl/tables/table10.xml><?xml version="1.0" encoding="utf-8"?>
<table xmlns="http://schemas.openxmlformats.org/spreadsheetml/2006/main" id="7" name="Table7" displayName="Table7" ref="A28:D35" totalsRowShown="0" headerRowDxfId="96" dataDxfId="95" tableBorderDxfId="94">
  <autoFilter ref="A28:D35"/>
  <sortState ref="C29:F35">
    <sortCondition sortBy="cellColor" ref="E29:E35" dxfId="93"/>
  </sortState>
  <tableColumns count="4">
    <tableColumn id="1" name="Name" dataDxfId="92"/>
    <tableColumn id="2" name="Maths" dataDxfId="91"/>
    <tableColumn id="3" name="Social" dataDxfId="90"/>
    <tableColumn id="4" name="RESULT MATHS" dataDxfId="89">
      <calculatedColumnFormula>IF(B29&lt;40,"FAIL","PASS")</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id="11" name="Table11" displayName="Table11" ref="A38:C46" totalsRowCount="1" headerRowDxfId="88" headerRowBorderDxfId="87" tableBorderDxfId="86" totalsRowBorderDxfId="85">
  <autoFilter ref="A38:C45"/>
  <tableColumns count="3">
    <tableColumn id="1" name="Maths" totalsRowLabel="Total" dataDxfId="84" totalsRowDxfId="83"/>
    <tableColumn id="2" name="Social" totalsRowFunction="sum" totalsRowDxfId="82"/>
    <tableColumn id="3" name="Total" totalsRowFunction="sum" dataDxfId="81" totalsRowDxfId="80">
      <calculatedColumnFormula>SUM(Table11[[#This Row],[Maths]:[Social]])</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id="12" name="Table12" displayName="Table12" ref="D49:D52" totalsRowShown="0">
  <autoFilter ref="D49:D52"/>
  <tableColumns count="1">
    <tableColumn id="1" name="Department"/>
  </tableColumns>
  <tableStyleInfo name="TableStyleMedium5" showFirstColumn="0" showLastColumn="0" showRowStripes="1" showColumnStripes="0"/>
</table>
</file>

<file path=xl/tables/table13.xml><?xml version="1.0" encoding="utf-8"?>
<table xmlns="http://schemas.openxmlformats.org/spreadsheetml/2006/main" id="10" name="Table711" displayName="Table711" ref="A60:E69" totalsRowCount="1" headerRowDxfId="79" dataDxfId="78" tableBorderDxfId="77">
  <autoFilter ref="A60:E68"/>
  <sortState ref="C60:F66">
    <sortCondition sortBy="cellColor" ref="E29:E35" dxfId="76"/>
  </sortState>
  <tableColumns count="5">
    <tableColumn id="1" name="Name" dataDxfId="75" totalsRowDxfId="74"/>
    <tableColumn id="2" name="Maths" totalsRowFunction="sum" dataDxfId="73" totalsRowDxfId="72"/>
    <tableColumn id="3" name="Social" totalsRowFunction="sum" dataDxfId="71" totalsRowDxfId="70"/>
    <tableColumn id="4" name="RESULT MATHS" dataDxfId="69" totalsRowDxfId="68">
      <calculatedColumnFormula>IF(B61&lt;40,"FAIL","PASS")</calculatedColumnFormula>
    </tableColumn>
    <tableColumn id="5" name="total M+S" dataDxfId="67" totalsRowDxfId="66">
      <calculatedColumnFormula>SUM(Table711[[#This Row],[Maths]]+Table711[[#This Row],[Social]])</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id="13" name="Table13" displayName="Table13" ref="D116:H124" totalsRowShown="0">
  <autoFilter ref="D116:H124">
    <filterColumn colId="0" hiddenButton="1"/>
    <filterColumn colId="1" hiddenButton="1"/>
    <filterColumn colId="2" hiddenButton="1"/>
    <filterColumn colId="3" hiddenButton="1"/>
    <filterColumn colId="4" hiddenButton="1"/>
  </autoFilter>
  <tableColumns count="5">
    <tableColumn id="1" name="Name"/>
    <tableColumn id="2" name="DOB"/>
    <tableColumn id="3" name="Email"/>
    <tableColumn id="4" name="Salary"/>
    <tableColumn id="5" name="Rank"/>
  </tableColumns>
  <tableStyleInfo name="TableStyleLight10" showFirstColumn="0" showLastColumn="0" showRowStripes="1" showColumnStripes="0"/>
</table>
</file>

<file path=xl/tables/table15.xml><?xml version="1.0" encoding="utf-8"?>
<table xmlns="http://schemas.openxmlformats.org/spreadsheetml/2006/main" id="15" name="Table15" displayName="Table15" ref="A128:B144" totalsRowShown="0">
  <autoFilter ref="A128:B144">
    <filterColumn colId="0" hiddenButton="1"/>
    <filterColumn colId="1" hiddenButton="1"/>
  </autoFilter>
  <tableColumns count="2">
    <tableColumn id="1" name="City" dataDxfId="65"/>
    <tableColumn id="2" name="Place"/>
  </tableColumns>
  <tableStyleInfo name="TableStyleLight10" showFirstColumn="0" showLastColumn="0" showRowStripes="1" showColumnStripes="0"/>
</table>
</file>

<file path=xl/tables/table16.xml><?xml version="1.0" encoding="utf-8"?>
<table xmlns="http://schemas.openxmlformats.org/spreadsheetml/2006/main" id="16" name="Table16" displayName="Table16" ref="A148:H177" totalsRowShown="0" headerRowDxfId="64" dataDxfId="63" tableBorderDxfId="62">
  <autoFilter ref="A148:H177">
    <filterColumn colId="0" hiddenButton="1"/>
    <filterColumn colId="1" hiddenButton="1">
      <filters>
        <filter val="East"/>
      </filters>
    </filterColumn>
    <filterColumn colId="2" hiddenButton="1"/>
    <filterColumn colId="3" hiddenButton="1"/>
    <filterColumn colId="4" hiddenButton="1"/>
    <filterColumn colId="5" hiddenButton="1"/>
    <filterColumn colId="6" hiddenButton="1"/>
    <filterColumn colId="7" hiddenButton="1"/>
  </autoFilter>
  <tableColumns count="8">
    <tableColumn id="1" name="OrderDate" dataDxfId="61"/>
    <tableColumn id="2" name="Region" dataDxfId="60"/>
    <tableColumn id="3" name="City" dataDxfId="59"/>
    <tableColumn id="4" name="Category" dataDxfId="58"/>
    <tableColumn id="5" name="Product" dataDxfId="57"/>
    <tableColumn id="6" name="Quantity" dataDxfId="56"/>
    <tableColumn id="7" name="UnitPrice" dataDxfId="55"/>
    <tableColumn id="8" name="TotalPrice" dataDxfId="54">
      <calculatedColumnFormula>[2]!Sales_Data[[#This Row],[Quantity]]*[3]!Sales_Data[[#This Row],[UnitPrice]]</calculatedColumnFormula>
    </tableColumn>
  </tableColumns>
  <tableStyleInfo name="TableStyleMedium6" showFirstColumn="0" showLastColumn="0" showRowStripes="1" showColumnStripes="0"/>
</table>
</file>

<file path=xl/tables/table17.xml><?xml version="1.0" encoding="utf-8"?>
<table xmlns="http://schemas.openxmlformats.org/spreadsheetml/2006/main" id="18" name="Table819" displayName="Table819" ref="A245:D249" totalsRowShown="0" dataDxfId="53">
  <tableColumns count="4">
    <tableColumn id="4" name="Emp id" dataDxfId="52" dataCellStyle="Hyperlink"/>
    <tableColumn id="1" name="Email" dataDxfId="51" dataCellStyle="Hyperlink"/>
    <tableColumn id="2" name="Employe Name" dataDxfId="50"/>
    <tableColumn id="3" name="Last Name" dataDxfId="49"/>
  </tableColumns>
  <tableStyleInfo name="TableStyleMedium15" showFirstColumn="0" showLastColumn="0" showRowStripes="1" showColumnStripes="0"/>
</table>
</file>

<file path=xl/tables/table18.xml><?xml version="1.0" encoding="utf-8"?>
<table xmlns="http://schemas.openxmlformats.org/spreadsheetml/2006/main" id="19" name="Table19" displayName="Table19" ref="A256:E265" totalsRowShown="0" headerRowCellStyle="Normal" dataCellStyle="Normal">
  <autoFilter ref="A256:E265">
    <filterColumn colId="0" hiddenButton="1"/>
    <filterColumn colId="1" hiddenButton="1"/>
    <filterColumn colId="2" hiddenButton="1"/>
    <filterColumn colId="3" hiddenButton="1"/>
    <filterColumn colId="4" hiddenButton="1"/>
  </autoFilter>
  <tableColumns count="5">
    <tableColumn id="1" name="Employee id" dataDxfId="48" dataCellStyle="Normal"/>
    <tableColumn id="2" name="Employee Name" dataDxfId="47" dataCellStyle="Normal"/>
    <tableColumn id="3" name="Email" dataCellStyle="Normal"/>
    <tableColumn id="4" name="JobRole" dataCellStyle="Normal"/>
    <tableColumn id="5" name="Salary" dataDxfId="46" dataCellStyle="Normal"/>
  </tableColumns>
  <tableStyleInfo name="TableStyleMedium13" showFirstColumn="0" showLastColumn="0" showRowStripes="1" showColumnStripes="0"/>
</table>
</file>

<file path=xl/tables/table19.xml><?xml version="1.0" encoding="utf-8"?>
<table xmlns="http://schemas.openxmlformats.org/spreadsheetml/2006/main" id="20" name="Table20" displayName="Table20" ref="A269:C270" totalsRowShown="0" headerRowDxfId="45" headerRowBorderDxfId="44">
  <tableColumns count="3">
    <tableColumn id="1" name="Employee Name"/>
    <tableColumn id="2" name="JobRole">
      <calculatedColumnFormula>LOOKUP(Table20[Employee Name],Table19[[#All],[Employee Name]],Table19[[#All],[JobRole]])</calculatedColumnFormula>
    </tableColumn>
    <tableColumn id="3" name="Salary">
      <calculatedColumnFormula>LOOKUP(Table20[Employee Name],Table19[[#All],[Employee Name]],Table19[[#All],[Salary]])</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id="17" name="Table17" displayName="Table17" ref="A29:I38" totalsRowShown="0" headerRowDxfId="37" dataDxfId="36" tableBorderDxfId="35">
  <tableColumns count="9">
    <tableColumn id="1" name="Employee id" dataDxfId="34"/>
    <tableColumn id="2" name="Age" dataDxfId="33"/>
    <tableColumn id="3" name="Employee Name" dataDxfId="32"/>
    <tableColumn id="4" name="DailyRate" dataDxfId="31"/>
    <tableColumn id="5" name="EmployeeNumber" dataDxfId="30"/>
    <tableColumn id="6" name="Gender" dataDxfId="29"/>
    <tableColumn id="7" name="JobRole" dataDxfId="28"/>
    <tableColumn id="8" name="MaritalStatus" dataDxfId="27"/>
    <tableColumn id="9" name="MonthlyIncome" dataDxfId="26"/>
  </tableColumns>
  <tableStyleInfo name="TableStyleMedium2" showFirstColumn="0" showLastColumn="0" showRowStripes="1" showColumnStripes="0"/>
</table>
</file>

<file path=xl/tables/table21.xml><?xml version="1.0" encoding="utf-8"?>
<table xmlns="http://schemas.openxmlformats.org/spreadsheetml/2006/main" id="25" name="Table17" displayName="Table17_1" ref="A29:I38" totalsRowShown="0" headerRowDxfId="25">
  <autoFilter ref="A29:I38"/>
  <tableColumns count="9">
    <tableColumn id="1" name="Column1" dataDxfId="24"/>
    <tableColumn id="2" name="Column2"/>
    <tableColumn id="3" name="7"/>
    <tableColumn id="4" name="30"/>
    <tableColumn id="5" name="Column3"/>
    <tableColumn id="6" name="Column4"/>
    <tableColumn id="7" name="Column5"/>
    <tableColumn id="8" name="Column6"/>
    <tableColumn id="9" name="Column7"/>
  </tableColumns>
  <tableStyleInfo name="TableStyleMedium2" showFirstColumn="0" showLastColumn="0" showRowStripes="1" showColumnStripes="0"/>
</table>
</file>

<file path=xl/tables/table22.xml><?xml version="1.0" encoding="utf-8"?>
<table xmlns="http://schemas.openxmlformats.org/spreadsheetml/2006/main" id="26" name="Table17" displayName="Table17_2" ref="A29:I38" totalsRowShown="0" headerRowDxfId="23" dataDxfId="22">
  <tableColumns count="9">
    <tableColumn id="1" name="Column1" dataDxfId="21"/>
    <tableColumn id="2" name="Column2" dataDxfId="20"/>
    <tableColumn id="3" name="Column3" dataDxfId="19"/>
    <tableColumn id="4" name="Column4" dataDxfId="18"/>
    <tableColumn id="5" name="Column5" dataDxfId="17"/>
    <tableColumn id="6" name="Column6" dataDxfId="16"/>
    <tableColumn id="7" name="Column7" dataDxfId="15"/>
    <tableColumn id="8" name="Column8" dataDxfId="14"/>
    <tableColumn id="9" name="Column9" dataDxfId="13"/>
  </tableColumns>
  <tableStyleInfo name="TableStyleMedium2" showFirstColumn="0" showLastColumn="0" showRowStripes="1" showColumnStripes="0"/>
</table>
</file>

<file path=xl/tables/table23.xml><?xml version="1.0" encoding="utf-8"?>
<table xmlns="http://schemas.openxmlformats.org/spreadsheetml/2006/main" id="21" name="Table21" displayName="Table21" ref="A1:C8" totalsRowShown="0">
  <autoFilter ref="A1:C8">
    <filterColumn colId="0" hiddenButton="1"/>
    <filterColumn colId="1" hiddenButton="1"/>
    <filterColumn colId="2" hiddenButton="1"/>
  </autoFilter>
  <tableColumns count="3">
    <tableColumn id="1" name="Temperature" dataDxfId="12"/>
    <tableColumn id="2" name="Price of ice cream" dataDxfId="11"/>
    <tableColumn id="3" name="Units sold" dataDxfId="10"/>
  </tableColumns>
  <tableStyleInfo name="TableStyleLight9" showFirstColumn="0" showLastColumn="0" showRowStripes="1" showColumnStripes="0"/>
</table>
</file>

<file path=xl/tables/table24.xml><?xml version="1.0" encoding="utf-8"?>
<table xmlns="http://schemas.openxmlformats.org/spreadsheetml/2006/main" id="22" name="Table2123" displayName="Table2123" ref="A1:C8" totalsRowShown="0">
  <tableColumns count="3">
    <tableColumn id="1" name="Temperature" dataDxfId="9"/>
    <tableColumn id="2" name="Price of ice cream" dataDxfId="8"/>
    <tableColumn id="3" name="Units sold" dataDxfId="7"/>
  </tableColumns>
  <tableStyleInfo name="TableStyleLight9" showFirstColumn="0" showLastColumn="0" showRowStripes="1" showColumnStripes="0"/>
</table>
</file>

<file path=xl/tables/table25.xml><?xml version="1.0" encoding="utf-8"?>
<table xmlns="http://schemas.openxmlformats.org/spreadsheetml/2006/main" id="23" name="Table212324" displayName="Table212324" ref="A1:C8" totalsRowShown="0">
  <tableColumns count="3">
    <tableColumn id="1" name="Temperature" dataDxfId="6"/>
    <tableColumn id="2" name="Price of ice cream" dataDxfId="5"/>
    <tableColumn id="3" name="Units sold" dataDxfId="4"/>
  </tableColumns>
  <tableStyleInfo name="TableStyleLight9" showFirstColumn="0" showLastColumn="0" showRowStripes="1" showColumnStripes="0"/>
</table>
</file>

<file path=xl/tables/table26.xml><?xml version="1.0" encoding="utf-8"?>
<table xmlns="http://schemas.openxmlformats.org/spreadsheetml/2006/main" id="24" name="Table21232425" displayName="Table21232425" ref="A1:C8" totalsRowShown="0">
  <tableColumns count="3">
    <tableColumn id="1" name="Temperature" dataDxfId="3"/>
    <tableColumn id="2" name="Price of ice cream" dataDxfId="2"/>
    <tableColumn id="3" name="Units sold" dataDxfId="1"/>
  </tableColumns>
  <tableStyleInfo name="TableStyleLight9" showFirstColumn="0" showLastColumn="0" showRowStripes="1" showColumnStripes="0"/>
</table>
</file>

<file path=xl/tables/table27.xml><?xml version="1.0" encoding="utf-8"?>
<table xmlns="http://schemas.openxmlformats.org/spreadsheetml/2006/main" id="27" name="check" displayName="check" ref="A1:E33" tableType="queryTable" totalsRowShown="0">
  <autoFilter ref="A1:E33"/>
  <sortState ref="A2:E33">
    <sortCondition sortBy="cellColor" ref="B2:B33" dxfId="0"/>
  </sortState>
  <tableColumns count="5">
    <tableColumn id="22" uniqueName="22" name="Fertilizer_1.1" queryTableFieldId="1"/>
    <tableColumn id="23" uniqueName="23" name="Fertilizer_1.2.1" queryTableFieldId="2"/>
    <tableColumn id="24" uniqueName="24" name="Fertilizer_2.1" queryTableFieldId="3"/>
    <tableColumn id="25" uniqueName="25" name="Fertilizer_2.2" queryTableFieldId="4"/>
    <tableColumn id="26" uniqueName="26" name="Fertilizer_3"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hyperlink" Target="mailto:pavan0709chinna@gmail.com" TargetMode="External"/><Relationship Id="rId13" Type="http://schemas.openxmlformats.org/officeDocument/2006/relationships/hyperlink" Target="mailto:ram@gmail.com" TargetMode="External"/><Relationship Id="rId18" Type="http://schemas.openxmlformats.org/officeDocument/2006/relationships/hyperlink" Target="mailto:yugandhararaobogineni@gmail.com" TargetMode="External"/><Relationship Id="rId26" Type="http://schemas.openxmlformats.org/officeDocument/2006/relationships/hyperlink" Target="mailto:pitty@gmail.com" TargetMode="External"/><Relationship Id="rId39" Type="http://schemas.openxmlformats.org/officeDocument/2006/relationships/table" Target="../tables/table15.xml"/><Relationship Id="rId3" Type="http://schemas.openxmlformats.org/officeDocument/2006/relationships/hyperlink" Target="mailto:prassu.prasannabogineni@gmail.com" TargetMode="External"/><Relationship Id="rId21" Type="http://schemas.openxmlformats.org/officeDocument/2006/relationships/hyperlink" Target="mailto:pavan0709chinna@gmail.com" TargetMode="External"/><Relationship Id="rId34" Type="http://schemas.openxmlformats.org/officeDocument/2006/relationships/table" Target="../tables/table10.xml"/><Relationship Id="rId42" Type="http://schemas.openxmlformats.org/officeDocument/2006/relationships/table" Target="../tables/table18.xml"/><Relationship Id="rId7" Type="http://schemas.openxmlformats.org/officeDocument/2006/relationships/hyperlink" Target="mailto:prasannabogineni@gmail.com" TargetMode="External"/><Relationship Id="rId12" Type="http://schemas.openxmlformats.org/officeDocument/2006/relationships/hyperlink" Target="mailto:nav@gmail.com" TargetMode="External"/><Relationship Id="rId17" Type="http://schemas.openxmlformats.org/officeDocument/2006/relationships/hyperlink" Target="mailto:vauchas@gmail.com" TargetMode="External"/><Relationship Id="rId25" Type="http://schemas.openxmlformats.org/officeDocument/2006/relationships/hyperlink" Target="mailto:ramya@gmail.com" TargetMode="External"/><Relationship Id="rId33" Type="http://schemas.openxmlformats.org/officeDocument/2006/relationships/table" Target="../tables/table9.xml"/><Relationship Id="rId38" Type="http://schemas.openxmlformats.org/officeDocument/2006/relationships/table" Target="../tables/table14.xml"/><Relationship Id="rId2" Type="http://schemas.openxmlformats.org/officeDocument/2006/relationships/pivotTable" Target="../pivotTables/pivotTable2.xml"/><Relationship Id="rId16" Type="http://schemas.openxmlformats.org/officeDocument/2006/relationships/hyperlink" Target="mailto:pavan0709chinna@gmail.com" TargetMode="External"/><Relationship Id="rId20" Type="http://schemas.openxmlformats.org/officeDocument/2006/relationships/hyperlink" Target="mailto:prasannabogineni@gmail.com" TargetMode="External"/><Relationship Id="rId29" Type="http://schemas.openxmlformats.org/officeDocument/2006/relationships/printerSettings" Target="../printerSettings/printerSettings2.bin"/><Relationship Id="rId41" Type="http://schemas.openxmlformats.org/officeDocument/2006/relationships/table" Target="../tables/table17.xml"/><Relationship Id="rId1" Type="http://schemas.openxmlformats.org/officeDocument/2006/relationships/pivotTable" Target="../pivotTables/pivotTable1.xml"/><Relationship Id="rId6" Type="http://schemas.openxmlformats.org/officeDocument/2006/relationships/hyperlink" Target="mailto:yug.yugandhararaobogineni@gmail.com" TargetMode="External"/><Relationship Id="rId11" Type="http://schemas.openxmlformats.org/officeDocument/2006/relationships/hyperlink" Target="mailto:ven@gmail.com" TargetMode="External"/><Relationship Id="rId24" Type="http://schemas.openxmlformats.org/officeDocument/2006/relationships/hyperlink" Target="mailto:bhavya@gmail.com" TargetMode="External"/><Relationship Id="rId32" Type="http://schemas.openxmlformats.org/officeDocument/2006/relationships/table" Target="../tables/table8.xml"/><Relationship Id="rId37" Type="http://schemas.openxmlformats.org/officeDocument/2006/relationships/table" Target="../tables/table13.xml"/><Relationship Id="rId40" Type="http://schemas.openxmlformats.org/officeDocument/2006/relationships/table" Target="../tables/table16.xml"/><Relationship Id="rId5" Type="http://schemas.openxmlformats.org/officeDocument/2006/relationships/hyperlink" Target="mailto:venky.vauchas@gmail.com" TargetMode="External"/><Relationship Id="rId15" Type="http://schemas.openxmlformats.org/officeDocument/2006/relationships/hyperlink" Target="mailto:prasannabogineni@gmail.com" TargetMode="External"/><Relationship Id="rId23" Type="http://schemas.openxmlformats.org/officeDocument/2006/relationships/hyperlink" Target="mailto:yugandharbogineni@gmail.com" TargetMode="External"/><Relationship Id="rId28" Type="http://schemas.openxmlformats.org/officeDocument/2006/relationships/hyperlink" Target="mailto:navya@gmail.com" TargetMode="External"/><Relationship Id="rId36" Type="http://schemas.openxmlformats.org/officeDocument/2006/relationships/table" Target="../tables/table12.xml"/><Relationship Id="rId10" Type="http://schemas.openxmlformats.org/officeDocument/2006/relationships/hyperlink" Target="mailto:pav@gmail.com" TargetMode="External"/><Relationship Id="rId19" Type="http://schemas.openxmlformats.org/officeDocument/2006/relationships/hyperlink" Target="mailto:pavan0709chinna@gmail.com" TargetMode="External"/><Relationship Id="rId31" Type="http://schemas.openxmlformats.org/officeDocument/2006/relationships/table" Target="../tables/table7.xml"/><Relationship Id="rId44" Type="http://schemas.microsoft.com/office/2007/relationships/slicer" Target="../slicers/slicer1.xml"/><Relationship Id="rId4" Type="http://schemas.openxmlformats.org/officeDocument/2006/relationships/hyperlink" Target="mailto:pavan.pavan0709chinna@gmail.com" TargetMode="External"/><Relationship Id="rId9" Type="http://schemas.openxmlformats.org/officeDocument/2006/relationships/hyperlink" Target="mailto:pra@gmail.com" TargetMode="External"/><Relationship Id="rId14" Type="http://schemas.openxmlformats.org/officeDocument/2006/relationships/hyperlink" Target="mailto:pit@gmail.com" TargetMode="External"/><Relationship Id="rId22" Type="http://schemas.openxmlformats.org/officeDocument/2006/relationships/hyperlink" Target="mailto:vauchas@gmail.com" TargetMode="External"/><Relationship Id="rId27" Type="http://schemas.openxmlformats.org/officeDocument/2006/relationships/hyperlink" Target="mailto:chinchu@gmail.com" TargetMode="External"/><Relationship Id="rId30" Type="http://schemas.openxmlformats.org/officeDocument/2006/relationships/drawing" Target="../drawings/drawing1.xml"/><Relationship Id="rId35" Type="http://schemas.openxmlformats.org/officeDocument/2006/relationships/table" Target="../tables/table11.xml"/><Relationship Id="rId43" Type="http://schemas.openxmlformats.org/officeDocument/2006/relationships/table" Target="../tables/table1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2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537"/>
  <sheetViews>
    <sheetView topLeftCell="A117" workbookViewId="0">
      <selection activeCell="I190" sqref="I190"/>
    </sheetView>
  </sheetViews>
  <sheetFormatPr defaultRowHeight="15" x14ac:dyDescent="0.25"/>
  <cols>
    <col min="1" max="1" width="12.7109375" customWidth="1"/>
    <col min="2" max="2" width="15" customWidth="1"/>
    <col min="4" max="4" width="22.5703125" customWidth="1"/>
    <col min="5" max="6" width="20.7109375" customWidth="1"/>
    <col min="7" max="7" width="9.140625" customWidth="1"/>
    <col min="8" max="8" width="16.140625" customWidth="1"/>
    <col min="12" max="13" width="8" customWidth="1"/>
    <col min="14" max="14" width="12.5703125" customWidth="1"/>
    <col min="15" max="15" width="11.7109375" customWidth="1"/>
    <col min="16" max="16" width="12.85546875" customWidth="1"/>
  </cols>
  <sheetData>
    <row r="1" spans="1:14" x14ac:dyDescent="0.25">
      <c r="A1">
        <v>2</v>
      </c>
      <c r="B1">
        <v>4</v>
      </c>
      <c r="C1">
        <f>B1-A1</f>
        <v>2</v>
      </c>
    </row>
    <row r="3" spans="1:14" x14ac:dyDescent="0.25">
      <c r="A3">
        <v>123</v>
      </c>
    </row>
    <row r="4" spans="1:14" x14ac:dyDescent="0.25">
      <c r="A4">
        <v>321</v>
      </c>
      <c r="B4" t="s">
        <v>2</v>
      </c>
    </row>
    <row r="5" spans="1:14" x14ac:dyDescent="0.25">
      <c r="B5">
        <f>A3+A4</f>
        <v>444</v>
      </c>
      <c r="L5">
        <f>10%</f>
        <v>0.1</v>
      </c>
      <c r="M5" t="s">
        <v>4</v>
      </c>
    </row>
    <row r="6" spans="1:14" x14ac:dyDescent="0.25">
      <c r="M6" t="s">
        <v>6</v>
      </c>
    </row>
    <row r="7" spans="1:14" x14ac:dyDescent="0.25">
      <c r="A7" s="2" t="s">
        <v>0</v>
      </c>
      <c r="B7" s="2" t="s">
        <v>1</v>
      </c>
      <c r="G7" s="5" t="s">
        <v>0</v>
      </c>
      <c r="H7" s="5" t="s">
        <v>1</v>
      </c>
      <c r="J7" t="s">
        <v>3</v>
      </c>
      <c r="M7" t="s">
        <v>5</v>
      </c>
    </row>
    <row r="8" spans="1:14" x14ac:dyDescent="0.25">
      <c r="A8" s="2">
        <v>4</v>
      </c>
      <c r="B8" s="2">
        <v>4</v>
      </c>
      <c r="D8" s="1"/>
      <c r="E8" s="1"/>
      <c r="G8" s="3">
        <v>4</v>
      </c>
      <c r="H8" s="3">
        <v>4</v>
      </c>
      <c r="J8">
        <f>Table2[[#This Row],[gear]]+Table2[[#This Row],[carb]]</f>
        <v>8</v>
      </c>
      <c r="K8">
        <f>G8+H8</f>
        <v>8</v>
      </c>
      <c r="M8" s="2">
        <f>$L$5*J8</f>
        <v>0.8</v>
      </c>
      <c r="N8" s="2">
        <f>$L$5*K8</f>
        <v>0.8</v>
      </c>
    </row>
    <row r="9" spans="1:14" x14ac:dyDescent="0.25">
      <c r="A9" s="2">
        <v>4</v>
      </c>
      <c r="B9" s="2">
        <v>4</v>
      </c>
      <c r="D9" s="1"/>
      <c r="E9" s="1"/>
      <c r="G9" s="4">
        <v>4</v>
      </c>
      <c r="H9" s="4">
        <v>4</v>
      </c>
      <c r="J9">
        <f>Table2[[#This Row],[gear]]+Table2[[#This Row],[carb]]</f>
        <v>8</v>
      </c>
      <c r="K9">
        <f t="shared" ref="K9:K11" si="0">G9+H9</f>
        <v>8</v>
      </c>
      <c r="M9" s="2">
        <f t="shared" ref="M9:N11" si="1">$L$5*J9</f>
        <v>0.8</v>
      </c>
      <c r="N9" s="2">
        <f t="shared" si="1"/>
        <v>0.8</v>
      </c>
    </row>
    <row r="10" spans="1:14" x14ac:dyDescent="0.25">
      <c r="A10" s="2">
        <v>4</v>
      </c>
      <c r="B10" s="2">
        <v>1</v>
      </c>
      <c r="D10" s="1"/>
      <c r="E10" s="1"/>
      <c r="G10" s="3">
        <v>4</v>
      </c>
      <c r="H10" s="3">
        <v>1</v>
      </c>
      <c r="J10">
        <f>Table2[[#This Row],[gear]]+Table2[[#This Row],[carb]]</f>
        <v>5</v>
      </c>
      <c r="K10">
        <f t="shared" si="0"/>
        <v>5</v>
      </c>
      <c r="M10" s="2">
        <f t="shared" si="1"/>
        <v>0.5</v>
      </c>
      <c r="N10" s="2">
        <f t="shared" si="1"/>
        <v>0.5</v>
      </c>
    </row>
    <row r="11" spans="1:14" x14ac:dyDescent="0.25">
      <c r="A11" s="2">
        <v>3</v>
      </c>
      <c r="B11" s="2">
        <v>1</v>
      </c>
      <c r="D11" s="1"/>
      <c r="E11" s="1"/>
      <c r="G11" s="6">
        <v>3</v>
      </c>
      <c r="H11" s="6">
        <v>1</v>
      </c>
      <c r="J11">
        <f>Table2[[#This Row],[gear]]+Table2[[#This Row],[carb]]</f>
        <v>4</v>
      </c>
      <c r="K11">
        <f t="shared" si="0"/>
        <v>4</v>
      </c>
      <c r="M11" s="2">
        <f t="shared" si="1"/>
        <v>0.4</v>
      </c>
      <c r="N11" s="2">
        <f t="shared" si="1"/>
        <v>0.4</v>
      </c>
    </row>
    <row r="12" spans="1:14" x14ac:dyDescent="0.25">
      <c r="A12" s="2">
        <v>3</v>
      </c>
      <c r="B12" s="2">
        <v>2</v>
      </c>
      <c r="D12" s="1"/>
      <c r="E12" s="1"/>
    </row>
    <row r="13" spans="1:14" x14ac:dyDescent="0.25">
      <c r="A13" s="2">
        <v>3</v>
      </c>
      <c r="B13" s="2">
        <v>1</v>
      </c>
      <c r="D13" s="1"/>
      <c r="E13" s="1"/>
    </row>
    <row r="14" spans="1:14" x14ac:dyDescent="0.25">
      <c r="A14" s="2">
        <v>3</v>
      </c>
      <c r="B14" s="2">
        <v>4</v>
      </c>
      <c r="D14" s="1"/>
      <c r="E14" s="1"/>
    </row>
    <row r="15" spans="1:14" x14ac:dyDescent="0.25">
      <c r="A15" s="2">
        <v>4</v>
      </c>
      <c r="B15" s="2">
        <v>2</v>
      </c>
      <c r="D15" s="1"/>
      <c r="E15" s="1"/>
    </row>
    <row r="16" spans="1:14" x14ac:dyDescent="0.25">
      <c r="A16" s="2">
        <v>4</v>
      </c>
      <c r="B16" s="2">
        <v>2</v>
      </c>
      <c r="D16" s="1"/>
      <c r="E16" s="1"/>
    </row>
    <row r="17" spans="1:15" x14ac:dyDescent="0.25">
      <c r="A17" s="2">
        <v>4</v>
      </c>
      <c r="B17" s="2">
        <v>4</v>
      </c>
      <c r="D17" s="1"/>
      <c r="E17" s="1"/>
    </row>
    <row r="18" spans="1:15" x14ac:dyDescent="0.25">
      <c r="A18" s="2">
        <v>4</v>
      </c>
      <c r="B18" s="2">
        <v>4</v>
      </c>
      <c r="D18" s="1"/>
      <c r="E18" s="1"/>
    </row>
    <row r="19" spans="1:15" x14ac:dyDescent="0.25">
      <c r="A19" s="2">
        <v>3</v>
      </c>
      <c r="B19" s="2">
        <v>3</v>
      </c>
      <c r="D19" s="1"/>
      <c r="E19" s="1"/>
    </row>
    <row r="20" spans="1:15" x14ac:dyDescent="0.25">
      <c r="A20" s="2">
        <v>3</v>
      </c>
      <c r="B20" s="2">
        <v>3</v>
      </c>
      <c r="D20" s="1"/>
      <c r="E20" s="1"/>
    </row>
    <row r="21" spans="1:15" x14ac:dyDescent="0.25">
      <c r="A21" s="2">
        <v>3</v>
      </c>
      <c r="B21" s="2">
        <v>3</v>
      </c>
      <c r="D21" s="1"/>
      <c r="E21" s="1"/>
    </row>
    <row r="22" spans="1:15" ht="28.5" x14ac:dyDescent="0.45">
      <c r="E22" s="168" t="s">
        <v>65</v>
      </c>
      <c r="F22" s="168"/>
      <c r="G22" s="168"/>
      <c r="H22" s="168"/>
    </row>
    <row r="23" spans="1:15" ht="47.25" x14ac:dyDescent="0.25">
      <c r="A23" s="7" t="s">
        <v>7</v>
      </c>
      <c r="B23" s="7" t="s">
        <v>8</v>
      </c>
      <c r="C23" s="7" t="s">
        <v>9</v>
      </c>
      <c r="D23" s="7" t="s">
        <v>10</v>
      </c>
      <c r="E23" s="7" t="s">
        <v>11</v>
      </c>
      <c r="F23" s="7" t="s">
        <v>12</v>
      </c>
      <c r="G23" s="7" t="s">
        <v>13</v>
      </c>
      <c r="H23" s="7" t="s">
        <v>14</v>
      </c>
      <c r="I23" s="7" t="s">
        <v>15</v>
      </c>
      <c r="J23" s="7" t="s">
        <v>16</v>
      </c>
      <c r="K23" s="7" t="s">
        <v>17</v>
      </c>
      <c r="L23" s="7" t="s">
        <v>18</v>
      </c>
      <c r="M23" s="7" t="s">
        <v>19</v>
      </c>
      <c r="N23" s="7" t="s">
        <v>20</v>
      </c>
      <c r="O23" s="11" t="s">
        <v>64</v>
      </c>
    </row>
    <row r="24" spans="1:15" ht="15.75" x14ac:dyDescent="0.25">
      <c r="A24" s="8">
        <v>43846</v>
      </c>
      <c r="B24" s="9" t="s">
        <v>58</v>
      </c>
      <c r="C24" s="9" t="s">
        <v>22</v>
      </c>
      <c r="D24" s="9" t="s">
        <v>43</v>
      </c>
      <c r="E24" s="9" t="s">
        <v>47</v>
      </c>
      <c r="F24" s="14">
        <v>4.5</v>
      </c>
      <c r="G24" s="9" t="s">
        <v>56</v>
      </c>
      <c r="H24" s="9" t="s">
        <v>33</v>
      </c>
      <c r="I24" s="9" t="s">
        <v>27</v>
      </c>
      <c r="J24" s="25" t="s">
        <v>40</v>
      </c>
      <c r="K24" s="10">
        <v>2525</v>
      </c>
      <c r="L24" s="12" t="str">
        <f>TEXT(workplaceSafetyData[[#This Row],[Date]],"ddd")</f>
        <v>Thu</v>
      </c>
      <c r="M24" s="12">
        <f>MONTH(workplaceSafetyData[[#This Row],[Date]])</f>
        <v>1</v>
      </c>
      <c r="N24" s="12">
        <f>YEAR(workplaceSafetyData[[#This Row],[Date]])</f>
        <v>2020</v>
      </c>
      <c r="O24" s="13">
        <f>workplaceSafetyData[[#This Row],[Month]]+workplaceSafetyData[[#This Row],[Year]]</f>
        <v>2021</v>
      </c>
    </row>
    <row r="25" spans="1:15" ht="15.75" x14ac:dyDescent="0.25">
      <c r="A25" s="8">
        <v>43841</v>
      </c>
      <c r="B25" s="9" t="s">
        <v>50</v>
      </c>
      <c r="C25" s="9" t="s">
        <v>22</v>
      </c>
      <c r="D25" s="9" t="s">
        <v>23</v>
      </c>
      <c r="E25" s="9" t="s">
        <v>47</v>
      </c>
      <c r="F25" s="16">
        <v>3.5</v>
      </c>
      <c r="G25" s="9" t="s">
        <v>25</v>
      </c>
      <c r="H25" s="9" t="s">
        <v>33</v>
      </c>
      <c r="I25" s="9" t="s">
        <v>34</v>
      </c>
      <c r="J25" s="14" t="s">
        <v>51</v>
      </c>
      <c r="K25" s="10">
        <v>4872</v>
      </c>
      <c r="L25" s="12" t="str">
        <f>TEXT(workplaceSafetyData[[#This Row],[Date]],"ddd")</f>
        <v>Sat</v>
      </c>
      <c r="M25" s="12">
        <f>MONTH(workplaceSafetyData[[#This Row],[Date]])</f>
        <v>1</v>
      </c>
      <c r="N25" s="12">
        <f>YEAR(workplaceSafetyData[[#This Row],[Date]])</f>
        <v>2020</v>
      </c>
      <c r="O25" s="13">
        <f>workplaceSafetyData[[#This Row],[Month]]+workplaceSafetyData[[#This Row],[Year]]</f>
        <v>2021</v>
      </c>
    </row>
    <row r="26" spans="1:15" ht="16.5" thickBot="1" x14ac:dyDescent="0.3">
      <c r="A26" s="8">
        <v>43842</v>
      </c>
      <c r="B26" s="9" t="s">
        <v>52</v>
      </c>
      <c r="C26" s="9" t="s">
        <v>22</v>
      </c>
      <c r="D26" s="9" t="s">
        <v>30</v>
      </c>
      <c r="E26" s="9" t="s">
        <v>24</v>
      </c>
      <c r="F26" s="14">
        <v>1.5</v>
      </c>
      <c r="G26" s="9" t="s">
        <v>53</v>
      </c>
      <c r="H26" s="9" t="s">
        <v>33</v>
      </c>
      <c r="I26" s="22" t="s">
        <v>54</v>
      </c>
      <c r="J26" s="14" t="s">
        <v>40</v>
      </c>
      <c r="K26" s="10">
        <v>1248</v>
      </c>
      <c r="L26" s="12" t="str">
        <f>TEXT(workplaceSafetyData[[#This Row],[Date]],"ddd")</f>
        <v>Sun</v>
      </c>
      <c r="M26" s="12">
        <f>MONTH(workplaceSafetyData[[#This Row],[Date]])</f>
        <v>1</v>
      </c>
      <c r="N26" s="12">
        <f>YEAR(workplaceSafetyData[[#This Row],[Date]])</f>
        <v>2020</v>
      </c>
      <c r="O26" s="13">
        <f>workplaceSafetyData[[#This Row],[Month]]+workplaceSafetyData[[#This Row],[Year]]</f>
        <v>2021</v>
      </c>
    </row>
    <row r="27" spans="1:15" ht="17.25" thickTop="1" thickBot="1" x14ac:dyDescent="0.3">
      <c r="A27" s="8">
        <v>43833</v>
      </c>
      <c r="B27" s="9" t="s">
        <v>29</v>
      </c>
      <c r="C27" s="9" t="s">
        <v>22</v>
      </c>
      <c r="D27" s="9" t="s">
        <v>30</v>
      </c>
      <c r="E27" s="9" t="s">
        <v>31</v>
      </c>
      <c r="F27" s="14">
        <v>0.5</v>
      </c>
      <c r="G27" s="9" t="s">
        <v>32</v>
      </c>
      <c r="H27" s="9" t="s">
        <v>33</v>
      </c>
      <c r="I27" s="24" t="s">
        <v>34</v>
      </c>
      <c r="J27" s="9" t="s">
        <v>35</v>
      </c>
      <c r="K27" s="10">
        <v>3367</v>
      </c>
      <c r="L27" s="12" t="str">
        <f>TEXT(workplaceSafetyData[[#This Row],[Date]],"ddd")</f>
        <v>Fri</v>
      </c>
      <c r="M27" s="12">
        <f>MONTH(workplaceSafetyData[[#This Row],[Date]])</f>
        <v>1</v>
      </c>
      <c r="N27" s="12">
        <f>YEAR(workplaceSafetyData[[#This Row],[Date]])</f>
        <v>2020</v>
      </c>
      <c r="O27" s="13">
        <f>workplaceSafetyData[[#This Row],[Month]]+workplaceSafetyData[[#This Row],[Year]]</f>
        <v>2021</v>
      </c>
    </row>
    <row r="28" spans="1:15" ht="17.25" thickTop="1" thickBot="1" x14ac:dyDescent="0.3">
      <c r="A28" s="8">
        <v>43856</v>
      </c>
      <c r="B28" s="9" t="s">
        <v>36</v>
      </c>
      <c r="C28" s="9" t="s">
        <v>22</v>
      </c>
      <c r="D28" s="9" t="s">
        <v>30</v>
      </c>
      <c r="E28" s="9" t="s">
        <v>31</v>
      </c>
      <c r="F28" s="9">
        <v>0</v>
      </c>
      <c r="G28" s="9" t="s">
        <v>56</v>
      </c>
      <c r="H28" s="9" t="s">
        <v>60</v>
      </c>
      <c r="I28" s="14" t="s">
        <v>34</v>
      </c>
      <c r="J28" s="14" t="s">
        <v>61</v>
      </c>
      <c r="K28" s="10">
        <v>2268</v>
      </c>
      <c r="L28" s="12" t="str">
        <f>TEXT(workplaceSafetyData[[#This Row],[Date]],"ddd")</f>
        <v>Sun</v>
      </c>
      <c r="M28" s="12">
        <f>MONTH(workplaceSafetyData[[#This Row],[Date]])</f>
        <v>1</v>
      </c>
      <c r="N28" s="12">
        <f>YEAR(workplaceSafetyData[[#This Row],[Date]])</f>
        <v>2020</v>
      </c>
      <c r="O28" s="13">
        <f>workplaceSafetyData[[#This Row],[Month]]+workplaceSafetyData[[#This Row],[Year]]</f>
        <v>2021</v>
      </c>
    </row>
    <row r="29" spans="1:15" ht="17.25" thickTop="1" thickBot="1" x14ac:dyDescent="0.3">
      <c r="A29" s="8">
        <v>43853</v>
      </c>
      <c r="B29" s="9" t="s">
        <v>50</v>
      </c>
      <c r="C29" s="9" t="s">
        <v>22</v>
      </c>
      <c r="D29" s="9" t="s">
        <v>30</v>
      </c>
      <c r="E29" s="9" t="s">
        <v>47</v>
      </c>
      <c r="F29" s="14">
        <v>0</v>
      </c>
      <c r="G29" s="9" t="s">
        <v>32</v>
      </c>
      <c r="H29" s="9" t="s">
        <v>60</v>
      </c>
      <c r="I29" s="9" t="s">
        <v>27</v>
      </c>
      <c r="J29" s="27" t="s">
        <v>59</v>
      </c>
      <c r="K29" s="10">
        <v>1947</v>
      </c>
      <c r="L29" s="12" t="str">
        <f>TEXT(workplaceSafetyData[[#This Row],[Date]],"ddd")</f>
        <v>Thu</v>
      </c>
      <c r="M29" s="12">
        <f>MONTH(workplaceSafetyData[[#This Row],[Date]])</f>
        <v>1</v>
      </c>
      <c r="N29" s="12">
        <f>YEAR(workplaceSafetyData[[#This Row],[Date]])</f>
        <v>2020</v>
      </c>
      <c r="O29" s="13">
        <f>workplaceSafetyData[[#This Row],[Month]]+workplaceSafetyData[[#This Row],[Year]]</f>
        <v>2021</v>
      </c>
    </row>
    <row r="30" spans="1:15" ht="16.5" thickTop="1" x14ac:dyDescent="0.25">
      <c r="A30" s="8">
        <v>43857</v>
      </c>
      <c r="B30" s="9" t="s">
        <v>36</v>
      </c>
      <c r="C30" s="9" t="s">
        <v>22</v>
      </c>
      <c r="D30" s="9" t="s">
        <v>43</v>
      </c>
      <c r="E30" s="9" t="s">
        <v>24</v>
      </c>
      <c r="F30" s="15">
        <v>0</v>
      </c>
      <c r="G30" s="9" t="s">
        <v>62</v>
      </c>
      <c r="H30" s="9" t="s">
        <v>60</v>
      </c>
      <c r="I30" s="14" t="s">
        <v>34</v>
      </c>
      <c r="J30" s="25" t="s">
        <v>57</v>
      </c>
      <c r="K30" s="10">
        <v>628</v>
      </c>
      <c r="L30" s="12" t="str">
        <f>TEXT(workplaceSafetyData[[#This Row],[Date]],"ddd")</f>
        <v>Mon</v>
      </c>
      <c r="M30" s="12">
        <f>MONTH(workplaceSafetyData[[#This Row],[Date]])</f>
        <v>1</v>
      </c>
      <c r="N30" s="12">
        <f>YEAR(workplaceSafetyData[[#This Row],[Date]])</f>
        <v>2020</v>
      </c>
      <c r="O30" s="13">
        <f>workplaceSafetyData[[#This Row],[Month]]+workplaceSafetyData[[#This Row],[Year]]</f>
        <v>2021</v>
      </c>
    </row>
    <row r="31" spans="1:15" ht="15.75" x14ac:dyDescent="0.25">
      <c r="A31" s="8">
        <v>43857</v>
      </c>
      <c r="B31" s="9" t="s">
        <v>63</v>
      </c>
      <c r="C31" s="9" t="s">
        <v>22</v>
      </c>
      <c r="D31" s="9" t="s">
        <v>43</v>
      </c>
      <c r="E31" s="9" t="s">
        <v>38</v>
      </c>
      <c r="F31" s="9">
        <v>0</v>
      </c>
      <c r="G31" s="9" t="s">
        <v>46</v>
      </c>
      <c r="H31" s="9" t="s">
        <v>48</v>
      </c>
      <c r="I31" s="15" t="s">
        <v>34</v>
      </c>
      <c r="J31" s="9" t="s">
        <v>59</v>
      </c>
      <c r="K31" s="10">
        <v>341</v>
      </c>
      <c r="L31" s="12" t="str">
        <f>TEXT(workplaceSafetyData[[#This Row],[Date]],"ddd")</f>
        <v>Mon</v>
      </c>
      <c r="M31" s="12">
        <f>MONTH(workplaceSafetyData[[#This Row],[Date]])</f>
        <v>1</v>
      </c>
      <c r="N31" s="12">
        <f>YEAR(workplaceSafetyData[[#This Row],[Date]])</f>
        <v>2020</v>
      </c>
      <c r="O31" s="13">
        <f>workplaceSafetyData[[#This Row],[Month]]+workplaceSafetyData[[#This Row],[Year]]</f>
        <v>2021</v>
      </c>
    </row>
    <row r="32" spans="1:15" ht="16.5" thickBot="1" x14ac:dyDescent="0.3">
      <c r="A32" s="8">
        <v>43841</v>
      </c>
      <c r="B32" s="9" t="s">
        <v>29</v>
      </c>
      <c r="C32" s="9" t="s">
        <v>42</v>
      </c>
      <c r="D32" s="9" t="s">
        <v>43</v>
      </c>
      <c r="E32" s="9" t="s">
        <v>47</v>
      </c>
      <c r="F32" s="9">
        <v>0</v>
      </c>
      <c r="G32" s="9" t="s">
        <v>39</v>
      </c>
      <c r="H32" s="9" t="s">
        <v>48</v>
      </c>
      <c r="I32" s="14" t="s">
        <v>27</v>
      </c>
      <c r="J32" s="23" t="s">
        <v>49</v>
      </c>
      <c r="K32" s="10">
        <v>132</v>
      </c>
      <c r="L32" s="12" t="str">
        <f>TEXT(workplaceSafetyData[[#This Row],[Date]],"ddd")</f>
        <v>Sat</v>
      </c>
      <c r="M32" s="12">
        <f>MONTH(workplaceSafetyData[[#This Row],[Date]])</f>
        <v>1</v>
      </c>
      <c r="N32" s="12">
        <f>YEAR(workplaceSafetyData[[#This Row],[Date]])</f>
        <v>2020</v>
      </c>
      <c r="O32" s="13">
        <f>workplaceSafetyData[[#This Row],[Month]]+workplaceSafetyData[[#This Row],[Year]]</f>
        <v>2021</v>
      </c>
    </row>
    <row r="33" spans="1:16" ht="17.25" thickTop="1" thickBot="1" x14ac:dyDescent="0.3">
      <c r="A33" s="8">
        <v>43857</v>
      </c>
      <c r="B33" s="9" t="s">
        <v>36</v>
      </c>
      <c r="C33" s="9" t="s">
        <v>22</v>
      </c>
      <c r="D33" s="9" t="s">
        <v>30</v>
      </c>
      <c r="E33" s="9" t="s">
        <v>24</v>
      </c>
      <c r="F33" s="14">
        <v>0</v>
      </c>
      <c r="G33" s="9" t="s">
        <v>39</v>
      </c>
      <c r="H33" s="9" t="s">
        <v>48</v>
      </c>
      <c r="I33" s="9" t="s">
        <v>54</v>
      </c>
      <c r="J33" s="26" t="s">
        <v>61</v>
      </c>
      <c r="K33" s="10">
        <v>77</v>
      </c>
      <c r="L33" s="12" t="str">
        <f>TEXT(workplaceSafetyData[[#This Row],[Date]],"ddd")</f>
        <v>Mon</v>
      </c>
      <c r="M33" s="12">
        <f>MONTH(workplaceSafetyData[[#This Row],[Date]])</f>
        <v>1</v>
      </c>
      <c r="N33" s="12">
        <f>YEAR(workplaceSafetyData[[#This Row],[Date]])</f>
        <v>2020</v>
      </c>
      <c r="O33" s="13">
        <f>workplaceSafetyData[[#This Row],[Month]]+workplaceSafetyData[[#This Row],[Year]]</f>
        <v>2021</v>
      </c>
    </row>
    <row r="34" spans="1:16" ht="17.25" thickTop="1" thickBot="1" x14ac:dyDescent="0.3">
      <c r="A34" s="8">
        <v>43848</v>
      </c>
      <c r="B34" s="9" t="s">
        <v>29</v>
      </c>
      <c r="C34" s="9" t="s">
        <v>42</v>
      </c>
      <c r="D34" s="9" t="s">
        <v>30</v>
      </c>
      <c r="E34" s="9" t="s">
        <v>44</v>
      </c>
      <c r="F34" s="14">
        <v>0</v>
      </c>
      <c r="G34" s="9" t="s">
        <v>25</v>
      </c>
      <c r="H34" s="9" t="s">
        <v>48</v>
      </c>
      <c r="I34" s="9" t="s">
        <v>54</v>
      </c>
      <c r="J34" s="14" t="s">
        <v>59</v>
      </c>
      <c r="K34" s="10">
        <v>59</v>
      </c>
      <c r="L34" s="12" t="str">
        <f>TEXT(workplaceSafetyData[[#This Row],[Date]],"ddd")</f>
        <v>Sat</v>
      </c>
      <c r="M34" s="12">
        <f>MONTH(workplaceSafetyData[[#This Row],[Date]])</f>
        <v>1</v>
      </c>
      <c r="N34" s="12">
        <f>YEAR(workplaceSafetyData[[#This Row],[Date]])</f>
        <v>2020</v>
      </c>
      <c r="O34" s="13">
        <f>workplaceSafetyData[[#This Row],[Month]]+workplaceSafetyData[[#This Row],[Year]]</f>
        <v>2021</v>
      </c>
    </row>
    <row r="35" spans="1:16" ht="17.25" thickTop="1" thickBot="1" x14ac:dyDescent="0.3">
      <c r="A35" s="8">
        <v>43845</v>
      </c>
      <c r="B35" s="9" t="s">
        <v>29</v>
      </c>
      <c r="C35" s="9" t="s">
        <v>22</v>
      </c>
      <c r="D35" s="9" t="s">
        <v>37</v>
      </c>
      <c r="E35" s="9" t="s">
        <v>55</v>
      </c>
      <c r="F35" s="14">
        <v>0</v>
      </c>
      <c r="G35" s="9" t="s">
        <v>56</v>
      </c>
      <c r="H35" s="9" t="s">
        <v>48</v>
      </c>
      <c r="I35" s="9" t="s">
        <v>27</v>
      </c>
      <c r="J35" s="26" t="s">
        <v>57</v>
      </c>
      <c r="K35" s="10">
        <v>29</v>
      </c>
      <c r="L35" s="12" t="str">
        <f>TEXT(workplaceSafetyData[[#This Row],[Date]],"ddd")</f>
        <v>Wed</v>
      </c>
      <c r="M35" s="12">
        <f>MONTH(workplaceSafetyData[[#This Row],[Date]])</f>
        <v>1</v>
      </c>
      <c r="N35" s="12">
        <f>YEAR(workplaceSafetyData[[#This Row],[Date]])</f>
        <v>2020</v>
      </c>
      <c r="O35" s="13">
        <f>workplaceSafetyData[[#This Row],[Month]]+workplaceSafetyData[[#This Row],[Year]]</f>
        <v>2021</v>
      </c>
    </row>
    <row r="36" spans="1:16" ht="17.25" thickTop="1" thickBot="1" x14ac:dyDescent="0.3">
      <c r="A36" s="8">
        <v>43833</v>
      </c>
      <c r="B36" s="9" t="s">
        <v>36</v>
      </c>
      <c r="C36" s="9" t="s">
        <v>22</v>
      </c>
      <c r="D36" s="9" t="s">
        <v>37</v>
      </c>
      <c r="E36" s="9" t="s">
        <v>38</v>
      </c>
      <c r="F36" s="9">
        <v>0</v>
      </c>
      <c r="G36" s="9" t="s">
        <v>39</v>
      </c>
      <c r="H36" s="9" t="s">
        <v>26</v>
      </c>
      <c r="I36" s="9" t="s">
        <v>34</v>
      </c>
      <c r="J36" s="14" t="s">
        <v>40</v>
      </c>
      <c r="K36" s="10">
        <v>0</v>
      </c>
      <c r="L36" s="12" t="str">
        <f>TEXT(workplaceSafetyData[[#This Row],[Date]],"ddd")</f>
        <v>Fri</v>
      </c>
      <c r="M36" s="12">
        <f>MONTH(workplaceSafetyData[[#This Row],[Date]])</f>
        <v>1</v>
      </c>
      <c r="N36" s="12">
        <f>YEAR(workplaceSafetyData[[#This Row],[Date]])</f>
        <v>2020</v>
      </c>
      <c r="O36" s="13">
        <f>workplaceSafetyData[[#This Row],[Month]]+workplaceSafetyData[[#This Row],[Year]]</f>
        <v>2021</v>
      </c>
    </row>
    <row r="37" spans="1:16" ht="17.25" thickTop="1" thickBot="1" x14ac:dyDescent="0.3">
      <c r="A37" s="8">
        <v>43831</v>
      </c>
      <c r="B37" s="9" t="s">
        <v>21</v>
      </c>
      <c r="C37" s="9" t="s">
        <v>22</v>
      </c>
      <c r="D37" s="9" t="s">
        <v>23</v>
      </c>
      <c r="E37" s="9" t="s">
        <v>24</v>
      </c>
      <c r="F37" s="14">
        <v>0</v>
      </c>
      <c r="G37" s="9" t="s">
        <v>25</v>
      </c>
      <c r="H37" s="9" t="s">
        <v>26</v>
      </c>
      <c r="I37" s="9" t="s">
        <v>27</v>
      </c>
      <c r="J37" s="26" t="s">
        <v>28</v>
      </c>
      <c r="K37" s="10">
        <v>0</v>
      </c>
      <c r="L37" s="12" t="str">
        <f>TEXT(workplaceSafetyData[[#This Row],[Date]],"ddd")</f>
        <v>Wed</v>
      </c>
      <c r="M37" s="12">
        <f>MONTH(workplaceSafetyData[[#This Row],[Date]])</f>
        <v>1</v>
      </c>
      <c r="N37" s="12">
        <f>YEAR(workplaceSafetyData[[#This Row],[Date]])</f>
        <v>2020</v>
      </c>
      <c r="O37" s="13">
        <f>workplaceSafetyData[[#This Row],[Month]]+workplaceSafetyData[[#This Row],[Year]]</f>
        <v>2021</v>
      </c>
    </row>
    <row r="38" spans="1:16" ht="16.5" thickTop="1" x14ac:dyDescent="0.25">
      <c r="A38" s="8">
        <v>43834</v>
      </c>
      <c r="B38" s="9" t="s">
        <v>41</v>
      </c>
      <c r="C38" s="9" t="s">
        <v>42</v>
      </c>
      <c r="D38" s="9" t="s">
        <v>43</v>
      </c>
      <c r="E38" s="9" t="s">
        <v>44</v>
      </c>
      <c r="F38" s="14">
        <v>0</v>
      </c>
      <c r="G38" s="9" t="s">
        <v>25</v>
      </c>
      <c r="H38" s="9" t="s">
        <v>26</v>
      </c>
      <c r="I38" s="23" t="s">
        <v>34</v>
      </c>
      <c r="J38" s="14" t="s">
        <v>28</v>
      </c>
      <c r="K38" s="10">
        <v>0</v>
      </c>
      <c r="L38" s="12" t="str">
        <f>TEXT(workplaceSafetyData[[#This Row],[Date]],"ddd")</f>
        <v>Sat</v>
      </c>
      <c r="M38" s="12">
        <f>MONTH(workplaceSafetyData[[#This Row],[Date]])</f>
        <v>1</v>
      </c>
      <c r="N38" s="12">
        <f>YEAR(workplaceSafetyData[[#This Row],[Date]])</f>
        <v>2020</v>
      </c>
      <c r="O38" s="13">
        <f>workplaceSafetyData[[#This Row],[Month]]+workplaceSafetyData[[#This Row],[Year]]</f>
        <v>2021</v>
      </c>
    </row>
    <row r="39" spans="1:16" ht="15.75" x14ac:dyDescent="0.25">
      <c r="A39" s="8">
        <v>43837</v>
      </c>
      <c r="B39" s="9" t="s">
        <v>41</v>
      </c>
      <c r="C39" s="9" t="s">
        <v>22</v>
      </c>
      <c r="D39" s="9" t="s">
        <v>23</v>
      </c>
      <c r="E39" s="9" t="s">
        <v>45</v>
      </c>
      <c r="F39" s="9">
        <v>0</v>
      </c>
      <c r="G39" s="9" t="s">
        <v>46</v>
      </c>
      <c r="H39" s="9" t="s">
        <v>26</v>
      </c>
      <c r="I39" s="14" t="s">
        <v>34</v>
      </c>
      <c r="J39" s="9" t="s">
        <v>28</v>
      </c>
      <c r="K39" s="10">
        <v>0</v>
      </c>
      <c r="L39" s="12" t="str">
        <f>TEXT(workplaceSafetyData[[#This Row],[Date]],"ddd")</f>
        <v>Tue</v>
      </c>
      <c r="M39" s="12">
        <f>MONTH(workplaceSafetyData[[#This Row],[Date]])</f>
        <v>1</v>
      </c>
      <c r="N39" s="12">
        <f>YEAR(workplaceSafetyData[[#This Row],[Date]])</f>
        <v>2020</v>
      </c>
      <c r="O39" s="13">
        <f>workplaceSafetyData[[#This Row],[Month]]+workplaceSafetyData[[#This Row],[Year]]</f>
        <v>2021</v>
      </c>
    </row>
    <row r="40" spans="1:16" ht="15.75" x14ac:dyDescent="0.25">
      <c r="A40" s="8"/>
      <c r="B40" s="9"/>
      <c r="C40" s="9"/>
      <c r="D40" s="9"/>
      <c r="E40" s="9"/>
      <c r="F40" s="9"/>
      <c r="G40" s="9"/>
      <c r="H40" s="9"/>
      <c r="I40" s="9"/>
      <c r="J40" s="9"/>
      <c r="K40" s="10"/>
      <c r="L40" s="12"/>
      <c r="M40" s="12"/>
      <c r="N40" s="12"/>
      <c r="O40" s="13"/>
    </row>
    <row r="41" spans="1:16" ht="28.5" x14ac:dyDescent="0.45">
      <c r="A41" s="8"/>
      <c r="B41" s="9"/>
      <c r="C41" s="9"/>
      <c r="D41" s="9"/>
      <c r="E41" s="168" t="s">
        <v>66</v>
      </c>
      <c r="F41" s="168"/>
      <c r="G41" s="168"/>
      <c r="H41" s="168"/>
      <c r="I41" s="9"/>
      <c r="J41" s="9"/>
      <c r="K41" s="10"/>
      <c r="L41" s="12"/>
      <c r="M41" s="12"/>
      <c r="N41" s="12"/>
      <c r="O41" s="13"/>
    </row>
    <row r="42" spans="1:16" ht="15.75" x14ac:dyDescent="0.25">
      <c r="A42" s="8"/>
      <c r="B42" s="17" t="s">
        <v>78</v>
      </c>
      <c r="C42" s="9"/>
      <c r="D42" s="9"/>
      <c r="E42" s="9"/>
      <c r="F42" s="9"/>
      <c r="G42" s="9"/>
      <c r="H42" s="9"/>
      <c r="I42" s="9"/>
      <c r="J42" s="9"/>
      <c r="K42" s="10"/>
      <c r="L42" s="12"/>
      <c r="M42" s="12"/>
      <c r="N42" s="12" t="s">
        <v>72</v>
      </c>
      <c r="O42" s="13"/>
    </row>
    <row r="43" spans="1:16" ht="15.75" x14ac:dyDescent="0.25">
      <c r="A43" s="8" t="s">
        <v>67</v>
      </c>
      <c r="B43" s="9"/>
      <c r="C43" s="9" t="s">
        <v>68</v>
      </c>
      <c r="D43" s="9"/>
      <c r="E43" s="9" t="s">
        <v>69</v>
      </c>
      <c r="F43" s="9"/>
      <c r="G43" s="9" t="s">
        <v>70</v>
      </c>
      <c r="H43" s="9"/>
      <c r="I43" s="9" t="s">
        <v>71</v>
      </c>
      <c r="J43" s="9"/>
      <c r="L43" s="12"/>
      <c r="M43" s="12"/>
      <c r="N43" s="10" t="s">
        <v>75</v>
      </c>
      <c r="O43" s="13" t="s">
        <v>73</v>
      </c>
      <c r="P43" t="s">
        <v>74</v>
      </c>
    </row>
    <row r="44" spans="1:16" ht="15.75" x14ac:dyDescent="0.25">
      <c r="A44" s="8"/>
      <c r="B44" s="9">
        <f>10+10</f>
        <v>20</v>
      </c>
      <c r="C44" s="9">
        <v>10</v>
      </c>
      <c r="D44" s="9"/>
      <c r="E44" s="9">
        <f>C44+C45+100</f>
        <v>130</v>
      </c>
      <c r="F44" s="9"/>
      <c r="G44" s="9">
        <v>100</v>
      </c>
      <c r="H44" s="9"/>
      <c r="I44" s="9">
        <v>11</v>
      </c>
      <c r="J44" s="9">
        <v>21</v>
      </c>
      <c r="K44" s="10"/>
      <c r="L44" s="12">
        <f>I44-J44</f>
        <v>-10</v>
      </c>
      <c r="M44" s="12"/>
      <c r="N44" s="12">
        <v>11</v>
      </c>
      <c r="O44" s="13">
        <v>21</v>
      </c>
      <c r="P44">
        <f>Table4[[#This Row],[column 2]]-Table4[[#This Row],[Column1]]</f>
        <v>-10</v>
      </c>
    </row>
    <row r="45" spans="1:16" ht="15.75" x14ac:dyDescent="0.25">
      <c r="A45" s="8"/>
      <c r="B45" s="9"/>
      <c r="C45" s="9">
        <v>20</v>
      </c>
      <c r="D45" s="9"/>
      <c r="E45" s="9"/>
      <c r="F45" s="9"/>
      <c r="G45" s="9">
        <v>1</v>
      </c>
      <c r="H45" s="9"/>
      <c r="I45" s="9">
        <v>12</v>
      </c>
      <c r="J45" s="9">
        <v>22</v>
      </c>
      <c r="K45" s="10"/>
      <c r="L45" s="12">
        <f t="shared" ref="L45:L50" si="2">I45-J45</f>
        <v>-10</v>
      </c>
      <c r="M45" s="12"/>
      <c r="N45" s="12">
        <v>12</v>
      </c>
      <c r="O45" s="13">
        <v>22</v>
      </c>
      <c r="P45">
        <f>Table4[[#This Row],[column 2]]-Table4[[#This Row],[Column1]]</f>
        <v>-10</v>
      </c>
    </row>
    <row r="46" spans="1:16" ht="15.75" x14ac:dyDescent="0.25">
      <c r="A46" s="8"/>
      <c r="B46" s="9"/>
      <c r="C46" s="9">
        <f>C44+C45</f>
        <v>30</v>
      </c>
      <c r="D46" s="9"/>
      <c r="E46" s="9"/>
      <c r="F46" s="9"/>
      <c r="G46" s="9">
        <v>2</v>
      </c>
      <c r="H46" s="9"/>
      <c r="I46" s="9">
        <v>13</v>
      </c>
      <c r="J46" s="9">
        <v>23</v>
      </c>
      <c r="K46" s="10"/>
      <c r="L46" s="12">
        <f t="shared" si="2"/>
        <v>-10</v>
      </c>
      <c r="M46" s="12"/>
      <c r="N46" s="12">
        <v>13</v>
      </c>
      <c r="O46" s="13">
        <v>23</v>
      </c>
      <c r="P46">
        <f>Table4[[#This Row],[column 2]]-Table4[[#This Row],[Column1]]</f>
        <v>-10</v>
      </c>
    </row>
    <row r="47" spans="1:16" ht="15.75" x14ac:dyDescent="0.25">
      <c r="A47" s="8"/>
      <c r="B47" s="17" t="s">
        <v>79</v>
      </c>
      <c r="C47" s="9"/>
      <c r="D47" s="9"/>
      <c r="E47" s="9"/>
      <c r="F47" s="9"/>
      <c r="G47" s="9">
        <v>3</v>
      </c>
      <c r="H47" s="9"/>
      <c r="I47" s="9">
        <v>14</v>
      </c>
      <c r="J47" s="9">
        <v>24</v>
      </c>
      <c r="K47" s="10"/>
      <c r="L47" s="12">
        <f t="shared" si="2"/>
        <v>-10</v>
      </c>
      <c r="M47" s="12"/>
      <c r="N47" s="12">
        <v>14</v>
      </c>
      <c r="O47" s="13">
        <v>24</v>
      </c>
      <c r="P47">
        <f>Table4[[#This Row],[column 2]]-Table4[[#This Row],[Column1]]</f>
        <v>-10</v>
      </c>
    </row>
    <row r="48" spans="1:16" ht="15.75" x14ac:dyDescent="0.25">
      <c r="A48" s="8"/>
      <c r="B48" s="9"/>
      <c r="C48" s="9" t="s">
        <v>67</v>
      </c>
      <c r="D48" s="9" t="s">
        <v>68</v>
      </c>
      <c r="E48" s="9" t="s">
        <v>69</v>
      </c>
      <c r="F48" s="9"/>
      <c r="G48" s="9">
        <v>4</v>
      </c>
      <c r="H48" s="9"/>
      <c r="I48" s="9">
        <v>15</v>
      </c>
      <c r="J48" s="9">
        <v>25</v>
      </c>
      <c r="K48" s="10"/>
      <c r="L48" s="12">
        <f t="shared" si="2"/>
        <v>-10</v>
      </c>
      <c r="M48" s="12"/>
      <c r="N48" s="12">
        <v>15</v>
      </c>
      <c r="O48" s="13">
        <v>25</v>
      </c>
      <c r="P48">
        <f>Table4[[#This Row],[column 2]]-Table4[[#This Row],[Column1]]</f>
        <v>-10</v>
      </c>
    </row>
    <row r="49" spans="1:16" ht="15.75" x14ac:dyDescent="0.25">
      <c r="A49" s="8"/>
      <c r="B49" s="9"/>
      <c r="C49" s="9">
        <v>25</v>
      </c>
      <c r="D49" s="9">
        <v>25</v>
      </c>
      <c r="E49" s="9">
        <v>25</v>
      </c>
      <c r="F49" s="9"/>
      <c r="G49" s="9">
        <v>5</v>
      </c>
      <c r="H49" s="9"/>
      <c r="I49" s="9">
        <v>16</v>
      </c>
      <c r="J49" s="9">
        <v>26</v>
      </c>
      <c r="K49" s="10"/>
      <c r="L49" s="12">
        <f t="shared" si="2"/>
        <v>-10</v>
      </c>
      <c r="M49" s="12"/>
      <c r="N49" s="12">
        <v>16</v>
      </c>
      <c r="O49" s="13">
        <v>26</v>
      </c>
      <c r="P49">
        <f>Table4[[#This Row],[column 2]]-Table4[[#This Row],[Column1]]</f>
        <v>-10</v>
      </c>
    </row>
    <row r="50" spans="1:16" ht="15.75" x14ac:dyDescent="0.25">
      <c r="A50" s="8"/>
      <c r="B50" s="9"/>
      <c r="C50" s="9">
        <f>C49^2</f>
        <v>625</v>
      </c>
      <c r="D50" s="9">
        <f>D49^(1/2)</f>
        <v>5</v>
      </c>
      <c r="E50" s="9">
        <f>SQRT(E49)</f>
        <v>5</v>
      </c>
      <c r="F50" s="9"/>
      <c r="G50" s="9">
        <v>6</v>
      </c>
      <c r="H50" s="9"/>
      <c r="I50" s="9">
        <v>17</v>
      </c>
      <c r="J50" s="9">
        <v>27</v>
      </c>
      <c r="K50" s="10"/>
      <c r="L50" s="12">
        <f t="shared" si="2"/>
        <v>-10</v>
      </c>
      <c r="M50" s="12"/>
      <c r="N50" s="12"/>
      <c r="O50" s="13"/>
    </row>
    <row r="51" spans="1:16" ht="15.75" x14ac:dyDescent="0.25">
      <c r="A51" s="8"/>
      <c r="B51" s="9" t="s">
        <v>76</v>
      </c>
      <c r="C51" s="9"/>
      <c r="D51" s="9" t="s">
        <v>77</v>
      </c>
      <c r="E51" s="9"/>
      <c r="F51" s="9"/>
      <c r="G51" s="9"/>
      <c r="H51" s="9"/>
      <c r="I51" s="9"/>
      <c r="J51" s="9"/>
      <c r="K51" s="10"/>
      <c r="L51" s="12"/>
      <c r="M51" s="12"/>
      <c r="N51" s="12"/>
      <c r="O51" s="13"/>
    </row>
    <row r="52" spans="1:16" ht="15.75" x14ac:dyDescent="0.25">
      <c r="A52" s="8"/>
      <c r="B52" s="9">
        <v>2</v>
      </c>
      <c r="C52" s="9"/>
      <c r="D52" s="9">
        <v>64</v>
      </c>
      <c r="E52" s="9"/>
      <c r="F52" s="9"/>
      <c r="G52" s="9">
        <f>SUM(G44:G50)</f>
        <v>121</v>
      </c>
      <c r="H52" s="9"/>
      <c r="I52" s="9"/>
      <c r="J52" s="9"/>
      <c r="K52" s="10"/>
      <c r="L52" s="12"/>
      <c r="M52" s="12"/>
      <c r="N52" s="12"/>
      <c r="O52" s="13"/>
    </row>
    <row r="53" spans="1:16" ht="15.75" x14ac:dyDescent="0.25">
      <c r="A53" s="8"/>
      <c r="B53" s="9">
        <f>B52^6</f>
        <v>64</v>
      </c>
      <c r="C53" s="9"/>
      <c r="D53" s="9">
        <f>D52^(1/6)</f>
        <v>1.9999999999999998</v>
      </c>
      <c r="E53" s="9"/>
      <c r="F53" s="9"/>
      <c r="G53" s="9">
        <f>G44-SUM(G45:G50)</f>
        <v>79</v>
      </c>
      <c r="H53" s="9"/>
      <c r="I53" s="9"/>
      <c r="J53" s="9"/>
      <c r="K53" s="10"/>
      <c r="L53" s="12"/>
      <c r="M53" s="12"/>
      <c r="N53" s="12"/>
      <c r="O53" s="13"/>
    </row>
    <row r="54" spans="1:16" ht="15.75" x14ac:dyDescent="0.25">
      <c r="A54" s="8"/>
      <c r="B54" s="17" t="s">
        <v>80</v>
      </c>
      <c r="C54" s="9"/>
      <c r="D54" s="9"/>
      <c r="E54" s="9"/>
      <c r="F54" s="9"/>
      <c r="G54" s="9"/>
      <c r="H54" s="9"/>
      <c r="I54" s="9"/>
      <c r="J54" s="9"/>
      <c r="K54" s="10"/>
      <c r="L54" s="12"/>
      <c r="M54" s="12"/>
      <c r="N54" s="12"/>
      <c r="O54" s="13"/>
    </row>
    <row r="55" spans="1:16" ht="15.75" x14ac:dyDescent="0.25">
      <c r="A55" s="8"/>
      <c r="B55" s="9"/>
      <c r="C55" s="9"/>
      <c r="D55" s="9"/>
      <c r="E55" s="9"/>
      <c r="F55" s="9"/>
      <c r="G55" s="9"/>
      <c r="H55" s="9"/>
      <c r="I55" s="9"/>
      <c r="J55" s="9"/>
      <c r="K55" s="10"/>
      <c r="L55" s="12"/>
      <c r="M55" s="12"/>
      <c r="N55" s="12"/>
      <c r="O55" s="13"/>
    </row>
    <row r="56" spans="1:16" ht="15.75" x14ac:dyDescent="0.25">
      <c r="A56" s="8"/>
      <c r="B56" s="9" t="s">
        <v>81</v>
      </c>
      <c r="C56" s="9"/>
      <c r="D56" s="9" t="s">
        <v>82</v>
      </c>
      <c r="F56" s="9" t="s">
        <v>83</v>
      </c>
      <c r="G56" s="9"/>
      <c r="H56" s="9"/>
      <c r="I56" s="9"/>
      <c r="J56" s="9"/>
      <c r="K56" s="10"/>
      <c r="L56" s="12"/>
      <c r="M56" s="12"/>
      <c r="N56" s="12"/>
      <c r="O56" s="13"/>
    </row>
    <row r="57" spans="1:16" ht="15.75" x14ac:dyDescent="0.25">
      <c r="A57" s="8"/>
      <c r="B57" s="9">
        <v>100</v>
      </c>
      <c r="C57" s="20">
        <v>0.5</v>
      </c>
      <c r="D57" s="9">
        <f>B57*(1+C57)</f>
        <v>150</v>
      </c>
      <c r="E57" s="9"/>
      <c r="F57" s="9">
        <f>B57*C57</f>
        <v>50</v>
      </c>
      <c r="G57" s="9">
        <f>B57*25%</f>
        <v>25</v>
      </c>
      <c r="H57" s="9"/>
      <c r="I57" s="9"/>
      <c r="J57" s="9"/>
      <c r="K57" s="10"/>
      <c r="L57" s="12"/>
      <c r="M57" s="12"/>
      <c r="N57" s="12"/>
      <c r="O57" s="13"/>
    </row>
    <row r="58" spans="1:16" ht="15.75" x14ac:dyDescent="0.25">
      <c r="A58" s="8"/>
      <c r="B58" s="9"/>
      <c r="C58" s="9"/>
      <c r="D58" s="21" t="s">
        <v>84</v>
      </c>
      <c r="E58" s="9"/>
      <c r="F58" s="9"/>
      <c r="G58" s="9"/>
      <c r="H58" s="9"/>
      <c r="I58" s="9"/>
      <c r="J58" s="9"/>
      <c r="K58" s="10"/>
      <c r="L58" s="12"/>
      <c r="M58" s="12"/>
      <c r="N58" s="12"/>
      <c r="O58" s="13"/>
    </row>
    <row r="59" spans="1:16" ht="15.75" x14ac:dyDescent="0.25">
      <c r="A59" s="8"/>
      <c r="B59" s="9"/>
      <c r="C59" s="9"/>
      <c r="D59" s="9"/>
      <c r="E59" s="9"/>
      <c r="F59" s="9"/>
      <c r="G59" s="9"/>
      <c r="H59" s="9"/>
      <c r="I59" s="9"/>
      <c r="J59" s="9"/>
      <c r="K59" s="10"/>
      <c r="L59" s="12"/>
      <c r="M59" s="12"/>
      <c r="N59" s="12"/>
      <c r="O59" s="13"/>
    </row>
    <row r="60" spans="1:16" ht="15.75" x14ac:dyDescent="0.25">
      <c r="A60" s="8"/>
      <c r="B60" s="9"/>
      <c r="C60" s="9"/>
      <c r="D60" s="9">
        <v>23</v>
      </c>
      <c r="E60" s="9"/>
      <c r="F60" s="9"/>
      <c r="G60" s="9"/>
      <c r="H60" s="9"/>
      <c r="I60" s="9"/>
      <c r="J60" s="9"/>
      <c r="K60" s="10"/>
      <c r="L60" s="12"/>
      <c r="M60" s="12"/>
      <c r="N60" s="12"/>
      <c r="O60" s="13"/>
    </row>
    <row r="61" spans="1:16" ht="15.75" x14ac:dyDescent="0.25">
      <c r="A61" s="8"/>
      <c r="B61" s="9"/>
      <c r="C61" s="9"/>
      <c r="D61" s="9">
        <v>34</v>
      </c>
      <c r="E61" s="9"/>
      <c r="F61" s="9"/>
      <c r="G61" s="9"/>
      <c r="H61" s="9"/>
      <c r="I61" s="9"/>
      <c r="J61" s="9"/>
      <c r="K61" s="10"/>
      <c r="L61" s="12"/>
      <c r="M61" s="12"/>
      <c r="N61" s="12"/>
      <c r="O61" s="13"/>
    </row>
    <row r="62" spans="1:16" ht="15.75" x14ac:dyDescent="0.25">
      <c r="A62" s="8"/>
      <c r="B62" s="9"/>
      <c r="C62" s="9"/>
      <c r="D62" s="9">
        <v>12</v>
      </c>
      <c r="E62" s="9">
        <f>SUM(Ages)</f>
        <v>162</v>
      </c>
      <c r="F62" s="9"/>
      <c r="G62" s="9"/>
      <c r="H62" s="9"/>
      <c r="I62" s="9"/>
      <c r="J62" s="9"/>
      <c r="K62" s="10"/>
      <c r="L62" s="12"/>
      <c r="M62" s="12"/>
      <c r="N62" s="12"/>
      <c r="O62" s="13"/>
    </row>
    <row r="63" spans="1:16" ht="15.75" x14ac:dyDescent="0.25">
      <c r="A63" s="8"/>
      <c r="B63" s="9"/>
      <c r="C63" s="9"/>
      <c r="D63" s="9">
        <v>56</v>
      </c>
      <c r="E63" s="9"/>
      <c r="F63" s="9"/>
      <c r="G63" s="9"/>
      <c r="H63" s="9"/>
      <c r="I63" s="9"/>
      <c r="J63" s="9"/>
      <c r="K63" s="10"/>
      <c r="L63" s="12"/>
      <c r="M63" s="12"/>
      <c r="N63" s="12"/>
      <c r="O63" s="13"/>
    </row>
    <row r="64" spans="1:16" ht="15.75" x14ac:dyDescent="0.25">
      <c r="A64" s="8"/>
      <c r="B64" s="9"/>
      <c r="C64" s="9"/>
      <c r="D64" s="9">
        <v>37</v>
      </c>
      <c r="E64" s="9"/>
      <c r="F64" s="9"/>
      <c r="G64" s="9"/>
      <c r="H64" s="9"/>
      <c r="I64" s="9"/>
      <c r="J64" s="9"/>
      <c r="K64" s="10"/>
      <c r="L64" s="12"/>
      <c r="M64" s="12"/>
      <c r="N64" s="12"/>
      <c r="O64" s="13"/>
    </row>
    <row r="65" spans="1:15" ht="15.75" x14ac:dyDescent="0.25">
      <c r="A65" s="8"/>
      <c r="B65" s="9"/>
      <c r="C65" s="9"/>
      <c r="D65" s="21" t="s">
        <v>85</v>
      </c>
      <c r="E65" s="9"/>
      <c r="F65" s="9"/>
      <c r="G65" s="9"/>
      <c r="H65" s="9"/>
      <c r="I65" s="9"/>
      <c r="J65" s="9"/>
      <c r="K65" s="10"/>
      <c r="L65" s="12"/>
      <c r="M65" s="12"/>
      <c r="N65" s="12"/>
      <c r="O65" s="13"/>
    </row>
    <row r="66" spans="1:15" ht="15.75" x14ac:dyDescent="0.25">
      <c r="A66" s="8"/>
      <c r="B66" s="9"/>
      <c r="C66" s="9"/>
      <c r="D66" s="9"/>
      <c r="E66" s="9"/>
      <c r="F66" s="9"/>
      <c r="G66" s="9"/>
      <c r="H66" s="9"/>
      <c r="I66" s="9"/>
      <c r="J66" s="9"/>
      <c r="K66" s="10"/>
      <c r="L66" s="12"/>
      <c r="M66" s="12"/>
      <c r="N66" s="12"/>
      <c r="O66" s="13"/>
    </row>
    <row r="67" spans="1:15" ht="15.75" x14ac:dyDescent="0.25">
      <c r="A67" s="8"/>
      <c r="B67" s="9"/>
      <c r="C67" s="9"/>
      <c r="D67" s="9">
        <v>15</v>
      </c>
      <c r="E67" s="9">
        <f>100*taxslab1</f>
        <v>1500</v>
      </c>
      <c r="F67" s="9"/>
      <c r="G67" s="9"/>
      <c r="H67" s="9"/>
      <c r="I67" s="9"/>
      <c r="J67" s="9"/>
      <c r="K67" s="10"/>
      <c r="L67" s="12"/>
      <c r="M67" s="12"/>
      <c r="N67" s="12"/>
      <c r="O67" s="13"/>
    </row>
    <row r="68" spans="1:15" ht="15.75" x14ac:dyDescent="0.25">
      <c r="A68" s="8"/>
      <c r="B68" s="9"/>
      <c r="C68" s="9"/>
      <c r="D68" s="9"/>
      <c r="E68" s="9">
        <f>100*taxslab1%</f>
        <v>15</v>
      </c>
      <c r="F68" s="9"/>
      <c r="G68" s="9"/>
      <c r="H68" s="9"/>
      <c r="I68" s="9"/>
      <c r="J68" s="9"/>
      <c r="K68" s="10"/>
      <c r="L68" s="12"/>
      <c r="M68" s="12"/>
      <c r="N68" s="12"/>
      <c r="O68" s="13"/>
    </row>
    <row r="69" spans="1:15" ht="28.5" x14ac:dyDescent="0.45">
      <c r="A69" s="8"/>
      <c r="B69" s="9"/>
      <c r="C69" s="9"/>
      <c r="D69" s="9"/>
      <c r="E69" s="9"/>
      <c r="F69" s="168" t="s">
        <v>86</v>
      </c>
      <c r="G69" s="168"/>
      <c r="H69" s="9"/>
      <c r="I69" s="9"/>
      <c r="J69" s="9"/>
      <c r="K69" s="10"/>
      <c r="L69" s="12"/>
      <c r="M69" s="12"/>
      <c r="N69" s="12"/>
      <c r="O69" s="13"/>
    </row>
    <row r="70" spans="1:15" ht="15.75" x14ac:dyDescent="0.25">
      <c r="A70" s="8"/>
      <c r="B70" s="9"/>
      <c r="C70" s="9"/>
      <c r="D70" s="9"/>
      <c r="E70" s="9"/>
      <c r="F70" s="9"/>
      <c r="G70" s="9"/>
      <c r="H70" s="9"/>
      <c r="I70" s="9"/>
      <c r="J70" s="9"/>
      <c r="K70" s="10"/>
      <c r="L70" s="12"/>
      <c r="M70" s="12"/>
      <c r="N70" s="12"/>
      <c r="O70" s="13"/>
    </row>
    <row r="71" spans="1:15" ht="15.75" x14ac:dyDescent="0.25">
      <c r="A71" s="8"/>
      <c r="B71" s="9"/>
      <c r="C71" s="9" t="s">
        <v>34</v>
      </c>
      <c r="D71" s="9" t="s">
        <v>19</v>
      </c>
      <c r="E71" s="9" t="s">
        <v>20</v>
      </c>
      <c r="F71" s="9" t="s">
        <v>7</v>
      </c>
      <c r="G71" s="9"/>
      <c r="H71" s="9"/>
      <c r="I71" s="9"/>
      <c r="J71" s="9"/>
      <c r="K71" s="10"/>
      <c r="L71" s="12"/>
      <c r="M71" s="12"/>
      <c r="N71" s="12"/>
      <c r="O71" s="13"/>
    </row>
    <row r="72" spans="1:15" ht="15.75" x14ac:dyDescent="0.25">
      <c r="A72" s="8"/>
      <c r="B72" s="9"/>
      <c r="C72" s="9">
        <v>1</v>
      </c>
      <c r="D72" s="9">
        <v>6</v>
      </c>
      <c r="E72" s="9">
        <v>2000</v>
      </c>
      <c r="F72" s="28">
        <f>DATE(E72,D72,C72)</f>
        <v>36678</v>
      </c>
      <c r="G72" s="9"/>
      <c r="H72" s="9"/>
      <c r="I72" s="9"/>
      <c r="J72" s="9"/>
      <c r="K72" s="10"/>
      <c r="L72" s="12"/>
      <c r="M72" s="12"/>
      <c r="N72" s="12"/>
      <c r="O72" s="13"/>
    </row>
    <row r="73" spans="1:15" ht="15.75" x14ac:dyDescent="0.25">
      <c r="A73" s="8"/>
      <c r="B73" s="9"/>
      <c r="C73" s="9">
        <v>4</v>
      </c>
      <c r="D73" s="9">
        <v>1</v>
      </c>
      <c r="E73" s="9">
        <v>1995</v>
      </c>
      <c r="F73" s="28">
        <f t="shared" ref="F73:F76" si="3">DATE(E73,D73,C73)</f>
        <v>34703</v>
      </c>
      <c r="G73" s="9"/>
      <c r="H73" s="9"/>
      <c r="I73" s="9"/>
      <c r="J73" s="9"/>
      <c r="K73" s="10"/>
      <c r="L73" s="12"/>
      <c r="M73" s="12"/>
      <c r="N73" s="12"/>
      <c r="O73" s="13"/>
    </row>
    <row r="74" spans="1:15" ht="15.75" x14ac:dyDescent="0.25">
      <c r="A74" s="8"/>
      <c r="B74" s="9"/>
      <c r="C74" s="9">
        <v>17</v>
      </c>
      <c r="D74" s="9">
        <v>8</v>
      </c>
      <c r="E74" s="9">
        <v>1993</v>
      </c>
      <c r="F74" s="28">
        <f t="shared" si="3"/>
        <v>34198</v>
      </c>
      <c r="G74" s="9"/>
      <c r="H74" s="9"/>
      <c r="I74" s="9"/>
      <c r="J74" s="9"/>
      <c r="K74" s="10"/>
      <c r="L74" s="12"/>
      <c r="M74" s="12"/>
      <c r="N74" s="12"/>
      <c r="O74" s="13"/>
    </row>
    <row r="75" spans="1:15" ht="15.75" x14ac:dyDescent="0.25">
      <c r="A75" s="8"/>
      <c r="B75" s="9"/>
      <c r="C75" s="9">
        <v>26</v>
      </c>
      <c r="D75" s="9">
        <v>12</v>
      </c>
      <c r="E75" s="9">
        <v>2005</v>
      </c>
      <c r="F75" s="28">
        <f t="shared" si="3"/>
        <v>38712</v>
      </c>
      <c r="G75" s="9"/>
      <c r="H75" s="9"/>
      <c r="I75" s="9"/>
      <c r="J75" s="9"/>
      <c r="K75" s="10"/>
      <c r="L75" s="12"/>
      <c r="M75" s="12"/>
      <c r="N75" s="12"/>
      <c r="O75" s="13"/>
    </row>
    <row r="76" spans="1:15" ht="15.75" x14ac:dyDescent="0.25">
      <c r="A76" s="8"/>
      <c r="B76" s="9"/>
      <c r="C76" s="9">
        <v>30</v>
      </c>
      <c r="D76" s="9">
        <v>3</v>
      </c>
      <c r="E76" s="9">
        <v>2022</v>
      </c>
      <c r="F76" s="28">
        <f t="shared" si="3"/>
        <v>44650</v>
      </c>
      <c r="G76" s="9"/>
      <c r="H76" s="9"/>
      <c r="I76" s="9"/>
      <c r="J76" s="9"/>
      <c r="K76" s="10"/>
      <c r="L76" s="12"/>
      <c r="M76" s="12"/>
      <c r="N76" s="12"/>
      <c r="O76" s="13"/>
    </row>
    <row r="77" spans="1:15" ht="15.75" x14ac:dyDescent="0.25">
      <c r="A77" s="8"/>
      <c r="B77" s="9"/>
      <c r="C77" s="9"/>
      <c r="D77" s="9"/>
      <c r="E77" s="9"/>
      <c r="F77" s="9"/>
      <c r="G77" s="9"/>
      <c r="H77" s="9"/>
      <c r="I77" s="9"/>
      <c r="J77" s="9"/>
      <c r="K77" s="10"/>
      <c r="L77" s="12"/>
      <c r="M77" s="12"/>
      <c r="N77" s="12"/>
      <c r="O77" s="13"/>
    </row>
    <row r="78" spans="1:15" ht="31.5" x14ac:dyDescent="0.5">
      <c r="A78" s="8"/>
      <c r="B78" s="9"/>
      <c r="C78" s="9"/>
      <c r="D78" s="9"/>
      <c r="E78" s="9"/>
      <c r="F78" s="18" t="s">
        <v>87</v>
      </c>
      <c r="G78" s="9"/>
      <c r="H78" s="9"/>
      <c r="I78" s="9"/>
      <c r="J78" s="9"/>
      <c r="K78" s="10"/>
      <c r="L78" s="12"/>
      <c r="M78" s="12"/>
      <c r="N78" s="12"/>
      <c r="O78" s="13"/>
    </row>
    <row r="79" spans="1:15" ht="15.75" x14ac:dyDescent="0.25">
      <c r="A79" s="8"/>
      <c r="B79" s="9"/>
      <c r="C79" s="9"/>
      <c r="D79" s="9"/>
      <c r="E79" s="9" t="s">
        <v>88</v>
      </c>
      <c r="F79" s="9">
        <f>IF(E79="India",5,0)</f>
        <v>5</v>
      </c>
      <c r="G79" s="9"/>
      <c r="H79" s="9"/>
      <c r="I79" s="9" t="s">
        <v>88</v>
      </c>
      <c r="J79" s="9" t="str">
        <f>IF(I79="India","YES","NO")</f>
        <v>YES</v>
      </c>
      <c r="K79" s="10"/>
      <c r="L79" s="12"/>
      <c r="M79" s="12"/>
      <c r="N79" s="12"/>
      <c r="O79" s="13"/>
    </row>
    <row r="80" spans="1:15" ht="15.75" x14ac:dyDescent="0.25">
      <c r="A80" s="8"/>
      <c r="B80" s="9"/>
      <c r="C80" s="9"/>
      <c r="D80" s="9"/>
      <c r="E80" s="9" t="s">
        <v>89</v>
      </c>
      <c r="F80" s="9">
        <f t="shared" ref="F80:F88" si="4">IF(E80="India",5,0)</f>
        <v>0</v>
      </c>
      <c r="G80" s="9"/>
      <c r="H80" s="9"/>
      <c r="I80" s="9" t="s">
        <v>89</v>
      </c>
      <c r="J80" s="9" t="str">
        <f t="shared" ref="J80:J88" si="5">IF(I80="India","YES","NO")</f>
        <v>NO</v>
      </c>
      <c r="K80" s="10"/>
      <c r="L80" s="12"/>
      <c r="M80" s="12"/>
      <c r="N80" s="12"/>
      <c r="O80" s="13"/>
    </row>
    <row r="81" spans="1:15" ht="15.75" x14ac:dyDescent="0.25">
      <c r="A81" s="8"/>
      <c r="B81" s="9"/>
      <c r="C81" s="9"/>
      <c r="D81" s="9"/>
      <c r="E81" s="9" t="s">
        <v>90</v>
      </c>
      <c r="F81" s="9">
        <f t="shared" si="4"/>
        <v>0</v>
      </c>
      <c r="G81" s="9"/>
      <c r="H81" s="9"/>
      <c r="I81" s="9" t="s">
        <v>90</v>
      </c>
      <c r="J81" s="9" t="str">
        <f t="shared" si="5"/>
        <v>NO</v>
      </c>
      <c r="K81" s="10"/>
      <c r="L81" s="12"/>
      <c r="M81" s="12"/>
      <c r="N81" s="12"/>
      <c r="O81" s="13"/>
    </row>
    <row r="82" spans="1:15" ht="15.75" x14ac:dyDescent="0.25">
      <c r="A82" s="8"/>
      <c r="B82" s="9"/>
      <c r="C82" s="9"/>
      <c r="D82" s="9"/>
      <c r="E82" s="9" t="s">
        <v>88</v>
      </c>
      <c r="F82" s="9">
        <f t="shared" si="4"/>
        <v>5</v>
      </c>
      <c r="G82" s="9"/>
      <c r="H82" s="9"/>
      <c r="I82" s="9" t="s">
        <v>88</v>
      </c>
      <c r="J82" s="9" t="str">
        <f t="shared" si="5"/>
        <v>YES</v>
      </c>
      <c r="K82" s="10"/>
      <c r="L82" s="12"/>
      <c r="M82" s="12"/>
      <c r="N82" s="12"/>
      <c r="O82" s="13"/>
    </row>
    <row r="83" spans="1:15" ht="15.75" x14ac:dyDescent="0.25">
      <c r="A83" s="8"/>
      <c r="B83" s="9"/>
      <c r="C83" s="9"/>
      <c r="D83" s="9"/>
      <c r="E83" s="9" t="s">
        <v>91</v>
      </c>
      <c r="F83" s="9">
        <f t="shared" si="4"/>
        <v>0</v>
      </c>
      <c r="G83" s="9"/>
      <c r="H83" s="9"/>
      <c r="I83" s="9" t="s">
        <v>91</v>
      </c>
      <c r="J83" s="9" t="str">
        <f t="shared" si="5"/>
        <v>NO</v>
      </c>
      <c r="K83" s="10"/>
      <c r="L83" s="12"/>
      <c r="M83" s="12"/>
      <c r="N83" s="12"/>
      <c r="O83" s="13"/>
    </row>
    <row r="84" spans="1:15" ht="15.75" x14ac:dyDescent="0.25">
      <c r="A84" s="8"/>
      <c r="B84" s="9"/>
      <c r="C84" s="9"/>
      <c r="D84" s="9"/>
      <c r="E84" s="9" t="s">
        <v>92</v>
      </c>
      <c r="F84" s="9">
        <f t="shared" si="4"/>
        <v>0</v>
      </c>
      <c r="G84" s="9"/>
      <c r="H84" s="9"/>
      <c r="I84" s="9" t="s">
        <v>92</v>
      </c>
      <c r="J84" s="9" t="str">
        <f t="shared" si="5"/>
        <v>NO</v>
      </c>
      <c r="K84" s="10"/>
      <c r="L84" s="12"/>
      <c r="M84" s="12"/>
      <c r="N84" s="12"/>
      <c r="O84" s="13"/>
    </row>
    <row r="85" spans="1:15" ht="15.75" x14ac:dyDescent="0.25">
      <c r="A85" s="8"/>
      <c r="B85" s="9"/>
      <c r="C85" s="9"/>
      <c r="D85" s="9"/>
      <c r="E85" s="9" t="s">
        <v>88</v>
      </c>
      <c r="F85" s="9">
        <f t="shared" si="4"/>
        <v>5</v>
      </c>
      <c r="G85" s="9"/>
      <c r="H85" s="9"/>
      <c r="I85" s="9" t="s">
        <v>88</v>
      </c>
      <c r="J85" s="9" t="str">
        <f t="shared" si="5"/>
        <v>YES</v>
      </c>
      <c r="K85" s="10"/>
      <c r="L85" s="12"/>
      <c r="M85" s="12"/>
      <c r="N85" s="12"/>
      <c r="O85" s="13"/>
    </row>
    <row r="86" spans="1:15" ht="15.75" x14ac:dyDescent="0.25">
      <c r="A86" s="8"/>
      <c r="B86" s="9"/>
      <c r="C86" s="9"/>
      <c r="D86" s="9"/>
      <c r="E86" s="9" t="s">
        <v>88</v>
      </c>
      <c r="F86" s="9">
        <f t="shared" si="4"/>
        <v>5</v>
      </c>
      <c r="G86" s="9"/>
      <c r="H86" s="9"/>
      <c r="I86" s="9" t="s">
        <v>88</v>
      </c>
      <c r="J86" s="9" t="str">
        <f t="shared" si="5"/>
        <v>YES</v>
      </c>
      <c r="K86" s="10"/>
      <c r="L86" s="12"/>
      <c r="M86" s="12"/>
      <c r="N86" s="12"/>
      <c r="O86" s="13"/>
    </row>
    <row r="87" spans="1:15" ht="15.75" x14ac:dyDescent="0.25">
      <c r="A87" s="8"/>
      <c r="B87" s="9"/>
      <c r="C87" s="9"/>
      <c r="D87" s="9"/>
      <c r="E87" s="9" t="s">
        <v>88</v>
      </c>
      <c r="F87" s="9">
        <f t="shared" si="4"/>
        <v>5</v>
      </c>
      <c r="G87" s="9"/>
      <c r="H87" s="9"/>
      <c r="I87" s="9" t="s">
        <v>88</v>
      </c>
      <c r="J87" s="9" t="str">
        <f t="shared" si="5"/>
        <v>YES</v>
      </c>
      <c r="K87" s="10"/>
      <c r="L87" s="12"/>
      <c r="M87" s="12"/>
      <c r="N87" s="12"/>
      <c r="O87" s="13"/>
    </row>
    <row r="88" spans="1:15" ht="15.75" x14ac:dyDescent="0.25">
      <c r="A88" s="8"/>
      <c r="B88" s="9"/>
      <c r="C88" s="9"/>
      <c r="D88" s="9"/>
      <c r="E88" s="9" t="s">
        <v>88</v>
      </c>
      <c r="F88" s="9">
        <f t="shared" si="4"/>
        <v>5</v>
      </c>
      <c r="G88" s="9"/>
      <c r="H88" s="9"/>
      <c r="I88" s="9" t="s">
        <v>88</v>
      </c>
      <c r="J88" s="9" t="str">
        <f t="shared" si="5"/>
        <v>YES</v>
      </c>
      <c r="K88" s="10"/>
      <c r="L88" s="12"/>
      <c r="M88" s="12"/>
      <c r="N88" s="12"/>
      <c r="O88" s="13"/>
    </row>
    <row r="89" spans="1:15" ht="15.75" x14ac:dyDescent="0.25">
      <c r="A89" s="8"/>
      <c r="B89" s="9"/>
      <c r="C89" s="9"/>
      <c r="D89" s="9"/>
      <c r="E89" s="9"/>
      <c r="F89" s="9"/>
      <c r="G89" s="9"/>
      <c r="H89" s="9"/>
      <c r="I89" s="9"/>
      <c r="J89" s="9"/>
      <c r="K89" s="10"/>
      <c r="L89" s="12"/>
      <c r="M89" s="12"/>
      <c r="N89" s="12"/>
      <c r="O89" s="13"/>
    </row>
    <row r="90" spans="1:15" ht="15.75" x14ac:dyDescent="0.25">
      <c r="A90" s="8"/>
      <c r="B90" s="9"/>
      <c r="C90" s="9"/>
      <c r="D90" s="9"/>
      <c r="E90" s="9"/>
      <c r="F90" s="9"/>
      <c r="G90" s="9"/>
      <c r="H90" s="9"/>
      <c r="I90" s="9"/>
      <c r="J90" s="9"/>
      <c r="K90" s="10"/>
      <c r="L90" s="12"/>
      <c r="M90" s="12"/>
      <c r="N90" s="12"/>
      <c r="O90" s="13"/>
    </row>
    <row r="91" spans="1:15" ht="15.75" x14ac:dyDescent="0.25">
      <c r="A91" s="8"/>
      <c r="B91" s="9"/>
      <c r="C91" s="9"/>
      <c r="D91" s="9"/>
      <c r="E91" s="19" t="s">
        <v>93</v>
      </c>
      <c r="F91" s="19" t="s">
        <v>94</v>
      </c>
      <c r="G91" s="19" t="s">
        <v>95</v>
      </c>
      <c r="H91" s="19" t="s">
        <v>101</v>
      </c>
      <c r="I91" s="9"/>
      <c r="J91" s="9"/>
      <c r="K91" s="10"/>
      <c r="L91" s="12"/>
      <c r="M91" s="12"/>
      <c r="N91" s="12"/>
      <c r="O91" s="13"/>
    </row>
    <row r="92" spans="1:15" ht="15.75" x14ac:dyDescent="0.25">
      <c r="A92" s="8"/>
      <c r="B92" s="9"/>
      <c r="C92" s="9"/>
      <c r="D92" s="9"/>
      <c r="E92" s="19" t="s">
        <v>96</v>
      </c>
      <c r="F92" s="19">
        <v>23</v>
      </c>
      <c r="G92" s="19">
        <v>69</v>
      </c>
      <c r="H92" s="19" t="str">
        <f>IF(Table6[[#This Row],[Maths]]&lt;40,"FAIL","PASS")</f>
        <v>FAIL</v>
      </c>
      <c r="I92" s="9"/>
      <c r="J92" s="9"/>
      <c r="K92" s="10"/>
      <c r="L92" s="12"/>
      <c r="M92" s="12"/>
      <c r="N92" s="12"/>
      <c r="O92" s="13"/>
    </row>
    <row r="93" spans="1:15" ht="15.75" x14ac:dyDescent="0.25">
      <c r="A93" s="8"/>
      <c r="B93" s="9"/>
      <c r="C93" s="9"/>
      <c r="D93" s="9"/>
      <c r="E93" s="19" t="s">
        <v>97</v>
      </c>
      <c r="F93" s="19">
        <v>34</v>
      </c>
      <c r="G93" s="19">
        <v>22</v>
      </c>
      <c r="H93" s="19" t="str">
        <f>IF(Table6[[#This Row],[Maths]]&lt;40,"FAIL","PASS")</f>
        <v>FAIL</v>
      </c>
      <c r="I93" s="9"/>
      <c r="J93" s="9"/>
      <c r="K93" s="10"/>
      <c r="L93" s="12"/>
      <c r="M93" s="12"/>
      <c r="N93" s="12"/>
      <c r="O93" s="13"/>
    </row>
    <row r="94" spans="1:15" ht="15.75" x14ac:dyDescent="0.25">
      <c r="A94" s="8"/>
      <c r="B94" s="9"/>
      <c r="C94" s="9"/>
      <c r="D94" s="9"/>
      <c r="E94" s="19" t="s">
        <v>98</v>
      </c>
      <c r="F94" s="19">
        <v>48</v>
      </c>
      <c r="G94" s="19">
        <v>38</v>
      </c>
      <c r="H94" s="19" t="str">
        <f>IF(Table6[[#This Row],[Maths]]&lt;40,"FAIL","PASS")</f>
        <v>PASS</v>
      </c>
      <c r="I94" s="9"/>
      <c r="J94" s="9"/>
      <c r="K94" s="10"/>
      <c r="L94" s="12"/>
      <c r="M94" s="12"/>
      <c r="N94" s="12"/>
      <c r="O94" s="13"/>
    </row>
    <row r="95" spans="1:15" ht="15.75" x14ac:dyDescent="0.25">
      <c r="A95" s="8"/>
      <c r="B95" s="9"/>
      <c r="C95" s="9"/>
      <c r="D95" s="9"/>
      <c r="E95" s="19" t="s">
        <v>99</v>
      </c>
      <c r="F95" s="19">
        <v>60</v>
      </c>
      <c r="G95" s="19">
        <v>44</v>
      </c>
      <c r="H95" s="19" t="str">
        <f>IF(Table6[[#This Row],[Maths]]&lt;40,"FAIL","PASS")</f>
        <v>PASS</v>
      </c>
      <c r="I95" s="9"/>
      <c r="J95" s="9"/>
      <c r="K95" s="10"/>
      <c r="L95" s="12"/>
      <c r="M95" s="12"/>
      <c r="N95" s="12"/>
      <c r="O95" s="13"/>
    </row>
    <row r="96" spans="1:15" ht="15.75" x14ac:dyDescent="0.25">
      <c r="A96" s="8"/>
      <c r="B96" s="9"/>
      <c r="C96" s="9"/>
      <c r="D96" s="9"/>
      <c r="E96" s="19" t="s">
        <v>100</v>
      </c>
      <c r="F96" s="19">
        <v>10</v>
      </c>
      <c r="G96" s="19">
        <v>12</v>
      </c>
      <c r="H96" s="19" t="str">
        <f>IF(Table6[[#This Row],[Maths]]&lt;40,"FAIL","PASS")</f>
        <v>FAIL</v>
      </c>
      <c r="I96" s="9"/>
      <c r="J96" s="9"/>
      <c r="K96" s="10"/>
      <c r="L96" s="12"/>
      <c r="M96" s="12"/>
      <c r="N96" s="12"/>
      <c r="O96" s="13"/>
    </row>
    <row r="97" spans="1:15" ht="15.75" x14ac:dyDescent="0.25">
      <c r="A97" s="8"/>
      <c r="B97" s="9"/>
      <c r="C97" s="9"/>
      <c r="D97" s="9"/>
      <c r="E97" s="19" t="s">
        <v>149</v>
      </c>
      <c r="F97" s="19">
        <v>42</v>
      </c>
      <c r="G97" s="19">
        <v>56</v>
      </c>
      <c r="H97" s="19" t="str">
        <f>IF(Table6[[#This Row],[Maths]]&lt;40,"FAIL","PASS")</f>
        <v>PASS</v>
      </c>
      <c r="I97" s="9"/>
      <c r="J97" s="9"/>
      <c r="K97" s="10"/>
      <c r="L97" s="12"/>
      <c r="M97" s="12"/>
      <c r="N97" s="12"/>
      <c r="O97" s="13"/>
    </row>
    <row r="98" spans="1:15" ht="15.75" x14ac:dyDescent="0.25">
      <c r="A98" s="8"/>
      <c r="B98" s="9"/>
      <c r="C98" s="9"/>
      <c r="D98" s="9"/>
      <c r="E98" s="29"/>
      <c r="F98" s="29"/>
      <c r="G98" s="29">
        <f>SUM(Table6[Social])</f>
        <v>241</v>
      </c>
      <c r="H98" s="30"/>
      <c r="I98" s="9"/>
      <c r="J98" s="9"/>
      <c r="K98" s="10"/>
      <c r="L98" s="12"/>
      <c r="M98" s="12"/>
      <c r="N98" s="12"/>
      <c r="O98" s="13"/>
    </row>
    <row r="99" spans="1:15" ht="15.75" x14ac:dyDescent="0.25">
      <c r="A99" s="8"/>
      <c r="B99" s="9"/>
      <c r="C99" s="9"/>
      <c r="D99" s="9"/>
      <c r="E99" s="9"/>
      <c r="F99" s="9"/>
      <c r="G99" s="9"/>
      <c r="H99" s="9"/>
      <c r="I99" s="9"/>
      <c r="J99" s="9"/>
      <c r="K99" s="10"/>
      <c r="L99" s="12"/>
      <c r="M99" s="12"/>
      <c r="N99" s="12"/>
      <c r="O99" s="13"/>
    </row>
    <row r="100" spans="1:15" ht="15.75" x14ac:dyDescent="0.25">
      <c r="A100" s="8"/>
      <c r="B100" s="9"/>
      <c r="C100" s="9"/>
      <c r="D100" s="9"/>
      <c r="E100" s="9"/>
      <c r="F100" s="9"/>
      <c r="G100" s="9"/>
      <c r="H100" s="9"/>
      <c r="I100" s="9"/>
      <c r="J100" s="20"/>
      <c r="K100" s="10"/>
      <c r="L100" s="12"/>
      <c r="M100" s="12"/>
      <c r="N100" s="12"/>
      <c r="O100" s="13"/>
    </row>
    <row r="101" spans="1:15" ht="15.75" x14ac:dyDescent="0.25">
      <c r="A101" s="8"/>
      <c r="B101" s="9"/>
      <c r="C101" s="9"/>
      <c r="D101" s="9"/>
      <c r="E101" s="9"/>
      <c r="F101" s="9"/>
      <c r="G101" s="9"/>
      <c r="H101" s="9"/>
      <c r="I101" s="9"/>
      <c r="J101" s="9"/>
      <c r="K101" s="10"/>
      <c r="L101" s="12"/>
      <c r="M101" s="12"/>
      <c r="N101" s="12"/>
      <c r="O101" s="13"/>
    </row>
    <row r="102" spans="1:15" ht="15.75" x14ac:dyDescent="0.25">
      <c r="A102" s="8"/>
      <c r="B102" s="9"/>
      <c r="C102" s="9"/>
      <c r="D102" s="9"/>
      <c r="E102" s="9"/>
      <c r="F102" s="9"/>
      <c r="G102" s="9"/>
      <c r="H102" s="9"/>
      <c r="I102" s="9"/>
      <c r="J102" s="9"/>
      <c r="K102" s="10"/>
      <c r="L102" s="12"/>
      <c r="M102" s="12"/>
      <c r="N102" s="12"/>
      <c r="O102" s="13"/>
    </row>
    <row r="103" spans="1:15" ht="15.75" x14ac:dyDescent="0.25">
      <c r="A103" s="8"/>
      <c r="B103" s="9"/>
      <c r="C103" s="9"/>
      <c r="D103" s="9"/>
      <c r="E103" s="9"/>
      <c r="F103" s="9"/>
      <c r="G103" s="9"/>
      <c r="H103" s="9"/>
      <c r="I103" s="9"/>
      <c r="J103" s="9"/>
      <c r="K103" s="10"/>
      <c r="L103" s="12"/>
      <c r="M103" s="12"/>
      <c r="N103" s="12"/>
      <c r="O103" s="13"/>
    </row>
    <row r="104" spans="1:15" ht="15.75" x14ac:dyDescent="0.25">
      <c r="A104" s="8"/>
      <c r="B104" s="9"/>
      <c r="C104" s="9"/>
      <c r="D104" s="9"/>
      <c r="E104" s="9"/>
      <c r="F104" s="9"/>
      <c r="G104" s="9"/>
      <c r="H104" s="9"/>
      <c r="I104" s="9"/>
      <c r="J104" s="9"/>
      <c r="K104" s="10"/>
      <c r="L104" s="12"/>
      <c r="M104" s="12"/>
      <c r="N104" s="12"/>
      <c r="O104" s="13"/>
    </row>
    <row r="105" spans="1:15" ht="15.75" x14ac:dyDescent="0.25">
      <c r="A105" s="8"/>
      <c r="B105" s="9"/>
      <c r="C105" s="9"/>
      <c r="D105" s="9"/>
      <c r="E105" s="9"/>
      <c r="F105" s="9"/>
      <c r="G105" s="9"/>
      <c r="H105" s="9"/>
      <c r="I105" s="9"/>
      <c r="J105" s="9"/>
      <c r="K105" s="10"/>
      <c r="L105" s="12"/>
      <c r="M105" s="12"/>
      <c r="N105" s="12"/>
      <c r="O105" s="13"/>
    </row>
    <row r="106" spans="1:15" ht="15.75" x14ac:dyDescent="0.25">
      <c r="A106" s="8"/>
      <c r="B106" s="9"/>
      <c r="C106" s="9"/>
      <c r="D106" s="9"/>
      <c r="E106" s="9"/>
      <c r="F106" s="9"/>
      <c r="G106" s="9"/>
      <c r="H106" s="9"/>
      <c r="I106" s="9"/>
      <c r="J106" s="9"/>
      <c r="K106" s="10"/>
      <c r="L106" s="12"/>
      <c r="M106" s="12"/>
      <c r="N106" s="12"/>
      <c r="O106" s="13"/>
    </row>
    <row r="107" spans="1:15" ht="15.75" x14ac:dyDescent="0.25">
      <c r="A107" s="8"/>
      <c r="B107" s="9"/>
      <c r="C107" s="9"/>
      <c r="D107" s="9"/>
      <c r="E107" s="9"/>
      <c r="F107" s="9"/>
      <c r="G107" s="9"/>
      <c r="H107" s="9"/>
      <c r="I107" s="9"/>
      <c r="J107" s="9"/>
      <c r="K107" s="10"/>
      <c r="L107" s="12"/>
      <c r="M107" s="12"/>
      <c r="N107" s="12"/>
      <c r="O107" s="13"/>
    </row>
    <row r="108" spans="1:15" ht="15.75" x14ac:dyDescent="0.25">
      <c r="A108" s="8"/>
      <c r="B108" s="9"/>
      <c r="C108" s="9"/>
      <c r="D108" s="9"/>
      <c r="E108" s="9"/>
      <c r="F108" s="9"/>
      <c r="G108" s="9"/>
      <c r="H108" s="9"/>
      <c r="I108" s="9"/>
      <c r="J108" s="9"/>
      <c r="K108" s="10"/>
      <c r="L108" s="12"/>
      <c r="M108" s="12"/>
      <c r="N108" s="12"/>
      <c r="O108" s="13"/>
    </row>
    <row r="109" spans="1:15" ht="15.75" x14ac:dyDescent="0.25">
      <c r="A109" s="8"/>
      <c r="B109" s="9"/>
      <c r="C109" s="9"/>
      <c r="D109" s="9"/>
      <c r="E109" s="9"/>
      <c r="F109" s="9"/>
      <c r="G109" s="9"/>
      <c r="H109" s="9"/>
      <c r="I109" s="9"/>
      <c r="J109" s="9"/>
      <c r="K109" s="10"/>
      <c r="L109" s="12"/>
      <c r="M109" s="12"/>
      <c r="N109" s="12"/>
      <c r="O109" s="13"/>
    </row>
    <row r="110" spans="1:15" ht="15.75" x14ac:dyDescent="0.25">
      <c r="A110" s="8"/>
      <c r="B110" s="9"/>
      <c r="C110" s="9"/>
      <c r="D110" s="9"/>
      <c r="E110" s="9"/>
      <c r="F110" s="9"/>
      <c r="G110" s="9"/>
      <c r="H110" s="9"/>
      <c r="I110" s="9"/>
      <c r="J110" s="9"/>
      <c r="K110" s="10"/>
      <c r="L110" s="12"/>
      <c r="M110" s="12"/>
      <c r="N110" s="12"/>
      <c r="O110" s="13"/>
    </row>
    <row r="111" spans="1:15" ht="15.75" x14ac:dyDescent="0.25">
      <c r="A111" s="8"/>
      <c r="B111" s="9"/>
      <c r="C111" s="9"/>
      <c r="D111" s="9"/>
      <c r="E111" s="9"/>
      <c r="F111" s="9"/>
      <c r="G111" s="9"/>
      <c r="H111" s="9"/>
      <c r="I111" s="9"/>
      <c r="J111" s="9"/>
      <c r="K111" s="10"/>
      <c r="L111" s="12"/>
      <c r="M111" s="12"/>
      <c r="N111" s="12"/>
      <c r="O111" s="13"/>
    </row>
    <row r="112" spans="1:15" ht="15.75" x14ac:dyDescent="0.25">
      <c r="A112" s="8"/>
      <c r="B112" s="9"/>
      <c r="C112" s="9"/>
      <c r="D112" s="9"/>
      <c r="E112" s="9"/>
      <c r="F112" s="9"/>
      <c r="G112" s="9"/>
      <c r="H112" s="9"/>
      <c r="I112" s="9"/>
      <c r="J112" s="9"/>
      <c r="K112" s="10"/>
      <c r="L112" s="12"/>
      <c r="M112" s="12"/>
      <c r="N112" s="12"/>
      <c r="O112" s="13"/>
    </row>
    <row r="113" spans="1:15" ht="15.75" x14ac:dyDescent="0.25">
      <c r="A113" s="8"/>
      <c r="B113" s="9"/>
      <c r="C113" s="9"/>
      <c r="D113" s="9"/>
      <c r="E113" s="9"/>
      <c r="F113" s="9"/>
      <c r="G113" s="9"/>
      <c r="H113" s="9"/>
      <c r="I113" s="9"/>
      <c r="J113" s="9"/>
      <c r="K113" s="10"/>
      <c r="L113" s="12"/>
      <c r="M113" s="12"/>
      <c r="N113" s="12"/>
      <c r="O113" s="13"/>
    </row>
    <row r="114" spans="1:15" ht="15.75" x14ac:dyDescent="0.25">
      <c r="A114" s="8"/>
      <c r="B114" s="9"/>
      <c r="C114" s="9"/>
      <c r="D114" s="9"/>
      <c r="E114" s="9"/>
      <c r="F114" s="9"/>
      <c r="G114" s="9"/>
      <c r="H114" s="9"/>
      <c r="I114" s="9"/>
      <c r="J114" s="9"/>
      <c r="K114" s="10"/>
      <c r="L114" s="12"/>
      <c r="M114" s="12"/>
      <c r="N114" s="12"/>
      <c r="O114" s="13"/>
    </row>
    <row r="115" spans="1:15" ht="15.75" x14ac:dyDescent="0.25">
      <c r="A115" s="8"/>
      <c r="B115" s="9"/>
      <c r="C115" s="9"/>
      <c r="D115" s="9"/>
      <c r="E115" s="9"/>
      <c r="F115" s="9"/>
      <c r="G115" s="9"/>
      <c r="H115" s="9"/>
      <c r="I115" s="9"/>
      <c r="J115" s="9"/>
      <c r="K115" s="10"/>
      <c r="L115" s="12"/>
      <c r="M115" s="12"/>
      <c r="N115" s="12"/>
      <c r="O115" s="13"/>
    </row>
    <row r="116" spans="1:15" ht="15.75" x14ac:dyDescent="0.25">
      <c r="A116" s="8"/>
      <c r="B116" s="9"/>
      <c r="C116" s="9"/>
      <c r="D116" s="9"/>
      <c r="E116" s="9"/>
      <c r="F116" s="9"/>
      <c r="G116" s="9"/>
      <c r="H116" s="9"/>
      <c r="I116" s="9"/>
      <c r="J116" s="9"/>
      <c r="K116" s="10"/>
      <c r="L116" s="12"/>
      <c r="M116" s="12"/>
      <c r="N116" s="12"/>
      <c r="O116" s="13"/>
    </row>
    <row r="117" spans="1:15" ht="15.75" x14ac:dyDescent="0.25">
      <c r="A117" s="8"/>
      <c r="B117" s="9"/>
      <c r="C117" s="9"/>
      <c r="D117" s="9"/>
      <c r="E117" s="9"/>
      <c r="F117" s="9"/>
      <c r="G117" s="9"/>
      <c r="H117" s="9"/>
      <c r="I117" s="9"/>
      <c r="J117" s="9"/>
      <c r="K117" s="10"/>
      <c r="L117" s="12"/>
      <c r="M117" s="12"/>
      <c r="N117" s="12"/>
      <c r="O117" s="13"/>
    </row>
    <row r="118" spans="1:15" ht="15.75" x14ac:dyDescent="0.25">
      <c r="A118" s="8"/>
      <c r="B118" s="9"/>
      <c r="C118" s="9"/>
      <c r="D118" s="9"/>
      <c r="E118" s="9"/>
      <c r="F118" s="9"/>
      <c r="G118" s="9"/>
      <c r="H118" s="9"/>
      <c r="I118" s="9"/>
      <c r="J118" s="9"/>
      <c r="K118" s="10"/>
      <c r="L118" s="12"/>
      <c r="M118" s="12"/>
      <c r="N118" s="12"/>
      <c r="O118" s="13"/>
    </row>
    <row r="119" spans="1:15" ht="15.75" x14ac:dyDescent="0.25">
      <c r="A119" s="8"/>
      <c r="B119" s="9"/>
      <c r="C119" s="9"/>
      <c r="D119" s="9"/>
      <c r="E119" s="9"/>
      <c r="F119" s="9"/>
      <c r="G119" s="9"/>
      <c r="H119" s="9"/>
      <c r="I119" s="9"/>
      <c r="J119" s="9"/>
      <c r="K119" s="10"/>
      <c r="L119" s="12"/>
      <c r="M119" s="12"/>
      <c r="N119" s="12"/>
      <c r="O119" s="13"/>
    </row>
    <row r="120" spans="1:15" ht="15.75" x14ac:dyDescent="0.25">
      <c r="A120" s="8"/>
      <c r="B120" s="9"/>
      <c r="C120" s="9"/>
      <c r="D120" s="9"/>
      <c r="E120" s="9"/>
      <c r="F120" s="9"/>
      <c r="G120" s="9"/>
      <c r="H120" s="9"/>
      <c r="I120" s="9"/>
      <c r="J120" s="9"/>
      <c r="K120" s="10"/>
      <c r="L120" s="12"/>
      <c r="M120" s="12"/>
      <c r="N120" s="12"/>
      <c r="O120" s="13"/>
    </row>
    <row r="121" spans="1:15" ht="15.75" x14ac:dyDescent="0.25">
      <c r="A121" s="8"/>
      <c r="B121" s="9"/>
      <c r="C121" s="9"/>
      <c r="D121" s="9"/>
      <c r="E121" s="9"/>
      <c r="F121" s="9"/>
      <c r="G121" s="9"/>
      <c r="H121" s="9"/>
      <c r="I121" s="9"/>
      <c r="J121" s="9"/>
      <c r="K121" s="10"/>
      <c r="L121" s="12"/>
      <c r="M121" s="12"/>
      <c r="N121" s="12"/>
      <c r="O121" s="13"/>
    </row>
    <row r="122" spans="1:15" ht="15.75" x14ac:dyDescent="0.25">
      <c r="A122" s="8"/>
      <c r="B122" s="9"/>
      <c r="C122" s="9"/>
      <c r="D122" s="9"/>
      <c r="E122" s="9"/>
      <c r="F122" s="9"/>
      <c r="G122" s="9"/>
      <c r="H122" s="9"/>
      <c r="I122" s="9"/>
      <c r="J122" s="9"/>
      <c r="K122" s="10"/>
      <c r="L122" s="12"/>
      <c r="M122" s="12"/>
      <c r="N122" s="12"/>
      <c r="O122" s="13"/>
    </row>
    <row r="123" spans="1:15" ht="15.75" x14ac:dyDescent="0.25">
      <c r="A123" s="8"/>
      <c r="B123" s="9"/>
      <c r="C123" s="9"/>
      <c r="D123" s="9"/>
      <c r="E123" s="9"/>
      <c r="F123" s="9"/>
      <c r="G123" s="9"/>
      <c r="H123" s="9"/>
      <c r="I123" s="9"/>
      <c r="J123" s="9"/>
      <c r="K123" s="10"/>
      <c r="L123" s="12"/>
      <c r="M123" s="12"/>
      <c r="N123" s="12"/>
      <c r="O123" s="13"/>
    </row>
    <row r="124" spans="1:15" ht="15.75" x14ac:dyDescent="0.25">
      <c r="A124" s="8"/>
      <c r="B124" s="9"/>
      <c r="C124" s="9"/>
      <c r="D124" s="9"/>
      <c r="E124" s="9"/>
      <c r="F124" s="9"/>
      <c r="G124" s="9"/>
      <c r="H124" s="9"/>
      <c r="I124" s="9"/>
      <c r="J124" s="9"/>
      <c r="K124" s="10"/>
      <c r="L124" s="12"/>
      <c r="M124" s="12"/>
      <c r="N124" s="12"/>
      <c r="O124" s="13"/>
    </row>
    <row r="125" spans="1:15" ht="15.75" x14ac:dyDescent="0.25">
      <c r="A125" s="8"/>
      <c r="B125" s="9"/>
      <c r="C125" s="9"/>
      <c r="D125" s="9"/>
      <c r="E125" s="9"/>
      <c r="F125" s="9"/>
      <c r="G125" s="9"/>
      <c r="H125" s="9"/>
      <c r="I125" s="9"/>
      <c r="J125" s="9"/>
      <c r="K125" s="10"/>
      <c r="L125" s="12"/>
      <c r="M125" s="12"/>
      <c r="N125" s="12"/>
      <c r="O125" s="13"/>
    </row>
    <row r="126" spans="1:15" ht="15.75" x14ac:dyDescent="0.25">
      <c r="A126" s="8"/>
      <c r="B126" s="9"/>
      <c r="C126" s="9"/>
      <c r="D126" s="9"/>
      <c r="E126" s="9"/>
      <c r="F126" s="9"/>
      <c r="G126" s="9"/>
      <c r="H126" s="9"/>
      <c r="I126" s="9"/>
      <c r="J126" s="9"/>
      <c r="K126" s="10"/>
      <c r="L126" s="12"/>
      <c r="M126" s="12"/>
      <c r="N126" s="12"/>
      <c r="O126" s="13"/>
    </row>
    <row r="127" spans="1:15" ht="15.75" x14ac:dyDescent="0.25">
      <c r="A127" s="8"/>
      <c r="B127" s="9"/>
      <c r="C127" s="9"/>
      <c r="D127" s="9"/>
      <c r="E127" s="9"/>
      <c r="F127" s="9"/>
      <c r="G127" s="9"/>
      <c r="H127" s="9"/>
      <c r="I127" s="9"/>
      <c r="J127" s="9"/>
      <c r="K127" s="10"/>
      <c r="L127" s="12"/>
      <c r="M127" s="12"/>
      <c r="N127" s="12"/>
      <c r="O127" s="13"/>
    </row>
    <row r="128" spans="1:15" ht="15.75" x14ac:dyDescent="0.25">
      <c r="A128" s="8"/>
      <c r="B128" s="9"/>
      <c r="C128" s="9"/>
      <c r="D128" s="9"/>
      <c r="E128" s="9"/>
      <c r="F128" s="9"/>
      <c r="G128" s="9"/>
      <c r="H128" s="9"/>
      <c r="I128" s="9"/>
      <c r="J128" s="9"/>
      <c r="K128" s="10"/>
      <c r="L128" s="12"/>
      <c r="M128" s="12"/>
      <c r="N128" s="12"/>
      <c r="O128" s="13"/>
    </row>
    <row r="129" spans="1:15" ht="15.75" x14ac:dyDescent="0.25">
      <c r="A129" s="8"/>
      <c r="B129" s="9"/>
      <c r="C129" s="9"/>
      <c r="D129" s="9"/>
      <c r="E129" s="9"/>
      <c r="F129" s="9"/>
      <c r="G129" s="9"/>
      <c r="H129" s="9"/>
      <c r="I129" s="9"/>
      <c r="J129" s="9"/>
      <c r="K129" s="10"/>
      <c r="L129" s="12"/>
      <c r="M129" s="12"/>
      <c r="N129" s="12"/>
      <c r="O129" s="13"/>
    </row>
    <row r="130" spans="1:15" ht="15.75" x14ac:dyDescent="0.25">
      <c r="A130" s="8"/>
      <c r="B130" s="9"/>
      <c r="C130" s="9"/>
      <c r="D130" s="9"/>
      <c r="E130" s="9"/>
      <c r="F130" s="9"/>
      <c r="G130" s="9"/>
      <c r="H130" s="9"/>
      <c r="I130" s="9"/>
      <c r="J130" s="9"/>
      <c r="K130" s="10"/>
      <c r="L130" s="12"/>
      <c r="M130" s="12"/>
      <c r="N130" s="12"/>
      <c r="O130" s="13"/>
    </row>
    <row r="131" spans="1:15" ht="15.75" x14ac:dyDescent="0.25">
      <c r="A131" s="8"/>
      <c r="B131" s="9"/>
      <c r="C131" s="9"/>
      <c r="D131" s="9"/>
      <c r="E131" s="9"/>
      <c r="F131" s="9"/>
      <c r="G131" s="9"/>
      <c r="H131" s="9"/>
      <c r="I131" s="9"/>
      <c r="J131" s="9"/>
      <c r="K131" s="10"/>
      <c r="L131" s="12"/>
      <c r="M131" s="12"/>
      <c r="N131" s="12"/>
      <c r="O131" s="13"/>
    </row>
    <row r="132" spans="1:15" ht="15.75" x14ac:dyDescent="0.25">
      <c r="A132" s="8"/>
      <c r="B132" s="9"/>
      <c r="C132" s="9"/>
      <c r="D132" s="9"/>
      <c r="E132" s="9"/>
      <c r="F132" s="9"/>
      <c r="G132" s="9"/>
      <c r="H132" s="9"/>
      <c r="I132" s="9"/>
      <c r="J132" s="9"/>
      <c r="K132" s="10"/>
      <c r="L132" s="12"/>
      <c r="M132" s="12"/>
      <c r="N132" s="12"/>
      <c r="O132" s="13"/>
    </row>
    <row r="133" spans="1:15" ht="15.75" x14ac:dyDescent="0.25">
      <c r="A133" s="8"/>
      <c r="B133" s="9"/>
      <c r="C133" s="9"/>
      <c r="D133" s="9"/>
      <c r="E133" s="9"/>
      <c r="F133" s="9"/>
      <c r="G133" s="9"/>
      <c r="H133" s="9"/>
      <c r="I133" s="9"/>
      <c r="J133" s="9"/>
      <c r="K133" s="10"/>
      <c r="L133" s="12"/>
      <c r="M133" s="12"/>
      <c r="N133" s="12"/>
      <c r="O133" s="13"/>
    </row>
    <row r="134" spans="1:15" ht="15.75" x14ac:dyDescent="0.25">
      <c r="A134" s="8"/>
      <c r="B134" s="9"/>
      <c r="C134" s="9"/>
      <c r="D134" s="9"/>
      <c r="E134" s="9"/>
      <c r="F134" s="9"/>
      <c r="G134" s="9"/>
      <c r="H134" s="9"/>
      <c r="I134" s="9"/>
      <c r="J134" s="9"/>
      <c r="K134" s="10"/>
      <c r="L134" s="12"/>
      <c r="M134" s="12"/>
      <c r="N134" s="12"/>
      <c r="O134" s="13"/>
    </row>
    <row r="135" spans="1:15" ht="15.75" x14ac:dyDescent="0.25">
      <c r="A135" s="8"/>
      <c r="B135" s="9"/>
      <c r="C135" s="9"/>
      <c r="D135" s="9"/>
      <c r="E135" s="9"/>
      <c r="F135" s="9"/>
      <c r="G135" s="9"/>
      <c r="H135" s="9"/>
      <c r="I135" s="9"/>
      <c r="J135" s="9"/>
      <c r="K135" s="10"/>
      <c r="L135" s="12"/>
      <c r="M135" s="12"/>
      <c r="N135" s="12"/>
      <c r="O135" s="13"/>
    </row>
    <row r="136" spans="1:15" ht="15.75" x14ac:dyDescent="0.25">
      <c r="A136" s="8"/>
      <c r="B136" s="9"/>
      <c r="C136" s="9"/>
      <c r="D136" s="9"/>
      <c r="E136" s="9"/>
      <c r="F136" s="9"/>
      <c r="G136" s="9"/>
      <c r="H136" s="9"/>
      <c r="I136" s="9"/>
      <c r="J136" s="9"/>
      <c r="K136" s="10"/>
      <c r="L136" s="12"/>
      <c r="M136" s="12"/>
      <c r="N136" s="12"/>
      <c r="O136" s="13"/>
    </row>
    <row r="137" spans="1:15" ht="15.75" x14ac:dyDescent="0.25">
      <c r="A137" s="8"/>
      <c r="B137" s="9"/>
      <c r="C137" s="9"/>
      <c r="D137" s="9"/>
      <c r="E137" s="9"/>
      <c r="F137" s="9"/>
      <c r="G137" s="9"/>
      <c r="H137" s="9"/>
      <c r="I137" s="9"/>
      <c r="J137" s="9"/>
      <c r="K137" s="10"/>
      <c r="L137" s="12"/>
      <c r="M137" s="12"/>
      <c r="N137" s="12"/>
      <c r="O137" s="13"/>
    </row>
    <row r="138" spans="1:15" ht="15.75" x14ac:dyDescent="0.25">
      <c r="A138" s="8"/>
      <c r="B138" s="9"/>
      <c r="C138" s="9"/>
      <c r="D138" s="9"/>
      <c r="E138" s="9"/>
      <c r="F138" s="9"/>
      <c r="G138" s="9"/>
      <c r="H138" s="9"/>
      <c r="I138" s="9"/>
      <c r="J138" s="9"/>
      <c r="K138" s="10"/>
      <c r="L138" s="12"/>
      <c r="M138" s="12"/>
      <c r="N138" s="12"/>
      <c r="O138" s="13"/>
    </row>
    <row r="139" spans="1:15" ht="15.75" x14ac:dyDescent="0.25">
      <c r="A139" s="8"/>
      <c r="B139" s="9"/>
      <c r="C139" s="9"/>
      <c r="D139" s="9"/>
      <c r="E139" s="9"/>
      <c r="F139" s="9"/>
      <c r="G139" s="9"/>
      <c r="H139" s="9"/>
      <c r="I139" s="9"/>
      <c r="J139" s="9"/>
      <c r="K139" s="10"/>
      <c r="L139" s="12"/>
      <c r="M139" s="12"/>
      <c r="N139" s="12"/>
      <c r="O139" s="13"/>
    </row>
    <row r="140" spans="1:15" ht="15.75" x14ac:dyDescent="0.25">
      <c r="A140" s="8"/>
      <c r="B140" s="9"/>
      <c r="C140" s="9"/>
      <c r="D140" s="9"/>
      <c r="E140" s="9"/>
      <c r="F140" s="9"/>
      <c r="G140" s="9"/>
      <c r="H140" s="9"/>
      <c r="I140" s="9"/>
      <c r="J140" s="9"/>
      <c r="K140" s="10"/>
      <c r="L140" s="12"/>
      <c r="M140" s="12"/>
      <c r="N140" s="12"/>
      <c r="O140" s="13"/>
    </row>
    <row r="141" spans="1:15" ht="15.75" x14ac:dyDescent="0.25">
      <c r="A141" s="8"/>
      <c r="B141" s="9"/>
      <c r="C141" s="9"/>
      <c r="D141" s="9"/>
      <c r="E141" s="9"/>
      <c r="F141" s="9"/>
      <c r="G141" s="9"/>
      <c r="H141" s="9"/>
      <c r="I141" s="9"/>
      <c r="J141" s="9"/>
      <c r="K141" s="10"/>
      <c r="L141" s="12"/>
      <c r="M141" s="12"/>
      <c r="N141" s="12"/>
      <c r="O141" s="13"/>
    </row>
    <row r="142" spans="1:15" ht="15.75" x14ac:dyDescent="0.25">
      <c r="A142" s="8"/>
      <c r="B142" s="9"/>
      <c r="C142" s="9"/>
      <c r="D142" s="9"/>
      <c r="E142" s="9"/>
      <c r="F142" s="9"/>
      <c r="G142" s="9"/>
      <c r="H142" s="9"/>
      <c r="I142" s="9"/>
      <c r="J142" s="9"/>
      <c r="K142" s="10"/>
      <c r="L142" s="12"/>
      <c r="M142" s="12"/>
      <c r="N142" s="12"/>
      <c r="O142" s="13"/>
    </row>
    <row r="143" spans="1:15" ht="15.75" x14ac:dyDescent="0.25">
      <c r="A143" s="8"/>
      <c r="B143" s="9"/>
      <c r="C143" s="9"/>
      <c r="D143" s="9"/>
      <c r="E143" s="9"/>
      <c r="F143" s="9"/>
      <c r="G143" s="9"/>
      <c r="H143" s="9"/>
      <c r="I143" s="9"/>
      <c r="J143" s="9"/>
      <c r="K143" s="10"/>
      <c r="L143" s="12"/>
      <c r="M143" s="12"/>
      <c r="N143" s="12"/>
      <c r="O143" s="13"/>
    </row>
    <row r="144" spans="1:15" ht="15.75" x14ac:dyDescent="0.25">
      <c r="A144" s="8"/>
      <c r="B144" s="9"/>
      <c r="C144" s="9"/>
      <c r="D144" s="9"/>
      <c r="E144" s="9"/>
      <c r="F144" s="9"/>
      <c r="G144" s="9"/>
      <c r="H144" s="9"/>
      <c r="I144" s="9"/>
      <c r="J144" s="9"/>
      <c r="K144" s="10"/>
      <c r="L144" s="12"/>
      <c r="M144" s="12"/>
      <c r="N144" s="12"/>
      <c r="O144" s="13"/>
    </row>
    <row r="145" spans="1:15" ht="15.75" x14ac:dyDescent="0.25">
      <c r="A145" s="8"/>
      <c r="B145" s="9"/>
      <c r="C145" s="9"/>
      <c r="D145" s="9"/>
      <c r="E145" s="9"/>
      <c r="F145" s="9"/>
      <c r="G145" s="9"/>
      <c r="H145" s="9"/>
      <c r="I145" s="9"/>
      <c r="J145" s="9"/>
      <c r="K145" s="10"/>
      <c r="L145" s="12"/>
      <c r="M145" s="12"/>
      <c r="N145" s="12"/>
      <c r="O145" s="13"/>
    </row>
    <row r="146" spans="1:15" ht="15.75" x14ac:dyDescent="0.25">
      <c r="A146" s="8"/>
      <c r="B146" s="9"/>
      <c r="C146" s="9"/>
      <c r="D146" s="9"/>
      <c r="E146" s="9"/>
      <c r="F146" s="9"/>
      <c r="G146" s="9"/>
      <c r="H146" s="9"/>
      <c r="I146" s="9"/>
      <c r="J146" s="9"/>
      <c r="K146" s="10"/>
      <c r="L146" s="12"/>
      <c r="M146" s="12"/>
      <c r="N146" s="12"/>
      <c r="O146" s="13"/>
    </row>
    <row r="147" spans="1:15" ht="15.75" x14ac:dyDescent="0.25">
      <c r="A147" s="8"/>
      <c r="B147" s="9"/>
      <c r="C147" s="9"/>
      <c r="D147" s="9"/>
      <c r="E147" s="9"/>
      <c r="F147" s="9"/>
      <c r="G147" s="9"/>
      <c r="H147" s="9"/>
      <c r="I147" s="9"/>
      <c r="J147" s="9"/>
      <c r="K147" s="10"/>
      <c r="L147" s="12"/>
      <c r="M147" s="12"/>
      <c r="N147" s="12"/>
      <c r="O147" s="13"/>
    </row>
    <row r="148" spans="1:15" ht="15.75" x14ac:dyDescent="0.25">
      <c r="A148" s="8"/>
      <c r="B148" s="9"/>
      <c r="C148" s="9"/>
      <c r="D148" s="9"/>
      <c r="E148" s="9"/>
      <c r="F148" s="9"/>
      <c r="G148" s="9"/>
      <c r="H148" s="9"/>
      <c r="I148" s="9"/>
      <c r="J148" s="9"/>
      <c r="K148" s="10"/>
      <c r="L148" s="12"/>
      <c r="M148" s="12"/>
      <c r="N148" s="12"/>
      <c r="O148" s="13"/>
    </row>
    <row r="149" spans="1:15" ht="15.75" x14ac:dyDescent="0.25">
      <c r="A149" s="8"/>
      <c r="B149" s="9"/>
      <c r="C149" s="9"/>
      <c r="D149" s="9"/>
      <c r="E149" s="9"/>
      <c r="F149" s="9"/>
      <c r="G149" s="9"/>
      <c r="H149" s="9"/>
      <c r="I149" s="9"/>
      <c r="J149" s="9"/>
      <c r="K149" s="10"/>
      <c r="L149" s="12"/>
      <c r="M149" s="12"/>
      <c r="N149" s="12"/>
      <c r="O149" s="13"/>
    </row>
    <row r="150" spans="1:15" ht="15.75" x14ac:dyDescent="0.25">
      <c r="A150" s="8"/>
      <c r="B150" s="9"/>
      <c r="C150" s="9"/>
      <c r="D150" s="9"/>
      <c r="E150" s="9"/>
      <c r="F150" s="9"/>
      <c r="G150" s="9"/>
      <c r="H150" s="9"/>
      <c r="I150" s="9"/>
      <c r="J150" s="9"/>
      <c r="K150" s="10"/>
      <c r="L150" s="12"/>
      <c r="M150" s="12"/>
      <c r="N150" s="12"/>
      <c r="O150" s="13"/>
    </row>
    <row r="151" spans="1:15" ht="15.75" x14ac:dyDescent="0.25">
      <c r="A151" s="8"/>
      <c r="B151" s="9"/>
      <c r="C151" s="9"/>
      <c r="D151" s="9"/>
      <c r="E151" s="9"/>
      <c r="F151" s="9"/>
      <c r="G151" s="9"/>
      <c r="H151" s="9"/>
      <c r="I151" s="9"/>
      <c r="J151" s="9"/>
      <c r="K151" s="10"/>
      <c r="L151" s="12"/>
      <c r="M151" s="12"/>
      <c r="N151" s="12"/>
      <c r="O151" s="13"/>
    </row>
    <row r="152" spans="1:15" ht="15.75" x14ac:dyDescent="0.25">
      <c r="A152" s="8"/>
      <c r="B152" s="9"/>
      <c r="C152" s="9"/>
      <c r="D152" s="9"/>
      <c r="E152" s="9"/>
      <c r="F152" s="9"/>
      <c r="G152" s="9"/>
      <c r="H152" s="9"/>
      <c r="I152" s="9"/>
      <c r="J152" s="9"/>
      <c r="K152" s="10"/>
      <c r="L152" s="12"/>
      <c r="M152" s="12"/>
      <c r="N152" s="12"/>
      <c r="O152" s="13"/>
    </row>
    <row r="153" spans="1:15" ht="15.75" x14ac:dyDescent="0.25">
      <c r="A153" s="8"/>
      <c r="B153" s="9"/>
      <c r="C153" s="9"/>
      <c r="D153" s="9"/>
      <c r="E153" s="9"/>
      <c r="F153" s="9"/>
      <c r="G153" s="9"/>
      <c r="H153" s="9"/>
      <c r="I153" s="9"/>
      <c r="J153" s="9"/>
      <c r="K153" s="10"/>
      <c r="L153" s="12"/>
      <c r="M153" s="12"/>
      <c r="N153" s="12"/>
      <c r="O153" s="13"/>
    </row>
    <row r="154" spans="1:15" ht="15.75" x14ac:dyDescent="0.25">
      <c r="A154" s="8"/>
      <c r="B154" s="9"/>
      <c r="C154" s="9"/>
      <c r="D154" s="9"/>
      <c r="E154" s="9"/>
      <c r="F154" s="9"/>
      <c r="G154" s="9"/>
      <c r="H154" s="9"/>
      <c r="I154" s="9"/>
      <c r="J154" s="9"/>
      <c r="K154" s="10"/>
      <c r="L154" s="12"/>
      <c r="M154" s="12"/>
      <c r="N154" s="12"/>
      <c r="O154" s="13"/>
    </row>
    <row r="155" spans="1:15" ht="15.75" x14ac:dyDescent="0.25">
      <c r="A155" s="8"/>
      <c r="B155" s="9"/>
      <c r="C155" s="9"/>
      <c r="D155" s="9"/>
      <c r="E155" s="9"/>
      <c r="F155" s="9"/>
      <c r="G155" s="9"/>
      <c r="H155" s="9"/>
      <c r="I155" s="9"/>
      <c r="J155" s="9"/>
      <c r="K155" s="10"/>
      <c r="L155" s="12"/>
      <c r="M155" s="12"/>
      <c r="N155" s="12"/>
      <c r="O155" s="13"/>
    </row>
    <row r="156" spans="1:15" ht="15.75" x14ac:dyDescent="0.25">
      <c r="A156" s="8"/>
      <c r="B156" s="9"/>
      <c r="C156" s="9"/>
      <c r="D156" s="9"/>
      <c r="E156" s="9"/>
      <c r="F156" s="9"/>
      <c r="G156" s="9"/>
      <c r="H156" s="9"/>
      <c r="I156" s="9"/>
      <c r="J156" s="9"/>
      <c r="K156" s="10"/>
      <c r="L156" s="12"/>
      <c r="M156" s="12"/>
      <c r="N156" s="12"/>
      <c r="O156" s="13"/>
    </row>
    <row r="157" spans="1:15" ht="15.75" x14ac:dyDescent="0.25">
      <c r="A157" s="8"/>
      <c r="B157" s="9"/>
      <c r="C157" s="9"/>
      <c r="D157" s="9"/>
      <c r="E157" s="9"/>
      <c r="F157" s="9"/>
      <c r="G157" s="9"/>
      <c r="H157" s="9"/>
      <c r="I157" s="9"/>
      <c r="J157" s="9"/>
      <c r="K157" s="10"/>
      <c r="L157" s="12"/>
      <c r="M157" s="12"/>
      <c r="N157" s="12"/>
      <c r="O157" s="13"/>
    </row>
    <row r="158" spans="1:15" ht="15.75" x14ac:dyDescent="0.25">
      <c r="A158" s="8"/>
      <c r="B158" s="9"/>
      <c r="C158" s="9"/>
      <c r="D158" s="9"/>
      <c r="E158" s="9"/>
      <c r="F158" s="9"/>
      <c r="G158" s="9"/>
      <c r="H158" s="9"/>
      <c r="I158" s="9"/>
      <c r="J158" s="9"/>
      <c r="K158" s="10"/>
      <c r="L158" s="12"/>
      <c r="M158" s="12"/>
      <c r="N158" s="12"/>
      <c r="O158" s="13"/>
    </row>
    <row r="159" spans="1:15" ht="15.75" x14ac:dyDescent="0.25">
      <c r="A159" s="8"/>
      <c r="B159" s="9"/>
      <c r="C159" s="9"/>
      <c r="D159" s="9"/>
      <c r="E159" s="9"/>
      <c r="F159" s="9"/>
      <c r="G159" s="9"/>
      <c r="H159" s="9"/>
      <c r="I159" s="9"/>
      <c r="J159" s="9"/>
      <c r="K159" s="10"/>
      <c r="L159" s="12"/>
      <c r="M159" s="12"/>
      <c r="N159" s="12"/>
      <c r="O159" s="13"/>
    </row>
    <row r="160" spans="1:15" ht="15.75" x14ac:dyDescent="0.25">
      <c r="A160" s="8"/>
      <c r="B160" s="9"/>
      <c r="C160" s="9"/>
      <c r="D160" s="9"/>
      <c r="E160" s="9"/>
      <c r="F160" s="9"/>
      <c r="G160" s="9"/>
      <c r="H160" s="9"/>
      <c r="I160" s="9"/>
      <c r="J160" s="9"/>
      <c r="K160" s="10"/>
      <c r="L160" s="12"/>
      <c r="M160" s="12"/>
      <c r="N160" s="12"/>
      <c r="O160" s="13"/>
    </row>
    <row r="161" spans="1:15" ht="15.75" x14ac:dyDescent="0.25">
      <c r="A161" s="8"/>
      <c r="B161" s="9"/>
      <c r="C161" s="9"/>
      <c r="D161" s="9"/>
      <c r="E161" s="9"/>
      <c r="F161" s="9"/>
      <c r="G161" s="9"/>
      <c r="H161" s="9"/>
      <c r="I161" s="9"/>
      <c r="J161" s="9"/>
      <c r="K161" s="10"/>
      <c r="L161" s="12"/>
      <c r="M161" s="12"/>
      <c r="N161" s="12"/>
      <c r="O161" s="13"/>
    </row>
    <row r="162" spans="1:15" ht="15.75" x14ac:dyDescent="0.25">
      <c r="A162" s="8"/>
      <c r="B162" s="9"/>
      <c r="C162" s="9"/>
      <c r="D162" s="9"/>
      <c r="E162" s="9"/>
      <c r="F162" s="9"/>
      <c r="G162" s="9"/>
      <c r="H162" s="9"/>
      <c r="I162" s="9"/>
      <c r="J162" s="9"/>
      <c r="K162" s="10"/>
      <c r="L162" s="12"/>
      <c r="M162" s="12"/>
      <c r="N162" s="12"/>
      <c r="O162" s="13"/>
    </row>
    <row r="163" spans="1:15" ht="15.75" x14ac:dyDescent="0.25">
      <c r="A163" s="8"/>
      <c r="B163" s="9"/>
      <c r="C163" s="9"/>
      <c r="D163" s="9"/>
      <c r="E163" s="9"/>
      <c r="F163" s="9"/>
      <c r="G163" s="9"/>
      <c r="H163" s="9"/>
      <c r="I163" s="9"/>
      <c r="J163" s="9"/>
      <c r="K163" s="10"/>
      <c r="L163" s="12"/>
      <c r="M163" s="12"/>
      <c r="N163" s="12"/>
      <c r="O163" s="13"/>
    </row>
    <row r="164" spans="1:15" ht="15.75" x14ac:dyDescent="0.25">
      <c r="A164" s="8"/>
      <c r="B164" s="9"/>
      <c r="C164" s="9"/>
      <c r="D164" s="9"/>
      <c r="E164" s="9"/>
      <c r="F164" s="9"/>
      <c r="G164" s="9"/>
      <c r="H164" s="9"/>
      <c r="I164" s="9"/>
      <c r="J164" s="9"/>
      <c r="K164" s="10"/>
      <c r="L164" s="12"/>
      <c r="M164" s="12"/>
      <c r="N164" s="12"/>
      <c r="O164" s="13"/>
    </row>
    <row r="165" spans="1:15" ht="15.75" x14ac:dyDescent="0.25">
      <c r="A165" s="8"/>
      <c r="B165" s="9"/>
      <c r="C165" s="9"/>
      <c r="D165" s="9"/>
      <c r="E165" s="9"/>
      <c r="F165" s="9"/>
      <c r="G165" s="9"/>
      <c r="H165" s="9"/>
      <c r="I165" s="9"/>
      <c r="J165" s="9"/>
      <c r="K165" s="10"/>
      <c r="L165" s="12"/>
      <c r="M165" s="12"/>
      <c r="N165" s="12"/>
      <c r="O165" s="13"/>
    </row>
    <row r="166" spans="1:15" ht="15.75" x14ac:dyDescent="0.25">
      <c r="A166" s="8"/>
      <c r="B166" s="9"/>
      <c r="C166" s="9"/>
      <c r="D166" s="9"/>
      <c r="E166" s="9"/>
      <c r="F166" s="9"/>
      <c r="G166" s="9"/>
      <c r="H166" s="9"/>
      <c r="I166" s="9"/>
      <c r="J166" s="9"/>
      <c r="K166" s="10"/>
      <c r="L166" s="12"/>
      <c r="M166" s="12"/>
      <c r="N166" s="12"/>
      <c r="O166" s="13"/>
    </row>
    <row r="167" spans="1:15" ht="15.75" x14ac:dyDescent="0.25">
      <c r="A167" s="8"/>
      <c r="B167" s="9"/>
      <c r="C167" s="9"/>
      <c r="D167" s="9"/>
      <c r="E167" s="9"/>
      <c r="F167" s="9"/>
      <c r="G167" s="9"/>
      <c r="H167" s="9"/>
      <c r="I167" s="9"/>
      <c r="J167" s="9"/>
      <c r="K167" s="10"/>
      <c r="L167" s="12"/>
      <c r="M167" s="12"/>
      <c r="N167" s="12"/>
      <c r="O167" s="13"/>
    </row>
    <row r="168" spans="1:15" ht="15.75" x14ac:dyDescent="0.25">
      <c r="A168" s="8"/>
      <c r="B168" s="9"/>
      <c r="C168" s="9"/>
      <c r="D168" s="9"/>
      <c r="E168" s="9"/>
      <c r="F168" s="9"/>
      <c r="G168" s="9"/>
      <c r="H168" s="9"/>
      <c r="I168" s="9"/>
      <c r="J168" s="9"/>
      <c r="K168" s="10"/>
      <c r="L168" s="12"/>
      <c r="M168" s="12"/>
      <c r="N168" s="12"/>
      <c r="O168" s="13"/>
    </row>
    <row r="169" spans="1:15" ht="15.75" x14ac:dyDescent="0.25">
      <c r="A169" s="8"/>
      <c r="B169" s="9"/>
      <c r="C169" s="9"/>
      <c r="D169" s="9"/>
      <c r="E169" s="9"/>
      <c r="F169" s="9"/>
      <c r="G169" s="9"/>
      <c r="H169" s="9"/>
      <c r="I169" s="9"/>
      <c r="J169" s="9"/>
      <c r="K169" s="10"/>
      <c r="L169" s="12"/>
      <c r="M169" s="12"/>
      <c r="N169" s="12"/>
      <c r="O169" s="13"/>
    </row>
    <row r="170" spans="1:15" ht="15.75" x14ac:dyDescent="0.25">
      <c r="A170" s="8"/>
      <c r="B170" s="9"/>
      <c r="C170" s="9"/>
      <c r="D170" s="9"/>
      <c r="E170" s="9"/>
      <c r="F170" s="9"/>
      <c r="G170" s="9"/>
      <c r="H170" s="9"/>
      <c r="I170" s="9"/>
      <c r="J170" s="9"/>
      <c r="K170" s="10"/>
      <c r="L170" s="12"/>
      <c r="M170" s="12"/>
      <c r="N170" s="12"/>
      <c r="O170" s="13"/>
    </row>
    <row r="171" spans="1:15" ht="15.75" x14ac:dyDescent="0.25">
      <c r="A171" s="8"/>
      <c r="B171" s="9"/>
      <c r="C171" s="9"/>
      <c r="D171" s="9"/>
      <c r="E171" s="9"/>
      <c r="F171" s="9"/>
      <c r="G171" s="9"/>
      <c r="H171" s="9"/>
      <c r="I171" s="9"/>
      <c r="J171" s="9"/>
      <c r="K171" s="10"/>
      <c r="L171" s="12"/>
      <c r="M171" s="12"/>
      <c r="N171" s="12"/>
      <c r="O171" s="13"/>
    </row>
    <row r="172" spans="1:15" ht="15.75" x14ac:dyDescent="0.25">
      <c r="A172" s="8"/>
      <c r="B172" s="9"/>
      <c r="C172" s="9"/>
      <c r="D172" s="9"/>
      <c r="E172" s="9"/>
      <c r="F172" s="9"/>
      <c r="G172" s="9"/>
      <c r="H172" s="9"/>
      <c r="I172" s="9"/>
      <c r="J172" s="9"/>
      <c r="K172" s="10"/>
      <c r="L172" s="12"/>
      <c r="M172" s="12"/>
      <c r="N172" s="12"/>
      <c r="O172" s="13"/>
    </row>
    <row r="173" spans="1:15" ht="15.75" x14ac:dyDescent="0.25">
      <c r="A173" s="8"/>
      <c r="B173" s="9"/>
      <c r="C173" s="9"/>
      <c r="D173" s="9"/>
      <c r="E173" s="9"/>
      <c r="F173" s="9"/>
      <c r="G173" s="9"/>
      <c r="H173" s="9"/>
      <c r="I173" s="9"/>
      <c r="J173" s="9"/>
      <c r="K173" s="10"/>
      <c r="L173" s="12"/>
      <c r="M173" s="12"/>
      <c r="N173" s="12"/>
      <c r="O173" s="13"/>
    </row>
    <row r="174" spans="1:15" ht="15.75" x14ac:dyDescent="0.25">
      <c r="A174" s="8"/>
      <c r="B174" s="9"/>
      <c r="C174" s="9"/>
      <c r="D174" s="9"/>
      <c r="E174" s="9"/>
      <c r="F174" s="9"/>
      <c r="G174" s="9"/>
      <c r="H174" s="9"/>
      <c r="I174" s="9"/>
      <c r="J174" s="9"/>
      <c r="K174" s="10"/>
      <c r="L174" s="12"/>
      <c r="M174" s="12"/>
      <c r="N174" s="12"/>
      <c r="O174" s="13"/>
    </row>
    <row r="175" spans="1:15" ht="15.75" x14ac:dyDescent="0.25">
      <c r="A175" s="8"/>
      <c r="B175" s="9"/>
      <c r="C175" s="9"/>
      <c r="D175" s="9"/>
      <c r="E175" s="9"/>
      <c r="F175" s="9"/>
      <c r="G175" s="9"/>
      <c r="H175" s="9"/>
      <c r="I175" s="9"/>
      <c r="J175" s="9"/>
      <c r="K175" s="10"/>
      <c r="L175" s="12"/>
      <c r="M175" s="12"/>
      <c r="N175" s="12"/>
      <c r="O175" s="13"/>
    </row>
    <row r="176" spans="1:15" ht="15.75" x14ac:dyDescent="0.25">
      <c r="A176" s="8"/>
      <c r="B176" s="9"/>
      <c r="C176" s="9"/>
      <c r="D176" s="9"/>
      <c r="E176" s="9"/>
      <c r="F176" s="9"/>
      <c r="G176" s="9"/>
      <c r="H176" s="9"/>
      <c r="I176" s="9"/>
      <c r="J176" s="9"/>
      <c r="K176" s="10"/>
      <c r="L176" s="12"/>
      <c r="M176" s="12"/>
      <c r="N176" s="12"/>
      <c r="O176" s="13"/>
    </row>
    <row r="177" spans="1:15" ht="15.75" x14ac:dyDescent="0.25">
      <c r="A177" s="8"/>
      <c r="B177" s="9"/>
      <c r="C177" s="9"/>
      <c r="D177" s="9"/>
      <c r="E177" s="9"/>
      <c r="F177" s="9"/>
      <c r="G177" s="9"/>
      <c r="H177" s="9"/>
      <c r="I177" s="9"/>
      <c r="J177" s="9"/>
      <c r="K177" s="10"/>
      <c r="L177" s="12"/>
      <c r="M177" s="12"/>
      <c r="N177" s="12"/>
      <c r="O177" s="13"/>
    </row>
    <row r="178" spans="1:15" ht="15.75" x14ac:dyDescent="0.25">
      <c r="A178" s="8"/>
      <c r="B178" s="9"/>
      <c r="C178" s="9"/>
      <c r="D178" s="9"/>
      <c r="E178" s="9"/>
      <c r="F178" s="9"/>
      <c r="G178" s="9"/>
      <c r="H178" s="9"/>
      <c r="I178" s="9"/>
      <c r="J178" s="9"/>
      <c r="K178" s="10"/>
      <c r="L178" s="12"/>
      <c r="M178" s="12"/>
      <c r="N178" s="12"/>
      <c r="O178" s="13"/>
    </row>
    <row r="179" spans="1:15" ht="15.75" x14ac:dyDescent="0.25">
      <c r="A179" s="8"/>
      <c r="B179" s="9"/>
      <c r="C179" s="9"/>
      <c r="D179" s="9"/>
      <c r="E179" s="9"/>
      <c r="F179" s="9"/>
      <c r="G179" s="9"/>
      <c r="H179" s="9"/>
      <c r="I179" s="9"/>
      <c r="J179" s="9"/>
      <c r="K179" s="10"/>
      <c r="L179" s="12"/>
      <c r="M179" s="12"/>
      <c r="N179" s="12"/>
      <c r="O179" s="13"/>
    </row>
    <row r="180" spans="1:15" ht="15.75" x14ac:dyDescent="0.25">
      <c r="A180" s="8"/>
      <c r="B180" s="9"/>
      <c r="C180" s="9"/>
      <c r="D180" s="9"/>
      <c r="E180" s="9"/>
      <c r="F180" s="9"/>
      <c r="G180" s="9"/>
      <c r="H180" s="9"/>
      <c r="I180" s="9"/>
      <c r="J180" s="9"/>
      <c r="K180" s="10"/>
      <c r="L180" s="12"/>
      <c r="M180" s="12"/>
      <c r="N180" s="12"/>
      <c r="O180" s="13"/>
    </row>
    <row r="181" spans="1:15" ht="15.75" x14ac:dyDescent="0.25">
      <c r="A181" s="8"/>
      <c r="B181" s="9"/>
      <c r="C181" s="9"/>
      <c r="D181" s="9"/>
      <c r="E181" s="9"/>
      <c r="F181" s="9"/>
      <c r="G181" s="9"/>
      <c r="H181" s="9"/>
      <c r="I181" s="9"/>
      <c r="J181" s="9"/>
      <c r="K181" s="10"/>
      <c r="L181" s="12"/>
      <c r="M181" s="12"/>
      <c r="N181" s="12"/>
      <c r="O181" s="13"/>
    </row>
    <row r="182" spans="1:15" ht="15.75" x14ac:dyDescent="0.25">
      <c r="A182" s="8"/>
      <c r="B182" s="9"/>
      <c r="C182" s="9"/>
      <c r="D182" s="9"/>
      <c r="E182" s="9"/>
      <c r="F182" s="9"/>
      <c r="G182" s="9"/>
      <c r="H182" s="9"/>
      <c r="I182" s="9"/>
      <c r="J182" s="9"/>
      <c r="K182" s="10"/>
      <c r="L182" s="12"/>
      <c r="M182" s="12"/>
      <c r="N182" s="12"/>
      <c r="O182" s="13"/>
    </row>
    <row r="183" spans="1:15" ht="15.75" x14ac:dyDescent="0.25">
      <c r="A183" s="8"/>
      <c r="B183" s="9"/>
      <c r="C183" s="9"/>
      <c r="D183" s="9"/>
      <c r="E183" s="9"/>
      <c r="F183" s="9"/>
      <c r="G183" s="9"/>
      <c r="H183" s="9"/>
      <c r="I183" s="9"/>
      <c r="J183" s="9"/>
      <c r="K183" s="10"/>
      <c r="L183" s="12"/>
      <c r="M183" s="12"/>
      <c r="N183" s="12"/>
      <c r="O183" s="13"/>
    </row>
    <row r="184" spans="1:15" ht="15.75" x14ac:dyDescent="0.25">
      <c r="A184" s="8"/>
      <c r="B184" s="9"/>
      <c r="C184" s="9"/>
      <c r="D184" s="9"/>
      <c r="E184" s="9"/>
      <c r="F184" s="9"/>
      <c r="G184" s="9"/>
      <c r="H184" s="9"/>
      <c r="I184" s="9"/>
      <c r="J184" s="9"/>
      <c r="K184" s="10"/>
      <c r="L184" s="12"/>
      <c r="M184" s="12"/>
      <c r="N184" s="12"/>
      <c r="O184" s="13"/>
    </row>
    <row r="185" spans="1:15" ht="15.75" x14ac:dyDescent="0.25">
      <c r="A185" s="8"/>
      <c r="B185" s="9"/>
      <c r="C185" s="9"/>
      <c r="D185" s="9"/>
      <c r="E185" s="9"/>
      <c r="F185" s="9"/>
      <c r="G185" s="9"/>
      <c r="H185" s="9"/>
      <c r="I185" s="9"/>
      <c r="J185" s="9"/>
      <c r="K185" s="10"/>
      <c r="L185" s="12"/>
      <c r="M185" s="12"/>
      <c r="N185" s="12"/>
      <c r="O185" s="13"/>
    </row>
    <row r="186" spans="1:15" ht="15.75" x14ac:dyDescent="0.25">
      <c r="A186" s="8"/>
      <c r="B186" s="9"/>
      <c r="C186" s="9"/>
      <c r="D186" s="9"/>
      <c r="E186" s="9"/>
      <c r="F186" s="9"/>
      <c r="G186" s="9"/>
      <c r="H186" s="9"/>
      <c r="I186" s="9"/>
      <c r="J186" s="9"/>
      <c r="K186" s="10"/>
      <c r="L186" s="12"/>
      <c r="M186" s="12"/>
      <c r="N186" s="12"/>
      <c r="O186" s="13"/>
    </row>
    <row r="187" spans="1:15" ht="15.75" x14ac:dyDescent="0.25">
      <c r="A187" s="8"/>
      <c r="B187" s="9"/>
      <c r="C187" s="9"/>
      <c r="D187" s="9"/>
      <c r="E187" s="9"/>
      <c r="F187" s="9"/>
      <c r="G187" s="9"/>
      <c r="H187" s="9"/>
      <c r="I187" s="9"/>
      <c r="J187" s="9"/>
      <c r="K187" s="10"/>
      <c r="L187" s="12"/>
      <c r="M187" s="12"/>
      <c r="N187" s="12"/>
      <c r="O187" s="13"/>
    </row>
    <row r="188" spans="1:15" ht="15.75" x14ac:dyDescent="0.25">
      <c r="A188" s="8"/>
      <c r="B188" s="9"/>
      <c r="C188" s="9"/>
      <c r="D188" s="9"/>
      <c r="E188" s="9"/>
      <c r="F188" s="9"/>
      <c r="G188" s="9"/>
      <c r="H188" s="9"/>
      <c r="I188" s="9"/>
      <c r="J188" s="9"/>
      <c r="K188" s="10"/>
      <c r="L188" s="12"/>
      <c r="M188" s="12"/>
      <c r="N188" s="12"/>
      <c r="O188" s="13"/>
    </row>
    <row r="189" spans="1:15" ht="15.75" x14ac:dyDescent="0.25">
      <c r="A189" s="8"/>
      <c r="B189" s="9"/>
      <c r="C189" s="9"/>
      <c r="D189" s="9"/>
      <c r="E189" s="9"/>
      <c r="F189" s="9"/>
      <c r="G189" s="9"/>
      <c r="H189" s="9"/>
      <c r="I189" s="9"/>
      <c r="J189" s="9"/>
      <c r="K189" s="10"/>
      <c r="L189" s="12"/>
      <c r="M189" s="12"/>
      <c r="N189" s="12"/>
      <c r="O189" s="13"/>
    </row>
    <row r="190" spans="1:15" ht="15.75" x14ac:dyDescent="0.25">
      <c r="A190" s="8"/>
      <c r="B190" s="9"/>
      <c r="C190" s="9"/>
      <c r="D190" s="9"/>
      <c r="E190" s="9"/>
      <c r="F190" s="9"/>
      <c r="G190" s="9"/>
      <c r="H190" s="9"/>
      <c r="I190" s="9"/>
      <c r="J190" s="9"/>
      <c r="K190" s="10"/>
      <c r="L190" s="12"/>
      <c r="M190" s="12"/>
      <c r="N190" s="12"/>
      <c r="O190" s="13"/>
    </row>
    <row r="191" spans="1:15" ht="15.75" x14ac:dyDescent="0.25">
      <c r="A191" s="8"/>
      <c r="B191" s="9"/>
      <c r="C191" s="9"/>
      <c r="D191" s="9"/>
      <c r="E191" s="9"/>
      <c r="F191" s="9"/>
      <c r="G191" s="9"/>
      <c r="H191" s="9"/>
      <c r="I191" s="9"/>
      <c r="J191" s="9"/>
      <c r="K191" s="10"/>
      <c r="L191" s="12"/>
      <c r="M191" s="12"/>
      <c r="N191" s="12"/>
      <c r="O191" s="13"/>
    </row>
    <row r="192" spans="1:15" ht="15.75" x14ac:dyDescent="0.25">
      <c r="A192" s="8"/>
      <c r="B192" s="9"/>
      <c r="C192" s="9"/>
      <c r="D192" s="9"/>
      <c r="E192" s="9"/>
      <c r="F192" s="9"/>
      <c r="G192" s="9"/>
      <c r="H192" s="9"/>
      <c r="I192" s="9"/>
      <c r="J192" s="9"/>
      <c r="K192" s="10"/>
      <c r="L192" s="12"/>
      <c r="M192" s="12"/>
      <c r="N192" s="12"/>
      <c r="O192" s="13"/>
    </row>
    <row r="193" spans="1:15" ht="15.75" x14ac:dyDescent="0.25">
      <c r="A193" s="8"/>
      <c r="B193" s="9"/>
      <c r="C193" s="9"/>
      <c r="D193" s="9"/>
      <c r="E193" s="9"/>
      <c r="F193" s="9"/>
      <c r="G193" s="9"/>
      <c r="H193" s="9"/>
      <c r="I193" s="9"/>
      <c r="J193" s="9"/>
      <c r="K193" s="10"/>
      <c r="L193" s="12"/>
      <c r="M193" s="12"/>
      <c r="N193" s="12"/>
      <c r="O193" s="13"/>
    </row>
    <row r="194" spans="1:15" ht="15.75" x14ac:dyDescent="0.25">
      <c r="A194" s="8"/>
      <c r="B194" s="9"/>
      <c r="C194" s="9"/>
      <c r="D194" s="9"/>
      <c r="E194" s="9"/>
      <c r="F194" s="9"/>
      <c r="G194" s="9"/>
      <c r="H194" s="9"/>
      <c r="I194" s="9"/>
      <c r="J194" s="9"/>
      <c r="K194" s="10"/>
      <c r="L194" s="12"/>
      <c r="M194" s="12"/>
      <c r="N194" s="12"/>
      <c r="O194" s="13"/>
    </row>
    <row r="195" spans="1:15" ht="15.75" x14ac:dyDescent="0.25">
      <c r="A195" s="8"/>
      <c r="B195" s="9"/>
      <c r="C195" s="9"/>
      <c r="D195" s="9"/>
      <c r="E195" s="9"/>
      <c r="F195" s="9"/>
      <c r="G195" s="9"/>
      <c r="H195" s="9"/>
      <c r="I195" s="9"/>
      <c r="J195" s="9"/>
      <c r="K195" s="10"/>
      <c r="L195" s="12"/>
      <c r="M195" s="12"/>
      <c r="N195" s="12"/>
      <c r="O195" s="13"/>
    </row>
    <row r="196" spans="1:15" ht="15.75" x14ac:dyDescent="0.25">
      <c r="A196" s="8"/>
      <c r="B196" s="9"/>
      <c r="C196" s="9"/>
      <c r="D196" s="9"/>
      <c r="E196" s="9"/>
      <c r="F196" s="9"/>
      <c r="G196" s="9"/>
      <c r="H196" s="9"/>
      <c r="I196" s="9"/>
      <c r="J196" s="9"/>
      <c r="K196" s="10"/>
      <c r="L196" s="12"/>
      <c r="M196" s="12"/>
      <c r="N196" s="12"/>
      <c r="O196" s="13"/>
    </row>
    <row r="197" spans="1:15" ht="15.75" x14ac:dyDescent="0.25">
      <c r="A197" s="8"/>
      <c r="B197" s="9"/>
      <c r="C197" s="9"/>
      <c r="D197" s="9"/>
      <c r="E197" s="9"/>
      <c r="F197" s="9"/>
      <c r="G197" s="9"/>
      <c r="H197" s="9"/>
      <c r="I197" s="9"/>
      <c r="J197" s="9"/>
      <c r="K197" s="10"/>
      <c r="L197" s="12"/>
      <c r="M197" s="12"/>
      <c r="N197" s="12"/>
      <c r="O197" s="13"/>
    </row>
    <row r="198" spans="1:15" ht="15.75" x14ac:dyDescent="0.25">
      <c r="A198" s="8"/>
      <c r="B198" s="9"/>
      <c r="C198" s="9"/>
      <c r="D198" s="9"/>
      <c r="E198" s="9"/>
      <c r="F198" s="9"/>
      <c r="G198" s="9"/>
      <c r="H198" s="9"/>
      <c r="I198" s="9"/>
      <c r="J198" s="9"/>
      <c r="K198" s="10"/>
      <c r="L198" s="12"/>
      <c r="M198" s="12"/>
      <c r="N198" s="12"/>
      <c r="O198" s="13"/>
    </row>
    <row r="199" spans="1:15" ht="15.75" x14ac:dyDescent="0.25">
      <c r="A199" s="8"/>
      <c r="B199" s="9"/>
      <c r="C199" s="9"/>
      <c r="D199" s="9"/>
      <c r="E199" s="9"/>
      <c r="F199" s="9"/>
      <c r="G199" s="9"/>
      <c r="H199" s="9"/>
      <c r="I199" s="9"/>
      <c r="J199" s="9"/>
      <c r="K199" s="10"/>
      <c r="L199" s="12"/>
      <c r="M199" s="12"/>
      <c r="N199" s="12"/>
      <c r="O199" s="13"/>
    </row>
    <row r="200" spans="1:15" ht="15.75" x14ac:dyDescent="0.25">
      <c r="A200" s="8"/>
      <c r="B200" s="9"/>
      <c r="C200" s="9"/>
      <c r="D200" s="9"/>
      <c r="E200" s="9"/>
      <c r="F200" s="9"/>
      <c r="G200" s="9"/>
      <c r="H200" s="9"/>
      <c r="I200" s="9"/>
      <c r="J200" s="9"/>
      <c r="K200" s="10"/>
      <c r="L200" s="12"/>
      <c r="M200" s="12"/>
      <c r="N200" s="12"/>
      <c r="O200" s="13"/>
    </row>
    <row r="201" spans="1:15" ht="15.75" x14ac:dyDescent="0.25">
      <c r="A201" s="8"/>
      <c r="B201" s="9"/>
      <c r="C201" s="9"/>
      <c r="D201" s="9"/>
      <c r="E201" s="9"/>
      <c r="F201" s="9"/>
      <c r="G201" s="9"/>
      <c r="H201" s="9"/>
      <c r="I201" s="9"/>
      <c r="J201" s="9"/>
      <c r="K201" s="10"/>
      <c r="L201" s="12"/>
      <c r="M201" s="12"/>
      <c r="N201" s="12"/>
      <c r="O201" s="13"/>
    </row>
    <row r="202" spans="1:15" ht="15.75" x14ac:dyDescent="0.25">
      <c r="A202" s="8"/>
      <c r="B202" s="9"/>
      <c r="C202" s="9"/>
      <c r="D202" s="9"/>
      <c r="E202" s="9"/>
      <c r="F202" s="9"/>
      <c r="G202" s="9"/>
      <c r="H202" s="9"/>
      <c r="I202" s="9"/>
      <c r="J202" s="9"/>
      <c r="K202" s="10"/>
      <c r="L202" s="12"/>
      <c r="M202" s="12"/>
      <c r="N202" s="12"/>
      <c r="O202" s="13"/>
    </row>
    <row r="203" spans="1:15" ht="15.75" x14ac:dyDescent="0.25">
      <c r="A203" s="8"/>
      <c r="B203" s="9"/>
      <c r="C203" s="9"/>
      <c r="D203" s="9"/>
      <c r="E203" s="9"/>
      <c r="F203" s="9"/>
      <c r="G203" s="9"/>
      <c r="H203" s="9"/>
      <c r="I203" s="9"/>
      <c r="J203" s="9"/>
      <c r="K203" s="10"/>
      <c r="L203" s="12"/>
      <c r="M203" s="12"/>
      <c r="N203" s="12"/>
      <c r="O203" s="13"/>
    </row>
    <row r="204" spans="1:15" ht="15.75" x14ac:dyDescent="0.25">
      <c r="A204" s="8"/>
      <c r="B204" s="9"/>
      <c r="C204" s="9"/>
      <c r="D204" s="9"/>
      <c r="E204" s="9"/>
      <c r="F204" s="9"/>
      <c r="G204" s="9"/>
      <c r="H204" s="9"/>
      <c r="I204" s="9"/>
      <c r="J204" s="9"/>
      <c r="K204" s="10"/>
      <c r="L204" s="12"/>
      <c r="M204" s="12"/>
      <c r="N204" s="12"/>
      <c r="O204" s="13"/>
    </row>
    <row r="205" spans="1:15" ht="15.75" x14ac:dyDescent="0.25">
      <c r="A205" s="8"/>
      <c r="B205" s="9"/>
      <c r="C205" s="9"/>
      <c r="D205" s="9"/>
      <c r="E205" s="9"/>
      <c r="F205" s="9"/>
      <c r="G205" s="9"/>
      <c r="H205" s="9"/>
      <c r="I205" s="9"/>
      <c r="J205" s="9"/>
      <c r="K205" s="10"/>
      <c r="L205" s="12"/>
      <c r="M205" s="12"/>
      <c r="N205" s="12"/>
      <c r="O205" s="13"/>
    </row>
    <row r="206" spans="1:15" ht="15.75" x14ac:dyDescent="0.25">
      <c r="A206" s="8"/>
      <c r="B206" s="9"/>
      <c r="C206" s="9"/>
      <c r="D206" s="9"/>
      <c r="E206" s="9"/>
      <c r="F206" s="9"/>
      <c r="G206" s="9"/>
      <c r="H206" s="9"/>
      <c r="I206" s="9"/>
      <c r="J206" s="9"/>
      <c r="K206" s="10"/>
      <c r="L206" s="12"/>
      <c r="M206" s="12"/>
      <c r="N206" s="12"/>
      <c r="O206" s="13"/>
    </row>
    <row r="207" spans="1:15" ht="15.75" x14ac:dyDescent="0.25">
      <c r="A207" s="8"/>
      <c r="B207" s="9"/>
      <c r="C207" s="9"/>
      <c r="D207" s="9"/>
      <c r="E207" s="9"/>
      <c r="F207" s="9"/>
      <c r="G207" s="9"/>
      <c r="H207" s="9"/>
      <c r="I207" s="9"/>
      <c r="J207" s="9"/>
      <c r="K207" s="10"/>
      <c r="L207" s="12"/>
      <c r="M207" s="12"/>
      <c r="N207" s="12"/>
      <c r="O207" s="13"/>
    </row>
    <row r="208" spans="1:15" ht="15.75" x14ac:dyDescent="0.25">
      <c r="A208" s="8"/>
      <c r="B208" s="9"/>
      <c r="C208" s="9"/>
      <c r="D208" s="9"/>
      <c r="E208" s="9"/>
      <c r="F208" s="9"/>
      <c r="G208" s="9"/>
      <c r="H208" s="9"/>
      <c r="I208" s="9"/>
      <c r="J208" s="9"/>
      <c r="K208" s="10"/>
      <c r="L208" s="12"/>
      <c r="M208" s="12"/>
      <c r="N208" s="12"/>
      <c r="O208" s="13"/>
    </row>
    <row r="209" spans="1:15" ht="15.75" x14ac:dyDescent="0.25">
      <c r="A209" s="8"/>
      <c r="B209" s="9"/>
      <c r="C209" s="9"/>
      <c r="D209" s="9"/>
      <c r="E209" s="9"/>
      <c r="F209" s="9"/>
      <c r="G209" s="9"/>
      <c r="H209" s="9"/>
      <c r="I209" s="9"/>
      <c r="J209" s="9"/>
      <c r="K209" s="10"/>
      <c r="L209" s="12"/>
      <c r="M209" s="12"/>
      <c r="N209" s="12"/>
      <c r="O209" s="13"/>
    </row>
    <row r="210" spans="1:15" ht="15.75" x14ac:dyDescent="0.25">
      <c r="A210" s="8"/>
      <c r="B210" s="9"/>
      <c r="C210" s="9"/>
      <c r="D210" s="9"/>
      <c r="E210" s="9"/>
      <c r="F210" s="9"/>
      <c r="G210" s="9"/>
      <c r="H210" s="9"/>
      <c r="I210" s="9"/>
      <c r="J210" s="9"/>
      <c r="K210" s="10"/>
      <c r="L210" s="12"/>
      <c r="M210" s="12"/>
      <c r="N210" s="12"/>
      <c r="O210" s="13"/>
    </row>
    <row r="211" spans="1:15" ht="15.75" x14ac:dyDescent="0.25">
      <c r="A211" s="8"/>
      <c r="B211" s="9"/>
      <c r="C211" s="9"/>
      <c r="D211" s="9"/>
      <c r="E211" s="9"/>
      <c r="F211" s="9"/>
      <c r="G211" s="9"/>
      <c r="H211" s="9"/>
      <c r="I211" s="9"/>
      <c r="J211" s="9"/>
      <c r="K211" s="10"/>
      <c r="L211" s="12"/>
      <c r="M211" s="12"/>
      <c r="N211" s="12"/>
      <c r="O211" s="13"/>
    </row>
    <row r="212" spans="1:15" ht="15.75" x14ac:dyDescent="0.25">
      <c r="A212" s="8"/>
      <c r="B212" s="9"/>
      <c r="C212" s="9"/>
      <c r="D212" s="9"/>
      <c r="E212" s="9"/>
      <c r="F212" s="9"/>
      <c r="G212" s="9"/>
      <c r="H212" s="9"/>
      <c r="I212" s="9"/>
      <c r="J212" s="9"/>
      <c r="K212" s="10"/>
      <c r="L212" s="12"/>
      <c r="M212" s="12"/>
      <c r="N212" s="12"/>
      <c r="O212" s="13"/>
    </row>
    <row r="213" spans="1:15" ht="15.75" x14ac:dyDescent="0.25">
      <c r="A213" s="8"/>
      <c r="B213" s="9"/>
      <c r="C213" s="9"/>
      <c r="D213" s="9"/>
      <c r="E213" s="9"/>
      <c r="F213" s="9"/>
      <c r="G213" s="9"/>
      <c r="H213" s="9"/>
      <c r="I213" s="9"/>
      <c r="J213" s="9"/>
      <c r="K213" s="10"/>
      <c r="L213" s="12"/>
      <c r="M213" s="12"/>
      <c r="N213" s="12"/>
      <c r="O213" s="13"/>
    </row>
    <row r="214" spans="1:15" ht="15.75" x14ac:dyDescent="0.25">
      <c r="A214" s="8"/>
      <c r="B214" s="9"/>
      <c r="C214" s="9"/>
      <c r="D214" s="9"/>
      <c r="E214" s="9"/>
      <c r="F214" s="9"/>
      <c r="G214" s="9"/>
      <c r="H214" s="9"/>
      <c r="I214" s="9"/>
      <c r="J214" s="9"/>
      <c r="K214" s="10"/>
      <c r="L214" s="12"/>
      <c r="M214" s="12"/>
      <c r="N214" s="12"/>
      <c r="O214" s="13"/>
    </row>
    <row r="215" spans="1:15" ht="15.75" x14ac:dyDescent="0.25">
      <c r="A215" s="8"/>
      <c r="B215" s="9"/>
      <c r="C215" s="9"/>
      <c r="D215" s="9"/>
      <c r="E215" s="9"/>
      <c r="F215" s="9"/>
      <c r="G215" s="9"/>
      <c r="H215" s="9"/>
      <c r="I215" s="9"/>
      <c r="J215" s="9"/>
      <c r="K215" s="10"/>
      <c r="L215" s="12"/>
      <c r="M215" s="12"/>
      <c r="N215" s="12"/>
      <c r="O215" s="13"/>
    </row>
    <row r="216" spans="1:15" ht="15.75" x14ac:dyDescent="0.25">
      <c r="A216" s="8"/>
      <c r="B216" s="9"/>
      <c r="C216" s="9"/>
      <c r="D216" s="9"/>
      <c r="E216" s="9"/>
      <c r="F216" s="9"/>
      <c r="G216" s="9"/>
      <c r="H216" s="9"/>
      <c r="I216" s="9"/>
      <c r="J216" s="9"/>
      <c r="K216" s="10"/>
      <c r="L216" s="12"/>
      <c r="M216" s="12"/>
      <c r="N216" s="12"/>
      <c r="O216" s="13"/>
    </row>
    <row r="217" spans="1:15" ht="15.75" x14ac:dyDescent="0.25">
      <c r="A217" s="8"/>
      <c r="B217" s="9"/>
      <c r="C217" s="9"/>
      <c r="D217" s="9"/>
      <c r="E217" s="9"/>
      <c r="F217" s="9"/>
      <c r="G217" s="9"/>
      <c r="H217" s="9"/>
      <c r="I217" s="9"/>
      <c r="J217" s="9"/>
      <c r="K217" s="10"/>
      <c r="L217" s="12"/>
      <c r="M217" s="12"/>
      <c r="N217" s="12"/>
      <c r="O217" s="13"/>
    </row>
    <row r="218" spans="1:15" ht="15.75" x14ac:dyDescent="0.25">
      <c r="A218" s="8"/>
      <c r="B218" s="9"/>
      <c r="C218" s="9"/>
      <c r="D218" s="9"/>
      <c r="E218" s="9"/>
      <c r="F218" s="9"/>
      <c r="G218" s="9"/>
      <c r="H218" s="9"/>
      <c r="I218" s="9"/>
      <c r="J218" s="9"/>
      <c r="K218" s="10"/>
      <c r="L218" s="12"/>
      <c r="M218" s="12"/>
      <c r="N218" s="12"/>
      <c r="O218" s="13"/>
    </row>
    <row r="219" spans="1:15" ht="15.75" x14ac:dyDescent="0.25">
      <c r="A219" s="8"/>
      <c r="B219" s="9"/>
      <c r="C219" s="9"/>
      <c r="D219" s="9"/>
      <c r="E219" s="9"/>
      <c r="F219" s="9"/>
      <c r="G219" s="9"/>
      <c r="H219" s="9"/>
      <c r="I219" s="9"/>
      <c r="J219" s="9"/>
      <c r="K219" s="10"/>
      <c r="L219" s="12"/>
      <c r="M219" s="12"/>
      <c r="N219" s="12"/>
      <c r="O219" s="13"/>
    </row>
    <row r="220" spans="1:15" ht="15.75" x14ac:dyDescent="0.25">
      <c r="A220" s="8"/>
      <c r="B220" s="9"/>
      <c r="C220" s="9"/>
      <c r="D220" s="9"/>
      <c r="E220" s="9"/>
      <c r="F220" s="9"/>
      <c r="G220" s="9"/>
      <c r="H220" s="9"/>
      <c r="I220" s="9"/>
      <c r="J220" s="9"/>
      <c r="K220" s="10"/>
      <c r="L220" s="12"/>
      <c r="M220" s="12"/>
      <c r="N220" s="12"/>
      <c r="O220" s="13"/>
    </row>
    <row r="221" spans="1:15" ht="15.75" x14ac:dyDescent="0.25">
      <c r="A221" s="8"/>
      <c r="B221" s="9"/>
      <c r="C221" s="9"/>
      <c r="D221" s="9"/>
      <c r="E221" s="9"/>
      <c r="F221" s="9"/>
      <c r="G221" s="9"/>
      <c r="H221" s="9"/>
      <c r="I221" s="9"/>
      <c r="J221" s="9"/>
      <c r="K221" s="10"/>
      <c r="L221" s="12"/>
      <c r="M221" s="12"/>
      <c r="N221" s="12"/>
      <c r="O221" s="13"/>
    </row>
    <row r="222" spans="1:15" ht="15.75" x14ac:dyDescent="0.25">
      <c r="A222" s="8"/>
      <c r="B222" s="9"/>
      <c r="C222" s="9"/>
      <c r="D222" s="9"/>
      <c r="E222" s="9"/>
      <c r="F222" s="9"/>
      <c r="G222" s="9"/>
      <c r="H222" s="9"/>
      <c r="I222" s="9"/>
      <c r="J222" s="9"/>
      <c r="K222" s="10"/>
      <c r="L222" s="12"/>
      <c r="M222" s="12"/>
      <c r="N222" s="12"/>
      <c r="O222" s="13"/>
    </row>
    <row r="223" spans="1:15" ht="15.75" x14ac:dyDescent="0.25">
      <c r="A223" s="8"/>
      <c r="B223" s="9"/>
      <c r="C223" s="9"/>
      <c r="D223" s="9"/>
      <c r="E223" s="9"/>
      <c r="F223" s="9"/>
      <c r="G223" s="9"/>
      <c r="H223" s="9"/>
      <c r="I223" s="9"/>
      <c r="J223" s="9"/>
      <c r="K223" s="10"/>
      <c r="L223" s="12"/>
      <c r="M223" s="12"/>
      <c r="N223" s="12"/>
      <c r="O223" s="13"/>
    </row>
    <row r="224" spans="1:15" ht="15.75" x14ac:dyDescent="0.25">
      <c r="A224" s="8"/>
      <c r="B224" s="9"/>
      <c r="C224" s="9"/>
      <c r="D224" s="9"/>
      <c r="E224" s="9"/>
      <c r="F224" s="9"/>
      <c r="G224" s="9"/>
      <c r="H224" s="9"/>
      <c r="I224" s="9"/>
      <c r="J224" s="9"/>
      <c r="K224" s="10"/>
      <c r="L224" s="12"/>
      <c r="M224" s="12"/>
      <c r="N224" s="12"/>
      <c r="O224" s="13"/>
    </row>
    <row r="225" spans="1:15" ht="15.75" x14ac:dyDescent="0.25">
      <c r="A225" s="8"/>
      <c r="B225" s="9"/>
      <c r="C225" s="9"/>
      <c r="D225" s="9"/>
      <c r="E225" s="9"/>
      <c r="F225" s="9"/>
      <c r="G225" s="9"/>
      <c r="H225" s="9"/>
      <c r="I225" s="9"/>
      <c r="J225" s="9"/>
      <c r="K225" s="10"/>
      <c r="L225" s="12"/>
      <c r="M225" s="12"/>
      <c r="N225" s="12"/>
      <c r="O225" s="13"/>
    </row>
    <row r="226" spans="1:15" ht="15.75" x14ac:dyDescent="0.25">
      <c r="A226" s="8"/>
      <c r="B226" s="9"/>
      <c r="C226" s="9"/>
      <c r="D226" s="9"/>
      <c r="E226" s="9"/>
      <c r="F226" s="9"/>
      <c r="G226" s="9"/>
      <c r="H226" s="9"/>
      <c r="I226" s="9"/>
      <c r="J226" s="9"/>
      <c r="K226" s="10"/>
      <c r="L226" s="12"/>
      <c r="M226" s="12"/>
      <c r="N226" s="12"/>
      <c r="O226" s="13"/>
    </row>
    <row r="227" spans="1:15" ht="15.75" x14ac:dyDescent="0.25">
      <c r="A227" s="8"/>
      <c r="B227" s="9"/>
      <c r="C227" s="9"/>
      <c r="D227" s="9"/>
      <c r="E227" s="9"/>
      <c r="F227" s="9"/>
      <c r="G227" s="9"/>
      <c r="H227" s="9"/>
      <c r="I227" s="9"/>
      <c r="J227" s="9"/>
      <c r="K227" s="10"/>
      <c r="L227" s="12"/>
      <c r="M227" s="12"/>
      <c r="N227" s="12"/>
      <c r="O227" s="13"/>
    </row>
    <row r="228" spans="1:15" ht="15.75" x14ac:dyDescent="0.25">
      <c r="A228" s="8"/>
      <c r="B228" s="9"/>
      <c r="C228" s="9"/>
      <c r="D228" s="9"/>
      <c r="E228" s="9"/>
      <c r="F228" s="9"/>
      <c r="G228" s="9"/>
      <c r="H228" s="9"/>
      <c r="I228" s="9"/>
      <c r="J228" s="9"/>
      <c r="K228" s="10"/>
      <c r="L228" s="12"/>
      <c r="M228" s="12"/>
      <c r="N228" s="12"/>
      <c r="O228" s="13"/>
    </row>
    <row r="229" spans="1:15" ht="15.75" x14ac:dyDescent="0.25">
      <c r="A229" s="8"/>
      <c r="B229" s="9"/>
      <c r="C229" s="9"/>
      <c r="D229" s="9"/>
      <c r="E229" s="9"/>
      <c r="F229" s="9"/>
      <c r="G229" s="9"/>
      <c r="H229" s="9"/>
      <c r="I229" s="9"/>
      <c r="J229" s="9"/>
      <c r="K229" s="10"/>
      <c r="L229" s="12"/>
      <c r="M229" s="12"/>
      <c r="N229" s="12"/>
      <c r="O229" s="13"/>
    </row>
    <row r="230" spans="1:15" ht="15.75" x14ac:dyDescent="0.25">
      <c r="A230" s="8"/>
      <c r="B230" s="9"/>
      <c r="C230" s="9"/>
      <c r="D230" s="9"/>
      <c r="E230" s="9"/>
      <c r="F230" s="9"/>
      <c r="G230" s="9"/>
      <c r="H230" s="9"/>
      <c r="I230" s="9"/>
      <c r="J230" s="9"/>
      <c r="K230" s="10"/>
      <c r="L230" s="12"/>
      <c r="M230" s="12"/>
      <c r="N230" s="12"/>
      <c r="O230" s="13"/>
    </row>
    <row r="231" spans="1:15" ht="15.75" x14ac:dyDescent="0.25">
      <c r="A231" s="8"/>
      <c r="B231" s="9"/>
      <c r="C231" s="9"/>
      <c r="D231" s="9"/>
      <c r="E231" s="9"/>
      <c r="F231" s="9"/>
      <c r="G231" s="9"/>
      <c r="H231" s="9"/>
      <c r="I231" s="9"/>
      <c r="J231" s="9"/>
      <c r="K231" s="10"/>
      <c r="L231" s="12"/>
      <c r="M231" s="12"/>
      <c r="N231" s="12"/>
      <c r="O231" s="13"/>
    </row>
    <row r="232" spans="1:15" ht="15.75" x14ac:dyDescent="0.25">
      <c r="A232" s="8"/>
      <c r="B232" s="9"/>
      <c r="C232" s="9"/>
      <c r="D232" s="9"/>
      <c r="E232" s="9"/>
      <c r="F232" s="9"/>
      <c r="G232" s="9"/>
      <c r="H232" s="9"/>
      <c r="I232" s="9"/>
      <c r="J232" s="9"/>
      <c r="K232" s="10"/>
      <c r="L232" s="12"/>
      <c r="M232" s="12"/>
      <c r="N232" s="12"/>
      <c r="O232" s="13"/>
    </row>
    <row r="233" spans="1:15" ht="15.75" x14ac:dyDescent="0.25">
      <c r="A233" s="8"/>
      <c r="B233" s="9"/>
      <c r="C233" s="9"/>
      <c r="D233" s="9"/>
      <c r="E233" s="9"/>
      <c r="F233" s="9"/>
      <c r="G233" s="9"/>
      <c r="H233" s="9"/>
      <c r="I233" s="9"/>
      <c r="J233" s="9"/>
      <c r="K233" s="10"/>
      <c r="L233" s="12"/>
      <c r="M233" s="12"/>
      <c r="N233" s="12"/>
      <c r="O233" s="13"/>
    </row>
    <row r="234" spans="1:15" ht="15.75" x14ac:dyDescent="0.25">
      <c r="A234" s="8"/>
      <c r="B234" s="9"/>
      <c r="C234" s="9"/>
      <c r="D234" s="9"/>
      <c r="E234" s="9"/>
      <c r="F234" s="9"/>
      <c r="G234" s="9"/>
      <c r="H234" s="9"/>
      <c r="I234" s="9"/>
      <c r="J234" s="9"/>
      <c r="K234" s="10"/>
      <c r="L234" s="12"/>
      <c r="M234" s="12"/>
      <c r="N234" s="12"/>
      <c r="O234" s="13"/>
    </row>
    <row r="235" spans="1:15" ht="15.75" x14ac:dyDescent="0.25">
      <c r="A235" s="8"/>
      <c r="B235" s="9"/>
      <c r="C235" s="9"/>
      <c r="D235" s="9"/>
      <c r="E235" s="9"/>
      <c r="F235" s="9"/>
      <c r="G235" s="9"/>
      <c r="H235" s="9"/>
      <c r="I235" s="9"/>
      <c r="J235" s="9"/>
      <c r="K235" s="10"/>
      <c r="L235" s="12"/>
      <c r="M235" s="12"/>
      <c r="N235" s="12"/>
      <c r="O235" s="13"/>
    </row>
    <row r="236" spans="1:15" ht="15.75" x14ac:dyDescent="0.25">
      <c r="A236" s="8"/>
      <c r="B236" s="9"/>
      <c r="C236" s="9"/>
      <c r="D236" s="9"/>
      <c r="E236" s="9"/>
      <c r="F236" s="9"/>
      <c r="G236" s="9"/>
      <c r="H236" s="9"/>
      <c r="I236" s="9"/>
      <c r="J236" s="9"/>
      <c r="K236" s="10"/>
      <c r="L236" s="12"/>
      <c r="M236" s="12"/>
      <c r="N236" s="12"/>
      <c r="O236" s="13"/>
    </row>
    <row r="237" spans="1:15" ht="15.75" x14ac:dyDescent="0.25">
      <c r="A237" s="8"/>
      <c r="B237" s="9"/>
      <c r="C237" s="9"/>
      <c r="D237" s="9"/>
      <c r="E237" s="9"/>
      <c r="F237" s="9"/>
      <c r="G237" s="9"/>
      <c r="H237" s="9"/>
      <c r="I237" s="9"/>
      <c r="J237" s="9"/>
      <c r="K237" s="10"/>
      <c r="L237" s="12"/>
      <c r="M237" s="12"/>
      <c r="N237" s="12"/>
      <c r="O237" s="13"/>
    </row>
    <row r="238" spans="1:15" ht="15.75" x14ac:dyDescent="0.25">
      <c r="A238" s="8"/>
      <c r="B238" s="9"/>
      <c r="C238" s="9"/>
      <c r="D238" s="9"/>
      <c r="E238" s="9"/>
      <c r="F238" s="9"/>
      <c r="G238" s="9"/>
      <c r="H238" s="9"/>
      <c r="I238" s="9"/>
      <c r="J238" s="9"/>
      <c r="K238" s="10"/>
      <c r="L238" s="12"/>
      <c r="M238" s="12"/>
      <c r="N238" s="12"/>
      <c r="O238" s="13"/>
    </row>
    <row r="239" spans="1:15" ht="15.75" x14ac:dyDescent="0.25">
      <c r="A239" s="8"/>
      <c r="B239" s="9"/>
      <c r="C239" s="9"/>
      <c r="D239" s="9"/>
      <c r="E239" s="9"/>
      <c r="F239" s="9"/>
      <c r="G239" s="9"/>
      <c r="H239" s="9"/>
      <c r="I239" s="9"/>
      <c r="J239" s="9"/>
      <c r="K239" s="10"/>
      <c r="L239" s="12"/>
      <c r="M239" s="12"/>
      <c r="N239" s="12"/>
      <c r="O239" s="13"/>
    </row>
    <row r="240" spans="1:15" ht="15.75" x14ac:dyDescent="0.25">
      <c r="A240" s="8"/>
      <c r="B240" s="9"/>
      <c r="C240" s="9"/>
      <c r="D240" s="9"/>
      <c r="E240" s="9"/>
      <c r="F240" s="9"/>
      <c r="G240" s="9"/>
      <c r="H240" s="9"/>
      <c r="I240" s="9"/>
      <c r="J240" s="9"/>
      <c r="K240" s="10"/>
      <c r="L240" s="12"/>
      <c r="M240" s="12"/>
      <c r="N240" s="12"/>
      <c r="O240" s="13"/>
    </row>
    <row r="241" spans="1:15" ht="15.75" x14ac:dyDescent="0.25">
      <c r="A241" s="8"/>
      <c r="B241" s="9"/>
      <c r="C241" s="9"/>
      <c r="D241" s="9"/>
      <c r="E241" s="9"/>
      <c r="F241" s="9"/>
      <c r="G241" s="9"/>
      <c r="H241" s="9"/>
      <c r="I241" s="9"/>
      <c r="J241" s="9"/>
      <c r="K241" s="10"/>
      <c r="L241" s="12"/>
      <c r="M241" s="12"/>
      <c r="N241" s="12"/>
      <c r="O241" s="13"/>
    </row>
    <row r="242" spans="1:15" ht="15.75" x14ac:dyDescent="0.25">
      <c r="A242" s="8"/>
      <c r="B242" s="9"/>
      <c r="C242" s="9"/>
      <c r="D242" s="9"/>
      <c r="E242" s="9"/>
      <c r="F242" s="9"/>
      <c r="G242" s="9"/>
      <c r="H242" s="9"/>
      <c r="I242" s="9"/>
      <c r="J242" s="9"/>
      <c r="K242" s="10"/>
      <c r="L242" s="12"/>
      <c r="M242" s="12"/>
      <c r="N242" s="12"/>
      <c r="O242" s="13"/>
    </row>
    <row r="243" spans="1:15" ht="15.75" x14ac:dyDescent="0.25">
      <c r="A243" s="8"/>
      <c r="B243" s="9"/>
      <c r="C243" s="9"/>
      <c r="D243" s="9"/>
      <c r="E243" s="9"/>
      <c r="F243" s="9"/>
      <c r="G243" s="9"/>
      <c r="H243" s="9"/>
      <c r="I243" s="9"/>
      <c r="J243" s="9"/>
      <c r="K243" s="10"/>
      <c r="L243" s="12"/>
      <c r="M243" s="12"/>
      <c r="N243" s="12"/>
      <c r="O243" s="13"/>
    </row>
    <row r="244" spans="1:15" ht="15.75" x14ac:dyDescent="0.25">
      <c r="A244" s="8"/>
      <c r="B244" s="9"/>
      <c r="C244" s="9"/>
      <c r="D244" s="9"/>
      <c r="E244" s="9"/>
      <c r="F244" s="9"/>
      <c r="G244" s="9"/>
      <c r="H244" s="9"/>
      <c r="I244" s="9"/>
      <c r="J244" s="9"/>
      <c r="K244" s="10"/>
      <c r="L244" s="12"/>
      <c r="M244" s="12"/>
      <c r="N244" s="12"/>
      <c r="O244" s="13"/>
    </row>
    <row r="245" spans="1:15" ht="15.75" x14ac:dyDescent="0.25">
      <c r="A245" s="8"/>
      <c r="B245" s="9"/>
      <c r="C245" s="9"/>
      <c r="D245" s="9"/>
      <c r="E245" s="9"/>
      <c r="F245" s="9"/>
      <c r="G245" s="9"/>
      <c r="H245" s="9"/>
      <c r="I245" s="9"/>
      <c r="J245" s="9"/>
      <c r="K245" s="10"/>
      <c r="L245" s="12"/>
      <c r="M245" s="12"/>
      <c r="N245" s="12"/>
      <c r="O245" s="13"/>
    </row>
    <row r="246" spans="1:15" ht="15.75" x14ac:dyDescent="0.25">
      <c r="A246" s="8"/>
      <c r="B246" s="9"/>
      <c r="C246" s="9"/>
      <c r="D246" s="9"/>
      <c r="E246" s="9"/>
      <c r="F246" s="9"/>
      <c r="G246" s="9"/>
      <c r="H246" s="9"/>
      <c r="I246" s="9"/>
      <c r="J246" s="9"/>
      <c r="K246" s="10"/>
      <c r="L246" s="12"/>
      <c r="M246" s="12"/>
      <c r="N246" s="12"/>
      <c r="O246" s="13"/>
    </row>
    <row r="247" spans="1:15" ht="15.75" x14ac:dyDescent="0.25">
      <c r="A247" s="8"/>
      <c r="B247" s="9"/>
      <c r="C247" s="9"/>
      <c r="D247" s="9"/>
      <c r="E247" s="9"/>
      <c r="F247" s="9"/>
      <c r="G247" s="9"/>
      <c r="H247" s="9"/>
      <c r="I247" s="9"/>
      <c r="J247" s="9"/>
      <c r="K247" s="10"/>
      <c r="L247" s="12"/>
      <c r="M247" s="12"/>
      <c r="N247" s="12"/>
      <c r="O247" s="13"/>
    </row>
    <row r="248" spans="1:15" ht="15.75" x14ac:dyDescent="0.25">
      <c r="A248" s="8"/>
      <c r="B248" s="9"/>
      <c r="C248" s="9"/>
      <c r="D248" s="9"/>
      <c r="E248" s="9"/>
      <c r="F248" s="9"/>
      <c r="G248" s="9"/>
      <c r="H248" s="9"/>
      <c r="I248" s="9"/>
      <c r="J248" s="9"/>
      <c r="K248" s="10"/>
      <c r="L248" s="12"/>
      <c r="M248" s="12"/>
      <c r="N248" s="12"/>
      <c r="O248" s="13"/>
    </row>
    <row r="249" spans="1:15" ht="15.75" x14ac:dyDescent="0.25">
      <c r="A249" s="8"/>
      <c r="B249" s="9"/>
      <c r="C249" s="9"/>
      <c r="D249" s="9"/>
      <c r="E249" s="9"/>
      <c r="F249" s="9"/>
      <c r="G249" s="9"/>
      <c r="H249" s="9"/>
      <c r="I249" s="9"/>
      <c r="J249" s="9"/>
      <c r="K249" s="10"/>
      <c r="L249" s="12"/>
      <c r="M249" s="12"/>
      <c r="N249" s="12"/>
      <c r="O249" s="13"/>
    </row>
    <row r="250" spans="1:15" ht="15.75" x14ac:dyDescent="0.25">
      <c r="A250" s="8"/>
      <c r="B250" s="9"/>
      <c r="C250" s="9"/>
      <c r="D250" s="9"/>
      <c r="E250" s="9"/>
      <c r="F250" s="9"/>
      <c r="G250" s="9"/>
      <c r="H250" s="9"/>
      <c r="I250" s="9"/>
      <c r="J250" s="9"/>
      <c r="K250" s="10"/>
      <c r="L250" s="12"/>
      <c r="M250" s="12"/>
      <c r="N250" s="12"/>
      <c r="O250" s="13"/>
    </row>
    <row r="251" spans="1:15" ht="15.75" x14ac:dyDescent="0.25">
      <c r="A251" s="8"/>
      <c r="B251" s="9"/>
      <c r="C251" s="9"/>
      <c r="D251" s="9"/>
      <c r="E251" s="9"/>
      <c r="F251" s="9"/>
      <c r="G251" s="9"/>
      <c r="H251" s="9"/>
      <c r="I251" s="9"/>
      <c r="J251" s="9"/>
      <c r="K251" s="10"/>
      <c r="L251" s="12"/>
      <c r="M251" s="12"/>
      <c r="N251" s="12"/>
      <c r="O251" s="13"/>
    </row>
    <row r="252" spans="1:15" ht="15.75" x14ac:dyDescent="0.25">
      <c r="A252" s="8"/>
      <c r="B252" s="9"/>
      <c r="C252" s="9"/>
      <c r="D252" s="9"/>
      <c r="E252" s="9"/>
      <c r="F252" s="9"/>
      <c r="G252" s="9"/>
      <c r="H252" s="9"/>
      <c r="I252" s="9"/>
      <c r="J252" s="9"/>
      <c r="K252" s="10"/>
      <c r="L252" s="12"/>
      <c r="M252" s="12"/>
      <c r="N252" s="12"/>
      <c r="O252" s="13"/>
    </row>
    <row r="253" spans="1:15" ht="15.75" x14ac:dyDescent="0.25">
      <c r="A253" s="8"/>
      <c r="B253" s="9"/>
      <c r="C253" s="9"/>
      <c r="D253" s="9"/>
      <c r="E253" s="9"/>
      <c r="F253" s="9"/>
      <c r="G253" s="9"/>
      <c r="H253" s="9"/>
      <c r="I253" s="9"/>
      <c r="J253" s="9"/>
      <c r="K253" s="10"/>
      <c r="L253" s="12"/>
      <c r="M253" s="12"/>
      <c r="N253" s="12"/>
      <c r="O253" s="13"/>
    </row>
    <row r="254" spans="1:15" ht="15.75" x14ac:dyDescent="0.25">
      <c r="A254" s="8"/>
      <c r="B254" s="9"/>
      <c r="C254" s="9"/>
      <c r="D254" s="9"/>
      <c r="E254" s="9"/>
      <c r="F254" s="9"/>
      <c r="G254" s="9"/>
      <c r="H254" s="9"/>
      <c r="I254" s="9"/>
      <c r="J254" s="9"/>
      <c r="K254" s="10"/>
      <c r="L254" s="12"/>
      <c r="M254" s="12"/>
      <c r="N254" s="12"/>
      <c r="O254" s="13"/>
    </row>
    <row r="255" spans="1:15" ht="15.75" x14ac:dyDescent="0.25">
      <c r="A255" s="8"/>
      <c r="B255" s="9"/>
      <c r="C255" s="9"/>
      <c r="D255" s="9"/>
      <c r="E255" s="9"/>
      <c r="F255" s="9"/>
      <c r="G255" s="9"/>
      <c r="H255" s="9"/>
      <c r="I255" s="9"/>
      <c r="J255" s="9"/>
      <c r="K255" s="10"/>
      <c r="L255" s="12"/>
      <c r="M255" s="12"/>
      <c r="N255" s="12"/>
      <c r="O255" s="13"/>
    </row>
    <row r="256" spans="1:15" ht="15.75" x14ac:dyDescent="0.25">
      <c r="A256" s="8"/>
      <c r="B256" s="9"/>
      <c r="C256" s="9"/>
      <c r="D256" s="9"/>
      <c r="E256" s="9"/>
      <c r="F256" s="9"/>
      <c r="G256" s="9"/>
      <c r="H256" s="9"/>
      <c r="I256" s="9"/>
      <c r="J256" s="9"/>
      <c r="K256" s="10"/>
      <c r="L256" s="12"/>
      <c r="M256" s="12"/>
      <c r="N256" s="12"/>
      <c r="O256" s="13"/>
    </row>
    <row r="257" spans="1:15" ht="15.75" x14ac:dyDescent="0.25">
      <c r="A257" s="8"/>
      <c r="B257" s="9"/>
      <c r="C257" s="9"/>
      <c r="D257" s="9"/>
      <c r="E257" s="9"/>
      <c r="F257" s="9"/>
      <c r="G257" s="9"/>
      <c r="H257" s="9"/>
      <c r="I257" s="9"/>
      <c r="J257" s="9"/>
      <c r="K257" s="10"/>
      <c r="L257" s="12"/>
      <c r="M257" s="12"/>
      <c r="N257" s="12"/>
      <c r="O257" s="13"/>
    </row>
    <row r="258" spans="1:15" ht="15.75" x14ac:dyDescent="0.25">
      <c r="A258" s="8"/>
      <c r="B258" s="9"/>
      <c r="C258" s="9"/>
      <c r="D258" s="9"/>
      <c r="E258" s="9"/>
      <c r="F258" s="9"/>
      <c r="G258" s="9"/>
      <c r="H258" s="9"/>
      <c r="I258" s="9"/>
      <c r="J258" s="9"/>
      <c r="K258" s="10"/>
      <c r="L258" s="12"/>
      <c r="M258" s="12"/>
      <c r="N258" s="12"/>
      <c r="O258" s="13"/>
    </row>
    <row r="259" spans="1:15" ht="15.75" x14ac:dyDescent="0.25">
      <c r="A259" s="8"/>
      <c r="B259" s="9"/>
      <c r="C259" s="9"/>
      <c r="D259" s="9"/>
      <c r="E259" s="9"/>
      <c r="F259" s="9"/>
      <c r="G259" s="9"/>
      <c r="H259" s="9"/>
      <c r="I259" s="9"/>
      <c r="J259" s="9"/>
      <c r="K259" s="10"/>
      <c r="L259" s="12"/>
      <c r="M259" s="12"/>
      <c r="N259" s="12"/>
      <c r="O259" s="13"/>
    </row>
    <row r="260" spans="1:15" ht="15.75" x14ac:dyDescent="0.25">
      <c r="A260" s="8"/>
      <c r="B260" s="9"/>
      <c r="C260" s="9"/>
      <c r="D260" s="9"/>
      <c r="E260" s="9"/>
      <c r="F260" s="9"/>
      <c r="G260" s="9"/>
      <c r="H260" s="9"/>
      <c r="I260" s="9"/>
      <c r="J260" s="9"/>
      <c r="K260" s="10"/>
      <c r="L260" s="12"/>
      <c r="M260" s="12"/>
      <c r="N260" s="12"/>
      <c r="O260" s="13"/>
    </row>
    <row r="261" spans="1:15" ht="15.75" x14ac:dyDescent="0.25">
      <c r="A261" s="8"/>
      <c r="B261" s="9"/>
      <c r="C261" s="9"/>
      <c r="D261" s="9"/>
      <c r="E261" s="9"/>
      <c r="F261" s="9"/>
      <c r="G261" s="9"/>
      <c r="H261" s="9"/>
      <c r="I261" s="9"/>
      <c r="J261" s="9"/>
      <c r="K261" s="10"/>
      <c r="L261" s="12"/>
      <c r="M261" s="12"/>
      <c r="N261" s="12"/>
      <c r="O261" s="13"/>
    </row>
    <row r="262" spans="1:15" ht="15.75" x14ac:dyDescent="0.25">
      <c r="A262" s="8"/>
      <c r="B262" s="9"/>
      <c r="C262" s="9"/>
      <c r="D262" s="9"/>
      <c r="E262" s="9"/>
      <c r="F262" s="9"/>
      <c r="G262" s="9"/>
      <c r="H262" s="9"/>
      <c r="I262" s="9"/>
      <c r="J262" s="9"/>
      <c r="K262" s="10"/>
      <c r="L262" s="12"/>
      <c r="M262" s="12"/>
      <c r="N262" s="12"/>
      <c r="O262" s="13"/>
    </row>
    <row r="263" spans="1:15" ht="15.75" x14ac:dyDescent="0.25">
      <c r="A263" s="8"/>
      <c r="B263" s="9"/>
      <c r="C263" s="9"/>
      <c r="D263" s="9"/>
      <c r="E263" s="9"/>
      <c r="F263" s="9"/>
      <c r="G263" s="9"/>
      <c r="H263" s="9"/>
      <c r="I263" s="9"/>
      <c r="J263" s="9"/>
      <c r="K263" s="10"/>
      <c r="L263" s="12"/>
      <c r="M263" s="12"/>
      <c r="N263" s="12"/>
      <c r="O263" s="13"/>
    </row>
    <row r="264" spans="1:15" ht="15.75" x14ac:dyDescent="0.25">
      <c r="A264" s="8"/>
      <c r="B264" s="9"/>
      <c r="C264" s="9"/>
      <c r="D264" s="9"/>
      <c r="E264" s="9"/>
      <c r="F264" s="9"/>
      <c r="G264" s="9"/>
      <c r="H264" s="9"/>
      <c r="I264" s="9"/>
      <c r="J264" s="9"/>
      <c r="K264" s="10"/>
      <c r="L264" s="12"/>
      <c r="M264" s="12"/>
      <c r="N264" s="12"/>
      <c r="O264" s="13"/>
    </row>
    <row r="265" spans="1:15" ht="15.75" x14ac:dyDescent="0.25">
      <c r="A265" s="8"/>
      <c r="B265" s="9"/>
      <c r="C265" s="9"/>
      <c r="D265" s="9"/>
      <c r="E265" s="9"/>
      <c r="F265" s="9"/>
      <c r="G265" s="9"/>
      <c r="H265" s="9"/>
      <c r="I265" s="9"/>
      <c r="J265" s="9"/>
      <c r="K265" s="10"/>
      <c r="L265" s="12"/>
      <c r="M265" s="12"/>
      <c r="N265" s="12"/>
      <c r="O265" s="13"/>
    </row>
    <row r="266" spans="1:15" ht="15.75" x14ac:dyDescent="0.25">
      <c r="A266" s="8"/>
      <c r="B266" s="9"/>
      <c r="C266" s="9"/>
      <c r="D266" s="9"/>
      <c r="E266" s="9"/>
      <c r="F266" s="9"/>
      <c r="G266" s="9"/>
      <c r="H266" s="9"/>
      <c r="I266" s="9"/>
      <c r="J266" s="9"/>
      <c r="K266" s="10"/>
      <c r="L266" s="12"/>
      <c r="M266" s="12"/>
      <c r="N266" s="12"/>
      <c r="O266" s="13"/>
    </row>
    <row r="267" spans="1:15" ht="15.75" x14ac:dyDescent="0.25">
      <c r="A267" s="8"/>
      <c r="B267" s="9"/>
      <c r="C267" s="9"/>
      <c r="D267" s="9"/>
      <c r="E267" s="9"/>
      <c r="F267" s="9"/>
      <c r="G267" s="9"/>
      <c r="H267" s="9"/>
      <c r="I267" s="9"/>
      <c r="J267" s="9"/>
      <c r="K267" s="10"/>
      <c r="L267" s="12"/>
      <c r="M267" s="12"/>
      <c r="N267" s="12"/>
      <c r="O267" s="13"/>
    </row>
    <row r="268" spans="1:15" ht="15.75" x14ac:dyDescent="0.25">
      <c r="A268" s="8"/>
      <c r="B268" s="9"/>
      <c r="C268" s="9"/>
      <c r="D268" s="9"/>
      <c r="E268" s="9"/>
      <c r="F268" s="9"/>
      <c r="G268" s="9"/>
      <c r="H268" s="9"/>
      <c r="I268" s="9"/>
      <c r="J268" s="9"/>
      <c r="K268" s="10"/>
      <c r="L268" s="12"/>
      <c r="M268" s="12"/>
      <c r="N268" s="12"/>
      <c r="O268" s="13"/>
    </row>
    <row r="269" spans="1:15" ht="15.75" x14ac:dyDescent="0.25">
      <c r="A269" s="8"/>
      <c r="B269" s="9"/>
      <c r="C269" s="9"/>
      <c r="D269" s="9"/>
      <c r="E269" s="9"/>
      <c r="F269" s="9"/>
      <c r="G269" s="9"/>
      <c r="H269" s="9"/>
      <c r="I269" s="9"/>
      <c r="J269" s="9"/>
      <c r="K269" s="10"/>
      <c r="L269" s="12"/>
      <c r="M269" s="12"/>
      <c r="N269" s="12"/>
      <c r="O269" s="13"/>
    </row>
    <row r="270" spans="1:15" ht="15.75" x14ac:dyDescent="0.25">
      <c r="A270" s="8"/>
      <c r="B270" s="9"/>
      <c r="C270" s="9"/>
      <c r="D270" s="9"/>
      <c r="E270" s="9"/>
      <c r="F270" s="9"/>
      <c r="G270" s="9"/>
      <c r="H270" s="9"/>
      <c r="I270" s="9"/>
      <c r="J270" s="9"/>
      <c r="K270" s="10"/>
      <c r="L270" s="12"/>
      <c r="M270" s="12"/>
      <c r="N270" s="12"/>
      <c r="O270" s="13"/>
    </row>
    <row r="271" spans="1:15" ht="15.75" x14ac:dyDescent="0.25">
      <c r="A271" s="8"/>
      <c r="B271" s="9"/>
      <c r="C271" s="9"/>
      <c r="D271" s="9"/>
      <c r="E271" s="9"/>
      <c r="F271" s="9"/>
      <c r="G271" s="9"/>
      <c r="H271" s="9"/>
      <c r="I271" s="9"/>
      <c r="J271" s="9"/>
      <c r="K271" s="10"/>
      <c r="L271" s="12"/>
      <c r="M271" s="12"/>
      <c r="N271" s="12"/>
      <c r="O271" s="13"/>
    </row>
    <row r="272" spans="1:15" ht="15.75" x14ac:dyDescent="0.25">
      <c r="A272" s="8"/>
      <c r="B272" s="9"/>
      <c r="C272" s="9"/>
      <c r="D272" s="9"/>
      <c r="E272" s="9"/>
      <c r="F272" s="9"/>
      <c r="G272" s="9"/>
      <c r="H272" s="9"/>
      <c r="I272" s="9"/>
      <c r="J272" s="9"/>
      <c r="K272" s="10"/>
      <c r="L272" s="12"/>
      <c r="M272" s="12"/>
      <c r="N272" s="12"/>
      <c r="O272" s="13"/>
    </row>
    <row r="273" spans="1:15" ht="15.75" x14ac:dyDescent="0.25">
      <c r="A273" s="8"/>
      <c r="B273" s="9"/>
      <c r="C273" s="9"/>
      <c r="D273" s="9"/>
      <c r="E273" s="9"/>
      <c r="F273" s="9"/>
      <c r="G273" s="9"/>
      <c r="H273" s="9"/>
      <c r="I273" s="9"/>
      <c r="J273" s="9"/>
      <c r="K273" s="10"/>
      <c r="L273" s="12"/>
      <c r="M273" s="12"/>
      <c r="N273" s="12"/>
      <c r="O273" s="13"/>
    </row>
    <row r="274" spans="1:15" ht="15.75" x14ac:dyDescent="0.25">
      <c r="A274" s="8"/>
      <c r="B274" s="9"/>
      <c r="C274" s="9"/>
      <c r="D274" s="9"/>
      <c r="E274" s="9"/>
      <c r="F274" s="9"/>
      <c r="G274" s="9"/>
      <c r="H274" s="9"/>
      <c r="I274" s="9"/>
      <c r="J274" s="9"/>
      <c r="K274" s="10"/>
      <c r="L274" s="12"/>
      <c r="M274" s="12"/>
      <c r="N274" s="12"/>
      <c r="O274" s="13"/>
    </row>
    <row r="275" spans="1:15" ht="15.75" x14ac:dyDescent="0.25">
      <c r="A275" s="8"/>
      <c r="B275" s="9"/>
      <c r="C275" s="9"/>
      <c r="D275" s="9"/>
      <c r="E275" s="9"/>
      <c r="F275" s="9"/>
      <c r="G275" s="9"/>
      <c r="H275" s="9"/>
      <c r="I275" s="9"/>
      <c r="J275" s="9"/>
      <c r="K275" s="10"/>
      <c r="L275" s="12"/>
      <c r="M275" s="12"/>
      <c r="N275" s="12"/>
      <c r="O275" s="13"/>
    </row>
    <row r="276" spans="1:15" ht="15.75" x14ac:dyDescent="0.25">
      <c r="A276" s="8"/>
      <c r="B276" s="9"/>
      <c r="C276" s="9"/>
      <c r="D276" s="9"/>
      <c r="E276" s="9"/>
      <c r="F276" s="9"/>
      <c r="G276" s="9"/>
      <c r="H276" s="9"/>
      <c r="I276" s="9"/>
      <c r="J276" s="9"/>
      <c r="K276" s="10"/>
      <c r="L276" s="12"/>
      <c r="M276" s="12"/>
      <c r="N276" s="12"/>
      <c r="O276" s="13"/>
    </row>
    <row r="277" spans="1:15" ht="15.75" x14ac:dyDescent="0.25">
      <c r="A277" s="8"/>
      <c r="B277" s="9"/>
      <c r="C277" s="9"/>
      <c r="D277" s="9"/>
      <c r="E277" s="9"/>
      <c r="F277" s="9"/>
      <c r="G277" s="9"/>
      <c r="H277" s="9"/>
      <c r="I277" s="9"/>
      <c r="J277" s="9"/>
      <c r="K277" s="10"/>
      <c r="L277" s="12"/>
      <c r="M277" s="12"/>
      <c r="N277" s="12"/>
      <c r="O277" s="13"/>
    </row>
    <row r="278" spans="1:15" ht="15.75" x14ac:dyDescent="0.25">
      <c r="A278" s="8"/>
      <c r="B278" s="9"/>
      <c r="C278" s="9"/>
      <c r="D278" s="9"/>
      <c r="E278" s="9"/>
      <c r="F278" s="9"/>
      <c r="G278" s="9"/>
      <c r="H278" s="9"/>
      <c r="I278" s="9"/>
      <c r="J278" s="9"/>
      <c r="K278" s="10"/>
      <c r="L278" s="12"/>
      <c r="M278" s="12"/>
      <c r="N278" s="12"/>
      <c r="O278" s="13"/>
    </row>
    <row r="279" spans="1:15" ht="15.75" x14ac:dyDescent="0.25">
      <c r="A279" s="8"/>
      <c r="B279" s="9"/>
      <c r="C279" s="9"/>
      <c r="D279" s="9"/>
      <c r="E279" s="9"/>
      <c r="F279" s="9"/>
      <c r="G279" s="9"/>
      <c r="H279" s="9"/>
      <c r="I279" s="9"/>
      <c r="J279" s="9"/>
      <c r="K279" s="10"/>
      <c r="L279" s="12"/>
      <c r="M279" s="12"/>
      <c r="N279" s="12"/>
      <c r="O279" s="13"/>
    </row>
    <row r="280" spans="1:15" ht="15.75" x14ac:dyDescent="0.25">
      <c r="A280" s="8"/>
      <c r="B280" s="9"/>
      <c r="C280" s="9"/>
      <c r="D280" s="9"/>
      <c r="E280" s="9"/>
      <c r="F280" s="9"/>
      <c r="G280" s="9"/>
      <c r="H280" s="9"/>
      <c r="I280" s="9"/>
      <c r="J280" s="9"/>
      <c r="K280" s="10"/>
      <c r="L280" s="12"/>
      <c r="M280" s="12"/>
      <c r="N280" s="12"/>
      <c r="O280" s="13"/>
    </row>
    <row r="281" spans="1:15" ht="15.75" x14ac:dyDescent="0.25">
      <c r="A281" s="8"/>
      <c r="B281" s="9"/>
      <c r="C281" s="9"/>
      <c r="D281" s="9"/>
      <c r="E281" s="9"/>
      <c r="F281" s="9"/>
      <c r="G281" s="9"/>
      <c r="H281" s="9"/>
      <c r="I281" s="9"/>
      <c r="J281" s="9"/>
      <c r="K281" s="10"/>
      <c r="L281" s="12"/>
      <c r="M281" s="12"/>
      <c r="N281" s="12"/>
      <c r="O281" s="13"/>
    </row>
    <row r="282" spans="1:15" ht="15.75" x14ac:dyDescent="0.25">
      <c r="A282" s="8"/>
      <c r="B282" s="9"/>
      <c r="C282" s="9"/>
      <c r="D282" s="9"/>
      <c r="E282" s="9"/>
      <c r="F282" s="9"/>
      <c r="G282" s="9"/>
      <c r="H282" s="9"/>
      <c r="I282" s="9"/>
      <c r="J282" s="9"/>
      <c r="K282" s="10"/>
      <c r="L282" s="12"/>
      <c r="M282" s="12"/>
      <c r="N282" s="12"/>
      <c r="O282" s="13"/>
    </row>
    <row r="283" spans="1:15" ht="15.75" x14ac:dyDescent="0.25">
      <c r="A283" s="8"/>
      <c r="B283" s="9"/>
      <c r="C283" s="9"/>
      <c r="D283" s="9"/>
      <c r="E283" s="9"/>
      <c r="F283" s="9"/>
      <c r="G283" s="9"/>
      <c r="H283" s="9"/>
      <c r="I283" s="9"/>
      <c r="J283" s="9"/>
      <c r="K283" s="10"/>
      <c r="L283" s="12"/>
      <c r="M283" s="12"/>
      <c r="N283" s="12"/>
      <c r="O283" s="13"/>
    </row>
    <row r="284" spans="1:15" ht="15.75" x14ac:dyDescent="0.25">
      <c r="A284" s="8"/>
      <c r="B284" s="9"/>
      <c r="C284" s="9"/>
      <c r="D284" s="9"/>
      <c r="E284" s="9"/>
      <c r="F284" s="9"/>
      <c r="G284" s="9"/>
      <c r="H284" s="9"/>
      <c r="I284" s="9"/>
      <c r="J284" s="9"/>
      <c r="K284" s="10"/>
      <c r="L284" s="12"/>
      <c r="M284" s="12"/>
      <c r="N284" s="12"/>
      <c r="O284" s="13"/>
    </row>
    <row r="285" spans="1:15" ht="15.75" x14ac:dyDescent="0.25">
      <c r="A285" s="8"/>
      <c r="B285" s="9"/>
      <c r="C285" s="9"/>
      <c r="D285" s="9"/>
      <c r="E285" s="9"/>
      <c r="F285" s="9"/>
      <c r="G285" s="9"/>
      <c r="H285" s="9"/>
      <c r="I285" s="9"/>
      <c r="J285" s="9"/>
      <c r="K285" s="10"/>
      <c r="L285" s="12"/>
      <c r="M285" s="12"/>
      <c r="N285" s="12"/>
      <c r="O285" s="13"/>
    </row>
    <row r="286" spans="1:15" ht="15.75" x14ac:dyDescent="0.25">
      <c r="A286" s="8"/>
      <c r="B286" s="9"/>
      <c r="C286" s="9"/>
      <c r="D286" s="9"/>
      <c r="E286" s="9"/>
      <c r="F286" s="9"/>
      <c r="G286" s="9"/>
      <c r="H286" s="9"/>
      <c r="I286" s="9"/>
      <c r="J286" s="9"/>
      <c r="K286" s="10"/>
      <c r="L286" s="12"/>
      <c r="M286" s="12"/>
      <c r="N286" s="12"/>
      <c r="O286" s="13"/>
    </row>
    <row r="287" spans="1:15" ht="15.75" x14ac:dyDescent="0.25">
      <c r="A287" s="8"/>
      <c r="B287" s="9"/>
      <c r="C287" s="9"/>
      <c r="D287" s="9"/>
      <c r="E287" s="9"/>
      <c r="F287" s="9"/>
      <c r="G287" s="9"/>
      <c r="H287" s="9"/>
      <c r="I287" s="9"/>
      <c r="J287" s="9"/>
      <c r="K287" s="10"/>
      <c r="L287" s="12"/>
      <c r="M287" s="12"/>
      <c r="N287" s="12"/>
      <c r="O287" s="13"/>
    </row>
    <row r="288" spans="1:15" ht="15.75" x14ac:dyDescent="0.25">
      <c r="A288" s="8"/>
      <c r="B288" s="9"/>
      <c r="C288" s="9"/>
      <c r="D288" s="9"/>
      <c r="E288" s="9"/>
      <c r="F288" s="9"/>
      <c r="G288" s="9"/>
      <c r="H288" s="9"/>
      <c r="I288" s="9"/>
      <c r="J288" s="9"/>
      <c r="K288" s="10"/>
      <c r="L288" s="12"/>
      <c r="M288" s="12"/>
      <c r="N288" s="12"/>
      <c r="O288" s="13"/>
    </row>
    <row r="289" spans="1:15" ht="15.75" x14ac:dyDescent="0.25">
      <c r="A289" s="8"/>
      <c r="B289" s="9"/>
      <c r="C289" s="9"/>
      <c r="D289" s="9"/>
      <c r="E289" s="9"/>
      <c r="F289" s="9"/>
      <c r="G289" s="9"/>
      <c r="H289" s="9"/>
      <c r="I289" s="9"/>
      <c r="J289" s="9"/>
      <c r="K289" s="10"/>
      <c r="L289" s="12"/>
      <c r="M289" s="12"/>
      <c r="N289" s="12"/>
      <c r="O289" s="13"/>
    </row>
    <row r="290" spans="1:15" ht="15.75" x14ac:dyDescent="0.25">
      <c r="A290" s="8"/>
      <c r="B290" s="9"/>
      <c r="C290" s="9"/>
      <c r="D290" s="9"/>
      <c r="E290" s="9"/>
      <c r="F290" s="9"/>
      <c r="G290" s="9"/>
      <c r="H290" s="9"/>
      <c r="I290" s="9"/>
      <c r="J290" s="9"/>
      <c r="K290" s="10"/>
      <c r="L290" s="12"/>
      <c r="M290" s="12"/>
      <c r="N290" s="12"/>
      <c r="O290" s="13"/>
    </row>
    <row r="291" spans="1:15" ht="15.75" x14ac:dyDescent="0.25">
      <c r="A291" s="8"/>
      <c r="B291" s="9"/>
      <c r="C291" s="9"/>
      <c r="D291" s="9"/>
      <c r="E291" s="9"/>
      <c r="F291" s="9"/>
      <c r="G291" s="9"/>
      <c r="H291" s="9"/>
      <c r="I291" s="9"/>
      <c r="J291" s="9"/>
      <c r="K291" s="10"/>
      <c r="L291" s="12"/>
      <c r="M291" s="12"/>
      <c r="N291" s="12"/>
      <c r="O291" s="13"/>
    </row>
    <row r="292" spans="1:15" ht="15.75" x14ac:dyDescent="0.25">
      <c r="A292" s="8"/>
      <c r="B292" s="9"/>
      <c r="C292" s="9"/>
      <c r="D292" s="9"/>
      <c r="E292" s="9"/>
      <c r="F292" s="9"/>
      <c r="G292" s="9"/>
      <c r="H292" s="9"/>
      <c r="I292" s="9"/>
      <c r="J292" s="9"/>
      <c r="K292" s="10"/>
      <c r="L292" s="12"/>
      <c r="M292" s="12"/>
      <c r="N292" s="12"/>
      <c r="O292" s="13"/>
    </row>
    <row r="293" spans="1:15" ht="15.75" x14ac:dyDescent="0.25">
      <c r="A293" s="8"/>
      <c r="B293" s="9"/>
      <c r="C293" s="9"/>
      <c r="D293" s="9"/>
      <c r="E293" s="9"/>
      <c r="F293" s="9"/>
      <c r="G293" s="9"/>
      <c r="H293" s="9"/>
      <c r="I293" s="9"/>
      <c r="J293" s="9"/>
      <c r="K293" s="10"/>
      <c r="L293" s="12"/>
      <c r="M293" s="12"/>
      <c r="N293" s="12"/>
      <c r="O293" s="13"/>
    </row>
    <row r="294" spans="1:15" ht="15.75" x14ac:dyDescent="0.25">
      <c r="A294" s="8"/>
      <c r="B294" s="9"/>
      <c r="C294" s="9"/>
      <c r="D294" s="9"/>
      <c r="E294" s="9"/>
      <c r="F294" s="9"/>
      <c r="G294" s="9"/>
      <c r="H294" s="9"/>
      <c r="I294" s="9"/>
      <c r="J294" s="9"/>
      <c r="K294" s="10"/>
      <c r="L294" s="12"/>
      <c r="M294" s="12"/>
      <c r="N294" s="12"/>
      <c r="O294" s="13"/>
    </row>
    <row r="295" spans="1:15" ht="15.75" x14ac:dyDescent="0.25">
      <c r="A295" s="8"/>
      <c r="B295" s="9"/>
      <c r="C295" s="9"/>
      <c r="D295" s="9"/>
      <c r="E295" s="9"/>
      <c r="F295" s="9"/>
      <c r="G295" s="9"/>
      <c r="H295" s="9"/>
      <c r="I295" s="9"/>
      <c r="J295" s="9"/>
      <c r="K295" s="10"/>
      <c r="L295" s="12"/>
      <c r="M295" s="12"/>
      <c r="N295" s="12"/>
      <c r="O295" s="13"/>
    </row>
    <row r="296" spans="1:15" ht="15.75" x14ac:dyDescent="0.25">
      <c r="A296" s="8"/>
      <c r="B296" s="9"/>
      <c r="C296" s="9"/>
      <c r="D296" s="9"/>
      <c r="E296" s="9"/>
      <c r="F296" s="9"/>
      <c r="G296" s="9"/>
      <c r="H296" s="9"/>
      <c r="I296" s="9"/>
      <c r="J296" s="9"/>
      <c r="K296" s="10"/>
      <c r="L296" s="12"/>
      <c r="M296" s="12"/>
      <c r="N296" s="12"/>
      <c r="O296" s="13"/>
    </row>
    <row r="297" spans="1:15" ht="15.75" x14ac:dyDescent="0.25">
      <c r="A297" s="8"/>
      <c r="B297" s="9"/>
      <c r="C297" s="9"/>
      <c r="D297" s="9"/>
      <c r="E297" s="9"/>
      <c r="F297" s="9"/>
      <c r="G297" s="9"/>
      <c r="H297" s="9"/>
      <c r="I297" s="9"/>
      <c r="J297" s="9"/>
      <c r="K297" s="10"/>
      <c r="L297" s="12"/>
      <c r="M297" s="12"/>
      <c r="N297" s="12"/>
      <c r="O297" s="13"/>
    </row>
    <row r="298" spans="1:15" ht="15.75" x14ac:dyDescent="0.25">
      <c r="A298" s="8"/>
      <c r="B298" s="9"/>
      <c r="C298" s="9"/>
      <c r="D298" s="9"/>
      <c r="E298" s="9"/>
      <c r="F298" s="9"/>
      <c r="G298" s="9"/>
      <c r="H298" s="9"/>
      <c r="I298" s="9"/>
      <c r="J298" s="9"/>
      <c r="K298" s="10"/>
      <c r="L298" s="12"/>
      <c r="M298" s="12"/>
      <c r="N298" s="12"/>
      <c r="O298" s="13"/>
    </row>
    <row r="299" spans="1:15" ht="15.75" x14ac:dyDescent="0.25">
      <c r="A299" s="8"/>
      <c r="B299" s="9"/>
      <c r="C299" s="9"/>
      <c r="D299" s="9"/>
      <c r="E299" s="9"/>
      <c r="F299" s="9"/>
      <c r="G299" s="9"/>
      <c r="H299" s="9"/>
      <c r="I299" s="9"/>
      <c r="J299" s="9"/>
      <c r="K299" s="10"/>
      <c r="L299" s="12"/>
      <c r="M299" s="12"/>
      <c r="N299" s="12"/>
      <c r="O299" s="13"/>
    </row>
    <row r="300" spans="1:15" ht="15.75" x14ac:dyDescent="0.25">
      <c r="A300" s="8"/>
      <c r="B300" s="9"/>
      <c r="C300" s="9"/>
      <c r="D300" s="9"/>
      <c r="E300" s="9"/>
      <c r="F300" s="9"/>
      <c r="G300" s="9"/>
      <c r="H300" s="9"/>
      <c r="I300" s="9"/>
      <c r="J300" s="9"/>
      <c r="K300" s="10"/>
      <c r="L300" s="12"/>
      <c r="M300" s="12"/>
      <c r="N300" s="12"/>
      <c r="O300" s="13"/>
    </row>
    <row r="301" spans="1:15" ht="15.75" x14ac:dyDescent="0.25">
      <c r="A301" s="8"/>
      <c r="B301" s="9"/>
      <c r="C301" s="9"/>
      <c r="D301" s="9"/>
      <c r="E301" s="9"/>
      <c r="F301" s="9"/>
      <c r="G301" s="9"/>
      <c r="H301" s="9"/>
      <c r="I301" s="9"/>
      <c r="J301" s="9"/>
      <c r="K301" s="10"/>
      <c r="L301" s="12"/>
      <c r="M301" s="12"/>
      <c r="N301" s="12"/>
      <c r="O301" s="13"/>
    </row>
    <row r="302" spans="1:15" ht="15.75" x14ac:dyDescent="0.25">
      <c r="A302" s="8"/>
      <c r="B302" s="9"/>
      <c r="C302" s="9"/>
      <c r="D302" s="9"/>
      <c r="E302" s="9"/>
      <c r="F302" s="9"/>
      <c r="G302" s="9"/>
      <c r="H302" s="9"/>
      <c r="I302" s="9"/>
      <c r="J302" s="9"/>
      <c r="K302" s="10"/>
      <c r="L302" s="12"/>
      <c r="M302" s="12"/>
      <c r="N302" s="12"/>
      <c r="O302" s="13"/>
    </row>
    <row r="303" spans="1:15" ht="15.75" x14ac:dyDescent="0.25">
      <c r="A303" s="8"/>
      <c r="B303" s="9"/>
      <c r="C303" s="9"/>
      <c r="D303" s="9"/>
      <c r="E303" s="9"/>
      <c r="F303" s="9"/>
      <c r="G303" s="9"/>
      <c r="H303" s="9"/>
      <c r="I303" s="9"/>
      <c r="J303" s="9"/>
      <c r="K303" s="10"/>
      <c r="L303" s="12"/>
      <c r="M303" s="12"/>
      <c r="N303" s="12"/>
      <c r="O303" s="13"/>
    </row>
    <row r="304" spans="1:15" ht="15.75" x14ac:dyDescent="0.25">
      <c r="A304" s="8"/>
      <c r="B304" s="9"/>
      <c r="C304" s="9"/>
      <c r="D304" s="9"/>
      <c r="E304" s="9"/>
      <c r="F304" s="9"/>
      <c r="G304" s="9"/>
      <c r="H304" s="9"/>
      <c r="I304" s="9"/>
      <c r="J304" s="9"/>
      <c r="K304" s="10"/>
      <c r="L304" s="12"/>
      <c r="M304" s="12"/>
      <c r="N304" s="12"/>
      <c r="O304" s="13"/>
    </row>
    <row r="305" spans="1:15" ht="15.75" x14ac:dyDescent="0.25">
      <c r="A305" s="8"/>
      <c r="B305" s="9"/>
      <c r="C305" s="9"/>
      <c r="D305" s="9"/>
      <c r="E305" s="9"/>
      <c r="F305" s="9"/>
      <c r="G305" s="9"/>
      <c r="H305" s="9"/>
      <c r="I305" s="9"/>
      <c r="J305" s="9"/>
      <c r="K305" s="10"/>
      <c r="L305" s="12"/>
      <c r="M305" s="12"/>
      <c r="N305" s="12"/>
      <c r="O305" s="13"/>
    </row>
    <row r="306" spans="1:15" ht="15.75" x14ac:dyDescent="0.25">
      <c r="A306" s="8"/>
      <c r="B306" s="9"/>
      <c r="C306" s="9"/>
      <c r="D306" s="9"/>
      <c r="E306" s="9"/>
      <c r="F306" s="9"/>
      <c r="G306" s="9"/>
      <c r="H306" s="9"/>
      <c r="I306" s="9"/>
      <c r="J306" s="9"/>
      <c r="K306" s="10"/>
      <c r="L306" s="12"/>
      <c r="M306" s="12"/>
      <c r="N306" s="12"/>
      <c r="O306" s="13"/>
    </row>
    <row r="307" spans="1:15" ht="15.75" x14ac:dyDescent="0.25">
      <c r="A307" s="8"/>
      <c r="B307" s="9"/>
      <c r="C307" s="9"/>
      <c r="D307" s="9"/>
      <c r="E307" s="9"/>
      <c r="F307" s="9"/>
      <c r="G307" s="9"/>
      <c r="H307" s="9"/>
      <c r="I307" s="9"/>
      <c r="J307" s="9"/>
      <c r="K307" s="10"/>
      <c r="L307" s="12"/>
      <c r="M307" s="12"/>
      <c r="N307" s="12"/>
      <c r="O307" s="13"/>
    </row>
    <row r="308" spans="1:15" ht="15.75" x14ac:dyDescent="0.25">
      <c r="A308" s="8"/>
      <c r="B308" s="9"/>
      <c r="C308" s="9"/>
      <c r="D308" s="9"/>
      <c r="E308" s="9"/>
      <c r="F308" s="9"/>
      <c r="G308" s="9"/>
      <c r="H308" s="9"/>
      <c r="I308" s="9"/>
      <c r="J308" s="9"/>
      <c r="K308" s="10"/>
      <c r="L308" s="12"/>
      <c r="M308" s="12"/>
      <c r="N308" s="12"/>
      <c r="O308" s="13"/>
    </row>
    <row r="309" spans="1:15" ht="15.75" x14ac:dyDescent="0.25">
      <c r="A309" s="8"/>
      <c r="B309" s="9"/>
      <c r="C309" s="9"/>
      <c r="D309" s="9"/>
      <c r="E309" s="9"/>
      <c r="F309" s="9"/>
      <c r="G309" s="9"/>
      <c r="H309" s="9"/>
      <c r="I309" s="9"/>
      <c r="J309" s="9"/>
      <c r="K309" s="10"/>
      <c r="L309" s="12"/>
      <c r="M309" s="12"/>
      <c r="N309" s="12"/>
      <c r="O309" s="13"/>
    </row>
    <row r="310" spans="1:15" ht="15.75" x14ac:dyDescent="0.25">
      <c r="A310" s="8"/>
      <c r="B310" s="9"/>
      <c r="C310" s="9"/>
      <c r="D310" s="9"/>
      <c r="E310" s="9"/>
      <c r="F310" s="9"/>
      <c r="G310" s="9"/>
      <c r="H310" s="9"/>
      <c r="I310" s="9"/>
      <c r="J310" s="9"/>
      <c r="K310" s="10"/>
      <c r="L310" s="12"/>
      <c r="M310" s="12"/>
      <c r="N310" s="12"/>
      <c r="O310" s="13"/>
    </row>
    <row r="311" spans="1:15" ht="15.75" x14ac:dyDescent="0.25">
      <c r="A311" s="8"/>
      <c r="B311" s="9"/>
      <c r="C311" s="9"/>
      <c r="D311" s="9"/>
      <c r="E311" s="9"/>
      <c r="F311" s="9"/>
      <c r="G311" s="9"/>
      <c r="H311" s="9"/>
      <c r="I311" s="9"/>
      <c r="J311" s="9"/>
      <c r="K311" s="10"/>
      <c r="L311" s="12"/>
      <c r="M311" s="12"/>
      <c r="N311" s="12"/>
      <c r="O311" s="13"/>
    </row>
    <row r="312" spans="1:15" ht="15.75" x14ac:dyDescent="0.25">
      <c r="A312" s="8"/>
      <c r="B312" s="9"/>
      <c r="C312" s="9"/>
      <c r="D312" s="9"/>
      <c r="E312" s="9"/>
      <c r="F312" s="9"/>
      <c r="G312" s="9"/>
      <c r="H312" s="9"/>
      <c r="I312" s="9"/>
      <c r="J312" s="9"/>
      <c r="K312" s="10"/>
      <c r="L312" s="12"/>
      <c r="M312" s="12"/>
      <c r="N312" s="12"/>
      <c r="O312" s="13"/>
    </row>
    <row r="313" spans="1:15" ht="15.75" x14ac:dyDescent="0.25">
      <c r="A313" s="8"/>
      <c r="B313" s="9"/>
      <c r="C313" s="9"/>
      <c r="D313" s="9"/>
      <c r="E313" s="9"/>
      <c r="F313" s="9"/>
      <c r="G313" s="9"/>
      <c r="H313" s="9"/>
      <c r="I313" s="9"/>
      <c r="J313" s="9"/>
      <c r="K313" s="10"/>
      <c r="L313" s="12"/>
      <c r="M313" s="12"/>
      <c r="N313" s="12"/>
      <c r="O313" s="13"/>
    </row>
    <row r="314" spans="1:15" ht="15.75" x14ac:dyDescent="0.25">
      <c r="A314" s="8"/>
      <c r="B314" s="9"/>
      <c r="C314" s="9"/>
      <c r="D314" s="9"/>
      <c r="E314" s="9"/>
      <c r="F314" s="9"/>
      <c r="G314" s="9"/>
      <c r="H314" s="9"/>
      <c r="I314" s="9"/>
      <c r="J314" s="9"/>
      <c r="K314" s="10"/>
      <c r="L314" s="12"/>
      <c r="M314" s="12"/>
      <c r="N314" s="12"/>
      <c r="O314" s="13"/>
    </row>
    <row r="315" spans="1:15" ht="15.75" x14ac:dyDescent="0.25">
      <c r="A315" s="8"/>
      <c r="B315" s="9"/>
      <c r="C315" s="9"/>
      <c r="D315" s="9"/>
      <c r="E315" s="9"/>
      <c r="F315" s="9"/>
      <c r="G315" s="9"/>
      <c r="H315" s="9"/>
      <c r="I315" s="9"/>
      <c r="J315" s="9"/>
      <c r="K315" s="10"/>
      <c r="L315" s="12"/>
      <c r="M315" s="12"/>
      <c r="N315" s="12"/>
      <c r="O315" s="13"/>
    </row>
    <row r="316" spans="1:15" ht="15.75" x14ac:dyDescent="0.25">
      <c r="A316" s="8"/>
      <c r="B316" s="9"/>
      <c r="C316" s="9"/>
      <c r="D316" s="9"/>
      <c r="E316" s="9"/>
      <c r="F316" s="9"/>
      <c r="G316" s="9"/>
      <c r="H316" s="9"/>
      <c r="I316" s="9"/>
      <c r="J316" s="9"/>
      <c r="K316" s="10"/>
      <c r="L316" s="12"/>
      <c r="M316" s="12"/>
      <c r="N316" s="12"/>
      <c r="O316" s="13"/>
    </row>
    <row r="317" spans="1:15" ht="15.75" x14ac:dyDescent="0.25">
      <c r="A317" s="8"/>
      <c r="B317" s="9"/>
      <c r="C317" s="9"/>
      <c r="D317" s="9"/>
      <c r="E317" s="9"/>
      <c r="F317" s="9"/>
      <c r="G317" s="9"/>
      <c r="H317" s="9"/>
      <c r="I317" s="9"/>
      <c r="J317" s="9"/>
      <c r="K317" s="10"/>
      <c r="L317" s="12"/>
      <c r="M317" s="12"/>
      <c r="N317" s="12"/>
      <c r="O317" s="13"/>
    </row>
    <row r="318" spans="1:15" ht="15.75" x14ac:dyDescent="0.25">
      <c r="A318" s="8"/>
      <c r="B318" s="9"/>
      <c r="C318" s="9"/>
      <c r="D318" s="9"/>
      <c r="E318" s="9"/>
      <c r="F318" s="9"/>
      <c r="G318" s="9"/>
      <c r="H318" s="9"/>
      <c r="I318" s="9"/>
      <c r="J318" s="9"/>
      <c r="K318" s="10"/>
      <c r="L318" s="12"/>
      <c r="M318" s="12"/>
      <c r="N318" s="12"/>
      <c r="O318" s="13"/>
    </row>
    <row r="319" spans="1:15" ht="15.75" x14ac:dyDescent="0.25">
      <c r="A319" s="8"/>
      <c r="B319" s="9"/>
      <c r="C319" s="9"/>
      <c r="D319" s="9"/>
      <c r="E319" s="9"/>
      <c r="F319" s="9"/>
      <c r="G319" s="9"/>
      <c r="H319" s="9"/>
      <c r="I319" s="9"/>
      <c r="J319" s="9"/>
      <c r="K319" s="10"/>
      <c r="L319" s="12"/>
      <c r="M319" s="12"/>
      <c r="N319" s="12"/>
      <c r="O319" s="13"/>
    </row>
    <row r="320" spans="1:15" ht="15.75" x14ac:dyDescent="0.25">
      <c r="A320" s="8"/>
      <c r="B320" s="9"/>
      <c r="C320" s="9"/>
      <c r="D320" s="9"/>
      <c r="E320" s="9"/>
      <c r="F320" s="9"/>
      <c r="G320" s="9"/>
      <c r="H320" s="9"/>
      <c r="I320" s="9"/>
      <c r="J320" s="9"/>
      <c r="K320" s="10"/>
      <c r="L320" s="12"/>
      <c r="M320" s="12"/>
      <c r="N320" s="12"/>
      <c r="O320" s="13"/>
    </row>
    <row r="321" spans="1:15" ht="15.75" x14ac:dyDescent="0.25">
      <c r="A321" s="8"/>
      <c r="B321" s="9"/>
      <c r="C321" s="9"/>
      <c r="D321" s="9"/>
      <c r="E321" s="9"/>
      <c r="F321" s="9"/>
      <c r="G321" s="9"/>
      <c r="H321" s="9"/>
      <c r="I321" s="9"/>
      <c r="J321" s="9"/>
      <c r="K321" s="10"/>
      <c r="L321" s="12"/>
      <c r="M321" s="12"/>
      <c r="N321" s="12"/>
      <c r="O321" s="13"/>
    </row>
    <row r="322" spans="1:15" ht="15.75" x14ac:dyDescent="0.25">
      <c r="A322" s="8"/>
      <c r="B322" s="9"/>
      <c r="C322" s="9"/>
      <c r="D322" s="9"/>
      <c r="E322" s="9"/>
      <c r="F322" s="9"/>
      <c r="G322" s="9"/>
      <c r="H322" s="9"/>
      <c r="I322" s="9"/>
      <c r="J322" s="9"/>
      <c r="K322" s="10"/>
      <c r="L322" s="12"/>
      <c r="M322" s="12"/>
      <c r="N322" s="12"/>
      <c r="O322" s="13"/>
    </row>
    <row r="323" spans="1:15" ht="15.75" x14ac:dyDescent="0.25">
      <c r="A323" s="8"/>
      <c r="B323" s="9"/>
      <c r="C323" s="9"/>
      <c r="D323" s="9"/>
      <c r="E323" s="9"/>
      <c r="F323" s="9"/>
      <c r="G323" s="9"/>
      <c r="H323" s="9"/>
      <c r="I323" s="9"/>
      <c r="J323" s="9"/>
      <c r="K323" s="10"/>
      <c r="L323" s="12"/>
      <c r="M323" s="12"/>
      <c r="N323" s="12"/>
      <c r="O323" s="13"/>
    </row>
    <row r="324" spans="1:15" ht="15.75" x14ac:dyDescent="0.25">
      <c r="A324" s="8"/>
      <c r="B324" s="9"/>
      <c r="C324" s="9"/>
      <c r="D324" s="9"/>
      <c r="E324" s="9"/>
      <c r="F324" s="9"/>
      <c r="G324" s="9"/>
      <c r="H324" s="9"/>
      <c r="I324" s="9"/>
      <c r="J324" s="9"/>
      <c r="K324" s="10"/>
      <c r="L324" s="12"/>
      <c r="M324" s="12"/>
      <c r="N324" s="12"/>
      <c r="O324" s="13"/>
    </row>
    <row r="325" spans="1:15" ht="15.75" x14ac:dyDescent="0.25">
      <c r="A325" s="8"/>
      <c r="B325" s="9"/>
      <c r="C325" s="9"/>
      <c r="D325" s="9"/>
      <c r="E325" s="9"/>
      <c r="F325" s="9"/>
      <c r="G325" s="9"/>
      <c r="H325" s="9"/>
      <c r="I325" s="9"/>
      <c r="J325" s="9"/>
      <c r="K325" s="10"/>
      <c r="L325" s="12"/>
      <c r="M325" s="12"/>
      <c r="N325" s="12"/>
      <c r="O325" s="13"/>
    </row>
    <row r="326" spans="1:15" ht="15.75" x14ac:dyDescent="0.25">
      <c r="A326" s="8"/>
      <c r="B326" s="9"/>
      <c r="C326" s="9"/>
      <c r="D326" s="9"/>
      <c r="E326" s="9"/>
      <c r="F326" s="9"/>
      <c r="G326" s="9"/>
      <c r="H326" s="9"/>
      <c r="I326" s="9"/>
      <c r="J326" s="9"/>
      <c r="K326" s="10"/>
      <c r="L326" s="12"/>
      <c r="M326" s="12"/>
      <c r="N326" s="12"/>
      <c r="O326" s="13"/>
    </row>
    <row r="327" spans="1:15" ht="15.75" x14ac:dyDescent="0.25">
      <c r="A327" s="8"/>
      <c r="B327" s="9"/>
      <c r="C327" s="9"/>
      <c r="D327" s="9"/>
      <c r="E327" s="9"/>
      <c r="F327" s="9"/>
      <c r="G327" s="9"/>
      <c r="H327" s="9"/>
      <c r="I327" s="9"/>
      <c r="J327" s="9"/>
      <c r="K327" s="10"/>
      <c r="L327" s="12"/>
      <c r="M327" s="12"/>
      <c r="N327" s="12"/>
      <c r="O327" s="13"/>
    </row>
    <row r="328" spans="1:15" ht="15.75" x14ac:dyDescent="0.25">
      <c r="A328" s="8"/>
      <c r="B328" s="9"/>
      <c r="C328" s="9"/>
      <c r="D328" s="9"/>
      <c r="E328" s="9"/>
      <c r="F328" s="9"/>
      <c r="G328" s="9"/>
      <c r="H328" s="9"/>
      <c r="I328" s="9"/>
      <c r="J328" s="9"/>
      <c r="K328" s="10"/>
      <c r="L328" s="12"/>
      <c r="M328" s="12"/>
      <c r="N328" s="12"/>
      <c r="O328" s="13"/>
    </row>
    <row r="329" spans="1:15" ht="15.75" x14ac:dyDescent="0.25">
      <c r="A329" s="8"/>
      <c r="B329" s="9"/>
      <c r="C329" s="9"/>
      <c r="D329" s="9"/>
      <c r="E329" s="9"/>
      <c r="F329" s="9"/>
      <c r="G329" s="9"/>
      <c r="H329" s="9"/>
      <c r="I329" s="9"/>
      <c r="J329" s="9"/>
      <c r="K329" s="10"/>
      <c r="L329" s="12"/>
      <c r="M329" s="12"/>
      <c r="N329" s="12"/>
      <c r="O329" s="13"/>
    </row>
    <row r="330" spans="1:15" ht="15.75" x14ac:dyDescent="0.25">
      <c r="A330" s="8"/>
      <c r="B330" s="9"/>
      <c r="C330" s="9"/>
      <c r="D330" s="9"/>
      <c r="E330" s="9"/>
      <c r="F330" s="9"/>
      <c r="G330" s="9"/>
      <c r="H330" s="9"/>
      <c r="I330" s="9"/>
      <c r="J330" s="9"/>
      <c r="K330" s="10"/>
      <c r="L330" s="12"/>
      <c r="M330" s="12"/>
      <c r="N330" s="12"/>
      <c r="O330" s="13"/>
    </row>
    <row r="331" spans="1:15" ht="15.75" x14ac:dyDescent="0.25">
      <c r="A331" s="8"/>
      <c r="B331" s="9"/>
      <c r="C331" s="9"/>
      <c r="D331" s="9"/>
      <c r="E331" s="9"/>
      <c r="F331" s="9"/>
      <c r="G331" s="9"/>
      <c r="H331" s="9"/>
      <c r="I331" s="9"/>
      <c r="J331" s="9"/>
      <c r="K331" s="10"/>
      <c r="L331" s="12"/>
      <c r="M331" s="12"/>
      <c r="N331" s="12"/>
      <c r="O331" s="13"/>
    </row>
    <row r="332" spans="1:15" ht="15.75" x14ac:dyDescent="0.25">
      <c r="A332" s="8"/>
      <c r="B332" s="9"/>
      <c r="C332" s="9"/>
      <c r="D332" s="9"/>
      <c r="E332" s="9"/>
      <c r="F332" s="9"/>
      <c r="G332" s="9"/>
      <c r="H332" s="9"/>
      <c r="I332" s="9"/>
      <c r="J332" s="9"/>
      <c r="K332" s="10"/>
      <c r="L332" s="12"/>
      <c r="M332" s="12"/>
      <c r="N332" s="12"/>
      <c r="O332" s="13"/>
    </row>
    <row r="333" spans="1:15" ht="15.75" x14ac:dyDescent="0.25">
      <c r="A333" s="8"/>
      <c r="B333" s="9"/>
      <c r="C333" s="9"/>
      <c r="D333" s="9"/>
      <c r="E333" s="9"/>
      <c r="F333" s="9"/>
      <c r="G333" s="9"/>
      <c r="H333" s="9"/>
      <c r="I333" s="9"/>
      <c r="J333" s="9"/>
      <c r="K333" s="10"/>
      <c r="L333" s="12"/>
      <c r="M333" s="12"/>
      <c r="N333" s="12"/>
      <c r="O333" s="13"/>
    </row>
    <row r="334" spans="1:15" ht="15.75" x14ac:dyDescent="0.25">
      <c r="A334" s="8"/>
      <c r="B334" s="9"/>
      <c r="C334" s="9"/>
      <c r="D334" s="9"/>
      <c r="E334" s="9"/>
      <c r="F334" s="9"/>
      <c r="G334" s="9"/>
      <c r="H334" s="9"/>
      <c r="I334" s="9"/>
      <c r="J334" s="9"/>
      <c r="K334" s="10"/>
      <c r="L334" s="12"/>
      <c r="M334" s="12"/>
      <c r="N334" s="12"/>
      <c r="O334" s="13"/>
    </row>
    <row r="335" spans="1:15" ht="15.75" x14ac:dyDescent="0.25">
      <c r="A335" s="8"/>
      <c r="B335" s="9"/>
      <c r="C335" s="9"/>
      <c r="D335" s="9"/>
      <c r="E335" s="9"/>
      <c r="F335" s="9"/>
      <c r="G335" s="9"/>
      <c r="H335" s="9"/>
      <c r="I335" s="9"/>
      <c r="J335" s="9"/>
      <c r="K335" s="10"/>
      <c r="L335" s="12"/>
      <c r="M335" s="12"/>
      <c r="N335" s="12"/>
      <c r="O335" s="13"/>
    </row>
    <row r="336" spans="1:15" ht="15.75" x14ac:dyDescent="0.25">
      <c r="A336" s="8"/>
      <c r="B336" s="9"/>
      <c r="C336" s="9"/>
      <c r="D336" s="9"/>
      <c r="E336" s="9"/>
      <c r="F336" s="9"/>
      <c r="G336" s="9"/>
      <c r="H336" s="9"/>
      <c r="I336" s="9"/>
      <c r="J336" s="9"/>
      <c r="K336" s="10"/>
      <c r="L336" s="12"/>
      <c r="M336" s="12"/>
      <c r="N336" s="12"/>
      <c r="O336" s="13"/>
    </row>
    <row r="337" spans="1:15" ht="15.75" x14ac:dyDescent="0.25">
      <c r="A337" s="8"/>
      <c r="B337" s="9"/>
      <c r="C337" s="9"/>
      <c r="D337" s="9"/>
      <c r="E337" s="9"/>
      <c r="F337" s="9"/>
      <c r="G337" s="9"/>
      <c r="H337" s="9"/>
      <c r="I337" s="9"/>
      <c r="J337" s="9"/>
      <c r="K337" s="10"/>
      <c r="L337" s="12"/>
      <c r="M337" s="12"/>
      <c r="N337" s="12"/>
      <c r="O337" s="13"/>
    </row>
    <row r="338" spans="1:15" ht="15.75" x14ac:dyDescent="0.25">
      <c r="A338" s="8"/>
      <c r="B338" s="9"/>
      <c r="C338" s="9"/>
      <c r="D338" s="9"/>
      <c r="E338" s="9"/>
      <c r="F338" s="9"/>
      <c r="G338" s="9"/>
      <c r="H338" s="9"/>
      <c r="I338" s="9"/>
      <c r="J338" s="9"/>
      <c r="K338" s="10"/>
      <c r="L338" s="12"/>
      <c r="M338" s="12"/>
      <c r="N338" s="12"/>
      <c r="O338" s="13"/>
    </row>
    <row r="339" spans="1:15" ht="15.75" x14ac:dyDescent="0.25">
      <c r="A339" s="8"/>
      <c r="B339" s="9"/>
      <c r="C339" s="9"/>
      <c r="D339" s="9"/>
      <c r="E339" s="9"/>
      <c r="F339" s="9"/>
      <c r="G339" s="9"/>
      <c r="H339" s="9"/>
      <c r="I339" s="9"/>
      <c r="J339" s="9"/>
      <c r="K339" s="10"/>
      <c r="L339" s="12"/>
      <c r="M339" s="12"/>
      <c r="N339" s="12"/>
      <c r="O339" s="13"/>
    </row>
    <row r="340" spans="1:15" ht="15.75" x14ac:dyDescent="0.25">
      <c r="A340" s="8"/>
      <c r="B340" s="9"/>
      <c r="C340" s="9"/>
      <c r="D340" s="9"/>
      <c r="E340" s="9"/>
      <c r="F340" s="9"/>
      <c r="G340" s="9"/>
      <c r="H340" s="9"/>
      <c r="I340" s="9"/>
      <c r="J340" s="9"/>
      <c r="K340" s="10"/>
      <c r="L340" s="12"/>
      <c r="M340" s="12"/>
      <c r="N340" s="12"/>
      <c r="O340" s="13"/>
    </row>
    <row r="341" spans="1:15" ht="15.75" x14ac:dyDescent="0.25">
      <c r="A341" s="8"/>
      <c r="B341" s="9"/>
      <c r="C341" s="9"/>
      <c r="D341" s="9"/>
      <c r="E341" s="9"/>
      <c r="F341" s="9"/>
      <c r="G341" s="9"/>
      <c r="H341" s="9"/>
      <c r="I341" s="9"/>
      <c r="J341" s="9"/>
      <c r="K341" s="10"/>
      <c r="L341" s="12"/>
      <c r="M341" s="12"/>
      <c r="N341" s="12"/>
      <c r="O341" s="13"/>
    </row>
    <row r="342" spans="1:15" ht="15.75" x14ac:dyDescent="0.25">
      <c r="A342" s="8"/>
      <c r="B342" s="9"/>
      <c r="C342" s="9"/>
      <c r="D342" s="9"/>
      <c r="E342" s="9"/>
      <c r="F342" s="9"/>
      <c r="G342" s="9"/>
      <c r="H342" s="9"/>
      <c r="I342" s="9"/>
      <c r="J342" s="9"/>
      <c r="K342" s="10"/>
      <c r="L342" s="12"/>
      <c r="M342" s="12"/>
      <c r="N342" s="12"/>
      <c r="O342" s="13"/>
    </row>
    <row r="343" spans="1:15" ht="15.75" x14ac:dyDescent="0.25">
      <c r="A343" s="8"/>
      <c r="B343" s="9"/>
      <c r="C343" s="9"/>
      <c r="D343" s="9"/>
      <c r="E343" s="9"/>
      <c r="F343" s="9"/>
      <c r="G343" s="9"/>
      <c r="H343" s="9"/>
      <c r="I343" s="9"/>
      <c r="J343" s="9"/>
      <c r="K343" s="10"/>
      <c r="L343" s="12"/>
      <c r="M343" s="12"/>
      <c r="N343" s="12"/>
      <c r="O343" s="13"/>
    </row>
    <row r="344" spans="1:15" ht="15.75" x14ac:dyDescent="0.25">
      <c r="A344" s="8"/>
      <c r="B344" s="9"/>
      <c r="C344" s="9"/>
      <c r="D344" s="9"/>
      <c r="E344" s="9"/>
      <c r="F344" s="9"/>
      <c r="G344" s="9"/>
      <c r="H344" s="9"/>
      <c r="I344" s="9"/>
      <c r="J344" s="9"/>
      <c r="K344" s="10"/>
      <c r="L344" s="12"/>
      <c r="M344" s="12"/>
      <c r="N344" s="12"/>
      <c r="O344" s="13"/>
    </row>
    <row r="345" spans="1:15" ht="15.75" x14ac:dyDescent="0.25">
      <c r="A345" s="8"/>
      <c r="B345" s="9"/>
      <c r="C345" s="9"/>
      <c r="D345" s="9"/>
      <c r="E345" s="9"/>
      <c r="F345" s="9"/>
      <c r="G345" s="9"/>
      <c r="H345" s="9"/>
      <c r="I345" s="9"/>
      <c r="J345" s="9"/>
      <c r="K345" s="10"/>
      <c r="L345" s="12"/>
      <c r="M345" s="12"/>
      <c r="N345" s="12"/>
      <c r="O345" s="13"/>
    </row>
    <row r="346" spans="1:15" ht="15.75" x14ac:dyDescent="0.25">
      <c r="A346" s="8"/>
      <c r="B346" s="9"/>
      <c r="C346" s="9"/>
      <c r="D346" s="9"/>
      <c r="E346" s="9"/>
      <c r="F346" s="9"/>
      <c r="G346" s="9"/>
      <c r="H346" s="9"/>
      <c r="I346" s="9"/>
      <c r="J346" s="9"/>
      <c r="K346" s="10"/>
      <c r="L346" s="12"/>
      <c r="M346" s="12"/>
      <c r="N346" s="12"/>
      <c r="O346" s="13"/>
    </row>
    <row r="347" spans="1:15" ht="15.75" x14ac:dyDescent="0.25">
      <c r="A347" s="8"/>
      <c r="B347" s="9"/>
      <c r="C347" s="9"/>
      <c r="D347" s="9"/>
      <c r="E347" s="9"/>
      <c r="F347" s="9"/>
      <c r="G347" s="9"/>
      <c r="H347" s="9"/>
      <c r="I347" s="9"/>
      <c r="J347" s="9"/>
      <c r="K347" s="10"/>
      <c r="L347" s="12"/>
      <c r="M347" s="12"/>
      <c r="N347" s="12"/>
      <c r="O347" s="13"/>
    </row>
    <row r="348" spans="1:15" ht="15.75" x14ac:dyDescent="0.25">
      <c r="A348" s="8"/>
      <c r="B348" s="9"/>
      <c r="C348" s="9"/>
      <c r="D348" s="9"/>
      <c r="E348" s="9"/>
      <c r="F348" s="9"/>
      <c r="G348" s="9"/>
      <c r="H348" s="9"/>
      <c r="I348" s="9"/>
      <c r="J348" s="9"/>
      <c r="K348" s="10"/>
      <c r="L348" s="12"/>
      <c r="M348" s="12"/>
      <c r="N348" s="12"/>
      <c r="O348" s="13"/>
    </row>
    <row r="349" spans="1:15" ht="15.75" x14ac:dyDescent="0.25">
      <c r="A349" s="8"/>
      <c r="B349" s="9"/>
      <c r="C349" s="9"/>
      <c r="D349" s="9"/>
      <c r="E349" s="9"/>
      <c r="F349" s="9"/>
      <c r="G349" s="9"/>
      <c r="H349" s="9"/>
      <c r="I349" s="9"/>
      <c r="J349" s="9"/>
      <c r="K349" s="10"/>
      <c r="L349" s="12"/>
      <c r="M349" s="12"/>
      <c r="N349" s="12"/>
      <c r="O349" s="13"/>
    </row>
    <row r="350" spans="1:15" ht="15.75" x14ac:dyDescent="0.25">
      <c r="A350" s="8"/>
      <c r="B350" s="9"/>
      <c r="C350" s="9"/>
      <c r="D350" s="9"/>
      <c r="E350" s="9"/>
      <c r="F350" s="9"/>
      <c r="G350" s="9"/>
      <c r="H350" s="9"/>
      <c r="I350" s="9"/>
      <c r="J350" s="9"/>
      <c r="K350" s="10"/>
      <c r="L350" s="12"/>
      <c r="M350" s="12"/>
      <c r="N350" s="12"/>
      <c r="O350" s="13"/>
    </row>
    <row r="351" spans="1:15" ht="15.75" x14ac:dyDescent="0.25">
      <c r="A351" s="8"/>
      <c r="B351" s="9"/>
      <c r="C351" s="9"/>
      <c r="D351" s="9"/>
      <c r="E351" s="9"/>
      <c r="F351" s="9"/>
      <c r="G351" s="9"/>
      <c r="H351" s="9"/>
      <c r="I351" s="9"/>
      <c r="J351" s="9"/>
      <c r="K351" s="10"/>
      <c r="L351" s="12"/>
      <c r="M351" s="12"/>
      <c r="N351" s="12"/>
      <c r="O351" s="13"/>
    </row>
    <row r="352" spans="1:15" ht="15.75" x14ac:dyDescent="0.25">
      <c r="A352" s="8"/>
      <c r="B352" s="9"/>
      <c r="C352" s="9"/>
      <c r="D352" s="9"/>
      <c r="E352" s="9"/>
      <c r="F352" s="9"/>
      <c r="G352" s="9"/>
      <c r="H352" s="9"/>
      <c r="I352" s="9"/>
      <c r="J352" s="9"/>
      <c r="K352" s="10"/>
      <c r="L352" s="12"/>
      <c r="M352" s="12"/>
      <c r="N352" s="12"/>
      <c r="O352" s="13"/>
    </row>
    <row r="353" spans="1:15" ht="15.75" x14ac:dyDescent="0.25">
      <c r="A353" s="8"/>
      <c r="B353" s="9"/>
      <c r="C353" s="9"/>
      <c r="D353" s="9"/>
      <c r="E353" s="9"/>
      <c r="F353" s="9"/>
      <c r="G353" s="9"/>
      <c r="H353" s="9"/>
      <c r="I353" s="9"/>
      <c r="J353" s="9"/>
      <c r="K353" s="10"/>
      <c r="L353" s="12"/>
      <c r="M353" s="12"/>
      <c r="N353" s="12"/>
      <c r="O353" s="13"/>
    </row>
    <row r="354" spans="1:15" ht="15.75" x14ac:dyDescent="0.25">
      <c r="A354" s="8"/>
      <c r="B354" s="9"/>
      <c r="C354" s="9"/>
      <c r="D354" s="9"/>
      <c r="E354" s="9"/>
      <c r="F354" s="9"/>
      <c r="G354" s="9"/>
      <c r="H354" s="9"/>
      <c r="I354" s="9"/>
      <c r="J354" s="9"/>
      <c r="K354" s="10"/>
      <c r="L354" s="12"/>
      <c r="M354" s="12"/>
      <c r="N354" s="12"/>
      <c r="O354" s="13"/>
    </row>
    <row r="355" spans="1:15" ht="15.75" x14ac:dyDescent="0.25">
      <c r="A355" s="8"/>
      <c r="B355" s="9"/>
      <c r="C355" s="9"/>
      <c r="D355" s="9"/>
      <c r="E355" s="9"/>
      <c r="F355" s="9"/>
      <c r="G355" s="9"/>
      <c r="H355" s="9"/>
      <c r="I355" s="9"/>
      <c r="J355" s="9"/>
      <c r="K355" s="10"/>
      <c r="L355" s="12"/>
      <c r="M355" s="12"/>
      <c r="N355" s="12"/>
      <c r="O355" s="13"/>
    </row>
    <row r="356" spans="1:15" ht="15.75" x14ac:dyDescent="0.25">
      <c r="A356" s="8"/>
      <c r="B356" s="9"/>
      <c r="C356" s="9"/>
      <c r="D356" s="9"/>
      <c r="E356" s="9"/>
      <c r="F356" s="9"/>
      <c r="G356" s="9"/>
      <c r="H356" s="9"/>
      <c r="I356" s="9"/>
      <c r="J356" s="9"/>
      <c r="K356" s="10"/>
      <c r="L356" s="12"/>
      <c r="M356" s="12"/>
      <c r="N356" s="12"/>
      <c r="O356" s="13"/>
    </row>
    <row r="357" spans="1:15" ht="15.75" x14ac:dyDescent="0.25">
      <c r="A357" s="8"/>
      <c r="B357" s="9"/>
      <c r="C357" s="9"/>
      <c r="D357" s="9"/>
      <c r="E357" s="9"/>
      <c r="F357" s="9"/>
      <c r="G357" s="9"/>
      <c r="H357" s="9"/>
      <c r="I357" s="9"/>
      <c r="J357" s="9"/>
      <c r="K357" s="10"/>
      <c r="L357" s="12"/>
      <c r="M357" s="12"/>
      <c r="N357" s="12"/>
      <c r="O357" s="13"/>
    </row>
    <row r="358" spans="1:15" ht="15.75" x14ac:dyDescent="0.25">
      <c r="A358" s="8"/>
      <c r="B358" s="9"/>
      <c r="C358" s="9"/>
      <c r="D358" s="9"/>
      <c r="E358" s="9"/>
      <c r="F358" s="9"/>
      <c r="G358" s="9"/>
      <c r="H358" s="9"/>
      <c r="I358" s="9"/>
      <c r="J358" s="9"/>
      <c r="K358" s="10"/>
      <c r="L358" s="12"/>
      <c r="M358" s="12"/>
      <c r="N358" s="12"/>
      <c r="O358" s="13"/>
    </row>
    <row r="359" spans="1:15" ht="15.75" x14ac:dyDescent="0.25">
      <c r="A359" s="8"/>
      <c r="B359" s="9"/>
      <c r="C359" s="9"/>
      <c r="D359" s="9"/>
      <c r="E359" s="9"/>
      <c r="F359" s="9"/>
      <c r="G359" s="9"/>
      <c r="H359" s="9"/>
      <c r="I359" s="9"/>
      <c r="J359" s="9"/>
      <c r="K359" s="10"/>
      <c r="L359" s="12"/>
      <c r="M359" s="12"/>
      <c r="N359" s="12"/>
      <c r="O359" s="13"/>
    </row>
    <row r="360" spans="1:15" ht="15.75" x14ac:dyDescent="0.25">
      <c r="A360" s="8"/>
      <c r="B360" s="9"/>
      <c r="C360" s="9"/>
      <c r="D360" s="9"/>
      <c r="E360" s="9"/>
      <c r="F360" s="9"/>
      <c r="G360" s="9"/>
      <c r="H360" s="9"/>
      <c r="I360" s="9"/>
      <c r="J360" s="9"/>
      <c r="K360" s="10"/>
      <c r="L360" s="12"/>
      <c r="M360" s="12"/>
      <c r="N360" s="12"/>
      <c r="O360" s="13"/>
    </row>
    <row r="361" spans="1:15" ht="15.75" x14ac:dyDescent="0.25">
      <c r="A361" s="8"/>
      <c r="B361" s="9"/>
      <c r="C361" s="9"/>
      <c r="D361" s="9"/>
      <c r="E361" s="9"/>
      <c r="F361" s="9"/>
      <c r="G361" s="9"/>
      <c r="H361" s="9"/>
      <c r="I361" s="9"/>
      <c r="J361" s="9"/>
      <c r="K361" s="10"/>
      <c r="L361" s="12"/>
      <c r="M361" s="12"/>
      <c r="N361" s="12"/>
      <c r="O361" s="13"/>
    </row>
    <row r="362" spans="1:15" ht="15.75" x14ac:dyDescent="0.25">
      <c r="A362" s="8"/>
      <c r="B362" s="9"/>
      <c r="C362" s="9"/>
      <c r="D362" s="9"/>
      <c r="E362" s="9"/>
      <c r="F362" s="9"/>
      <c r="G362" s="9"/>
      <c r="H362" s="9"/>
      <c r="I362" s="9"/>
      <c r="J362" s="9"/>
      <c r="K362" s="10"/>
      <c r="L362" s="12"/>
      <c r="M362" s="12"/>
      <c r="N362" s="12"/>
      <c r="O362" s="13"/>
    </row>
    <row r="363" spans="1:15" ht="15.75" x14ac:dyDescent="0.25">
      <c r="A363" s="8"/>
      <c r="B363" s="9"/>
      <c r="C363" s="9"/>
      <c r="D363" s="9"/>
      <c r="E363" s="9"/>
      <c r="F363" s="9"/>
      <c r="G363" s="9"/>
      <c r="H363" s="9"/>
      <c r="I363" s="9"/>
      <c r="J363" s="9"/>
      <c r="K363" s="10"/>
      <c r="L363" s="12"/>
      <c r="M363" s="12"/>
      <c r="N363" s="12"/>
      <c r="O363" s="13"/>
    </row>
    <row r="364" spans="1:15" ht="15.75" x14ac:dyDescent="0.25">
      <c r="A364" s="8"/>
      <c r="B364" s="9"/>
      <c r="C364" s="9"/>
      <c r="D364" s="9"/>
      <c r="E364" s="9"/>
      <c r="F364" s="9"/>
      <c r="G364" s="9"/>
      <c r="H364" s="9"/>
      <c r="I364" s="9"/>
      <c r="J364" s="9"/>
      <c r="K364" s="10"/>
      <c r="L364" s="12"/>
      <c r="M364" s="12"/>
      <c r="N364" s="12"/>
      <c r="O364" s="13"/>
    </row>
    <row r="365" spans="1:15" ht="15.75" x14ac:dyDescent="0.25">
      <c r="A365" s="8"/>
      <c r="B365" s="9"/>
      <c r="C365" s="9"/>
      <c r="D365" s="9"/>
      <c r="E365" s="9"/>
      <c r="F365" s="9"/>
      <c r="G365" s="9"/>
      <c r="H365" s="9"/>
      <c r="I365" s="9"/>
      <c r="J365" s="9"/>
      <c r="K365" s="10"/>
      <c r="L365" s="12"/>
      <c r="M365" s="12"/>
      <c r="N365" s="12"/>
      <c r="O365" s="13"/>
    </row>
    <row r="366" spans="1:15" ht="15.75" x14ac:dyDescent="0.25">
      <c r="A366" s="8"/>
      <c r="B366" s="9"/>
      <c r="C366" s="9"/>
      <c r="D366" s="9"/>
      <c r="E366" s="9"/>
      <c r="F366" s="9"/>
      <c r="G366" s="9"/>
      <c r="H366" s="9"/>
      <c r="I366" s="9"/>
      <c r="J366" s="9"/>
      <c r="K366" s="10"/>
      <c r="L366" s="12"/>
      <c r="M366" s="12"/>
      <c r="N366" s="12"/>
      <c r="O366" s="13"/>
    </row>
    <row r="367" spans="1:15" ht="15.75" x14ac:dyDescent="0.25">
      <c r="A367" s="8"/>
      <c r="B367" s="9"/>
      <c r="C367" s="9"/>
      <c r="D367" s="9"/>
      <c r="E367" s="9"/>
      <c r="F367" s="9"/>
      <c r="G367" s="9"/>
      <c r="H367" s="9"/>
      <c r="I367" s="9"/>
      <c r="J367" s="9"/>
      <c r="K367" s="10"/>
      <c r="L367" s="12"/>
      <c r="M367" s="12"/>
      <c r="N367" s="12"/>
      <c r="O367" s="13"/>
    </row>
    <row r="368" spans="1:15" ht="15.75" x14ac:dyDescent="0.25">
      <c r="A368" s="8"/>
      <c r="B368" s="9"/>
      <c r="C368" s="9"/>
      <c r="D368" s="9"/>
      <c r="E368" s="9"/>
      <c r="F368" s="9"/>
      <c r="G368" s="9"/>
      <c r="H368" s="9"/>
      <c r="I368" s="9"/>
      <c r="J368" s="9"/>
      <c r="K368" s="10"/>
      <c r="L368" s="12"/>
      <c r="M368" s="12"/>
      <c r="N368" s="12"/>
      <c r="O368" s="13"/>
    </row>
    <row r="369" spans="1:15" ht="15.75" x14ac:dyDescent="0.25">
      <c r="A369" s="8"/>
      <c r="B369" s="9"/>
      <c r="C369" s="9"/>
      <c r="D369" s="9"/>
      <c r="E369" s="9"/>
      <c r="F369" s="9"/>
      <c r="G369" s="9"/>
      <c r="H369" s="9"/>
      <c r="I369" s="9"/>
      <c r="J369" s="9"/>
      <c r="K369" s="10"/>
      <c r="L369" s="12"/>
      <c r="M369" s="12"/>
      <c r="N369" s="12"/>
      <c r="O369" s="13"/>
    </row>
    <row r="370" spans="1:15" ht="15.75" x14ac:dyDescent="0.25">
      <c r="A370" s="8"/>
      <c r="B370" s="9"/>
      <c r="C370" s="9"/>
      <c r="D370" s="9"/>
      <c r="E370" s="9"/>
      <c r="F370" s="9"/>
      <c r="G370" s="9"/>
      <c r="H370" s="9"/>
      <c r="I370" s="9"/>
      <c r="J370" s="9"/>
      <c r="K370" s="10"/>
      <c r="L370" s="12"/>
      <c r="M370" s="12"/>
      <c r="N370" s="12"/>
      <c r="O370" s="13"/>
    </row>
    <row r="371" spans="1:15" ht="15.75" x14ac:dyDescent="0.25">
      <c r="A371" s="8"/>
      <c r="B371" s="9"/>
      <c r="C371" s="9"/>
      <c r="D371" s="9"/>
      <c r="E371" s="9"/>
      <c r="F371" s="9"/>
      <c r="G371" s="9"/>
      <c r="H371" s="9"/>
      <c r="I371" s="9"/>
      <c r="J371" s="9"/>
      <c r="K371" s="10"/>
      <c r="L371" s="12"/>
      <c r="M371" s="12"/>
      <c r="N371" s="12"/>
      <c r="O371" s="13"/>
    </row>
    <row r="372" spans="1:15" ht="15.75" x14ac:dyDescent="0.25">
      <c r="A372" s="8"/>
      <c r="B372" s="9"/>
      <c r="C372" s="9"/>
      <c r="D372" s="9"/>
      <c r="E372" s="9"/>
      <c r="F372" s="9"/>
      <c r="G372" s="9"/>
      <c r="H372" s="9"/>
      <c r="I372" s="9"/>
      <c r="J372" s="9"/>
      <c r="K372" s="10"/>
      <c r="L372" s="12"/>
      <c r="M372" s="12"/>
      <c r="N372" s="12"/>
      <c r="O372" s="13"/>
    </row>
    <row r="373" spans="1:15" ht="15.75" x14ac:dyDescent="0.25">
      <c r="A373" s="8"/>
      <c r="B373" s="9"/>
      <c r="C373" s="9"/>
      <c r="D373" s="9"/>
      <c r="E373" s="9"/>
      <c r="F373" s="9"/>
      <c r="G373" s="9"/>
      <c r="H373" s="9"/>
      <c r="I373" s="9"/>
      <c r="J373" s="9"/>
      <c r="K373" s="10"/>
      <c r="L373" s="12"/>
      <c r="M373" s="12"/>
      <c r="N373" s="12"/>
      <c r="O373" s="13"/>
    </row>
    <row r="374" spans="1:15" ht="15.75" x14ac:dyDescent="0.25">
      <c r="A374" s="8"/>
      <c r="B374" s="9"/>
      <c r="C374" s="9"/>
      <c r="D374" s="9"/>
      <c r="E374" s="9"/>
      <c r="F374" s="9"/>
      <c r="G374" s="9"/>
      <c r="H374" s="9"/>
      <c r="I374" s="9"/>
      <c r="J374" s="9"/>
      <c r="K374" s="10"/>
      <c r="L374" s="12"/>
      <c r="M374" s="12"/>
      <c r="N374" s="12"/>
      <c r="O374" s="13"/>
    </row>
    <row r="375" spans="1:15" ht="15.75" x14ac:dyDescent="0.25">
      <c r="A375" s="8"/>
      <c r="B375" s="9"/>
      <c r="C375" s="9"/>
      <c r="D375" s="9"/>
      <c r="E375" s="9"/>
      <c r="F375" s="9"/>
      <c r="G375" s="9"/>
      <c r="H375" s="9"/>
      <c r="I375" s="9"/>
      <c r="J375" s="9"/>
      <c r="K375" s="10"/>
      <c r="L375" s="12"/>
      <c r="M375" s="12"/>
      <c r="N375" s="12"/>
      <c r="O375" s="13"/>
    </row>
    <row r="376" spans="1:15" ht="15.75" x14ac:dyDescent="0.25">
      <c r="A376" s="8"/>
      <c r="B376" s="9"/>
      <c r="C376" s="9"/>
      <c r="D376" s="9"/>
      <c r="E376" s="9"/>
      <c r="F376" s="9"/>
      <c r="G376" s="9"/>
      <c r="H376" s="9"/>
      <c r="I376" s="9"/>
      <c r="J376" s="9"/>
      <c r="K376" s="10"/>
      <c r="L376" s="12"/>
      <c r="M376" s="12"/>
      <c r="N376" s="12"/>
      <c r="O376" s="13"/>
    </row>
    <row r="377" spans="1:15" ht="15.75" x14ac:dyDescent="0.25">
      <c r="A377" s="8"/>
      <c r="B377" s="9"/>
      <c r="C377" s="9"/>
      <c r="D377" s="9"/>
      <c r="E377" s="9"/>
      <c r="F377" s="9"/>
      <c r="G377" s="9"/>
      <c r="H377" s="9"/>
      <c r="I377" s="9"/>
      <c r="J377" s="9"/>
      <c r="K377" s="10"/>
      <c r="L377" s="12"/>
      <c r="M377" s="12"/>
      <c r="N377" s="12"/>
      <c r="O377" s="13"/>
    </row>
    <row r="378" spans="1:15" ht="15.75" x14ac:dyDescent="0.25">
      <c r="A378" s="8"/>
      <c r="B378" s="9"/>
      <c r="C378" s="9"/>
      <c r="D378" s="9"/>
      <c r="E378" s="9"/>
      <c r="F378" s="9"/>
      <c r="G378" s="9"/>
      <c r="H378" s="9"/>
      <c r="I378" s="9"/>
      <c r="J378" s="9"/>
      <c r="K378" s="10"/>
      <c r="L378" s="12"/>
      <c r="M378" s="12"/>
      <c r="N378" s="12"/>
      <c r="O378" s="13"/>
    </row>
    <row r="379" spans="1:15" ht="15.75" x14ac:dyDescent="0.25">
      <c r="A379" s="8"/>
      <c r="B379" s="9"/>
      <c r="C379" s="9"/>
      <c r="D379" s="9"/>
      <c r="E379" s="9"/>
      <c r="F379" s="9"/>
      <c r="G379" s="9"/>
      <c r="H379" s="9"/>
      <c r="I379" s="9"/>
      <c r="J379" s="9"/>
      <c r="K379" s="10"/>
      <c r="L379" s="12"/>
      <c r="M379" s="12"/>
      <c r="N379" s="12"/>
      <c r="O379" s="13"/>
    </row>
    <row r="380" spans="1:15" ht="15.75" x14ac:dyDescent="0.25">
      <c r="A380" s="8"/>
      <c r="B380" s="9"/>
      <c r="C380" s="9"/>
      <c r="D380" s="9"/>
      <c r="E380" s="9"/>
      <c r="F380" s="9"/>
      <c r="G380" s="9"/>
      <c r="H380" s="9"/>
      <c r="I380" s="9"/>
      <c r="J380" s="9"/>
      <c r="K380" s="10"/>
      <c r="L380" s="12"/>
      <c r="M380" s="12"/>
      <c r="N380" s="12"/>
      <c r="O380" s="13"/>
    </row>
    <row r="381" spans="1:15" ht="15.75" x14ac:dyDescent="0.25">
      <c r="A381" s="8"/>
      <c r="B381" s="9"/>
      <c r="C381" s="9"/>
      <c r="D381" s="9"/>
      <c r="E381" s="9"/>
      <c r="F381" s="9"/>
      <c r="G381" s="9"/>
      <c r="H381" s="9"/>
      <c r="I381" s="9"/>
      <c r="J381" s="9"/>
      <c r="K381" s="10"/>
      <c r="L381" s="12"/>
      <c r="M381" s="12"/>
      <c r="N381" s="12"/>
      <c r="O381" s="13"/>
    </row>
    <row r="382" spans="1:15" ht="15.75" x14ac:dyDescent="0.25">
      <c r="A382" s="8"/>
      <c r="B382" s="9"/>
      <c r="C382" s="9"/>
      <c r="D382" s="9"/>
      <c r="E382" s="9"/>
      <c r="F382" s="9"/>
      <c r="G382" s="9"/>
      <c r="H382" s="9"/>
      <c r="I382" s="9"/>
      <c r="J382" s="9"/>
      <c r="K382" s="10"/>
      <c r="L382" s="12"/>
      <c r="M382" s="12"/>
      <c r="N382" s="12"/>
      <c r="O382" s="13"/>
    </row>
    <row r="383" spans="1:15" ht="15.75" x14ac:dyDescent="0.25">
      <c r="A383" s="8"/>
      <c r="B383" s="9"/>
      <c r="C383" s="9"/>
      <c r="D383" s="9"/>
      <c r="E383" s="9"/>
      <c r="F383" s="9"/>
      <c r="G383" s="9"/>
      <c r="H383" s="9"/>
      <c r="I383" s="9"/>
      <c r="J383" s="9"/>
      <c r="K383" s="10"/>
      <c r="L383" s="12"/>
      <c r="M383" s="12"/>
      <c r="N383" s="12"/>
      <c r="O383" s="13"/>
    </row>
    <row r="384" spans="1:15" ht="15.75" x14ac:dyDescent="0.25">
      <c r="A384" s="8"/>
      <c r="B384" s="9"/>
      <c r="C384" s="9"/>
      <c r="D384" s="9"/>
      <c r="E384" s="9"/>
      <c r="F384" s="9"/>
      <c r="G384" s="9"/>
      <c r="H384" s="9"/>
      <c r="I384" s="9"/>
      <c r="J384" s="9"/>
      <c r="K384" s="10"/>
      <c r="L384" s="12"/>
      <c r="M384" s="12"/>
      <c r="N384" s="12"/>
      <c r="O384" s="13"/>
    </row>
    <row r="385" spans="1:15" ht="15.75" x14ac:dyDescent="0.25">
      <c r="A385" s="8"/>
      <c r="B385" s="9"/>
      <c r="C385" s="9"/>
      <c r="D385" s="9"/>
      <c r="E385" s="9"/>
      <c r="F385" s="9"/>
      <c r="G385" s="9"/>
      <c r="H385" s="9"/>
      <c r="I385" s="9"/>
      <c r="J385" s="9"/>
      <c r="K385" s="10"/>
      <c r="L385" s="12"/>
      <c r="M385" s="12"/>
      <c r="N385" s="12"/>
      <c r="O385" s="13"/>
    </row>
    <row r="386" spans="1:15" ht="15.75" x14ac:dyDescent="0.25">
      <c r="A386" s="8"/>
      <c r="B386" s="9"/>
      <c r="C386" s="9"/>
      <c r="D386" s="9"/>
      <c r="E386" s="9"/>
      <c r="F386" s="9"/>
      <c r="G386" s="9"/>
      <c r="H386" s="9"/>
      <c r="I386" s="9"/>
      <c r="J386" s="9"/>
      <c r="K386" s="10"/>
      <c r="L386" s="12"/>
      <c r="M386" s="12"/>
      <c r="N386" s="12"/>
      <c r="O386" s="13"/>
    </row>
    <row r="387" spans="1:15" ht="15.75" x14ac:dyDescent="0.25">
      <c r="A387" s="8"/>
      <c r="B387" s="9"/>
      <c r="C387" s="9"/>
      <c r="D387" s="9"/>
      <c r="E387" s="9"/>
      <c r="F387" s="9"/>
      <c r="G387" s="9"/>
      <c r="H387" s="9"/>
      <c r="I387" s="9"/>
      <c r="J387" s="9"/>
      <c r="K387" s="10"/>
      <c r="L387" s="12"/>
      <c r="M387" s="12"/>
      <c r="N387" s="12"/>
      <c r="O387" s="13"/>
    </row>
    <row r="388" spans="1:15" ht="15.75" x14ac:dyDescent="0.25">
      <c r="A388" s="8"/>
      <c r="B388" s="9"/>
      <c r="C388" s="9"/>
      <c r="D388" s="9"/>
      <c r="E388" s="9"/>
      <c r="F388" s="9"/>
      <c r="G388" s="9"/>
      <c r="H388" s="9"/>
      <c r="I388" s="9"/>
      <c r="J388" s="9"/>
      <c r="K388" s="10"/>
      <c r="L388" s="12"/>
      <c r="M388" s="12"/>
      <c r="N388" s="12"/>
      <c r="O388" s="13"/>
    </row>
    <row r="389" spans="1:15" ht="15.75" x14ac:dyDescent="0.25">
      <c r="A389" s="8"/>
      <c r="B389" s="9"/>
      <c r="C389" s="9"/>
      <c r="D389" s="9"/>
      <c r="E389" s="9"/>
      <c r="F389" s="9"/>
      <c r="G389" s="9"/>
      <c r="H389" s="9"/>
      <c r="I389" s="9"/>
      <c r="J389" s="9"/>
      <c r="K389" s="10"/>
      <c r="L389" s="12"/>
      <c r="M389" s="12"/>
      <c r="N389" s="12"/>
      <c r="O389" s="13"/>
    </row>
    <row r="390" spans="1:15" ht="15.75" x14ac:dyDescent="0.25">
      <c r="A390" s="8"/>
      <c r="B390" s="9"/>
      <c r="C390" s="9"/>
      <c r="D390" s="9"/>
      <c r="E390" s="9"/>
      <c r="F390" s="9"/>
      <c r="G390" s="9"/>
      <c r="H390" s="9"/>
      <c r="I390" s="9"/>
      <c r="J390" s="9"/>
      <c r="K390" s="10"/>
      <c r="L390" s="12"/>
      <c r="M390" s="12"/>
      <c r="N390" s="12"/>
      <c r="O390" s="13"/>
    </row>
    <row r="391" spans="1:15" ht="15.75" x14ac:dyDescent="0.25">
      <c r="A391" s="8"/>
      <c r="B391" s="9"/>
      <c r="C391" s="9"/>
      <c r="D391" s="9"/>
      <c r="E391" s="9"/>
      <c r="F391" s="9"/>
      <c r="G391" s="9"/>
      <c r="H391" s="9"/>
      <c r="I391" s="9"/>
      <c r="J391" s="9"/>
      <c r="K391" s="10"/>
      <c r="L391" s="12"/>
      <c r="M391" s="12"/>
      <c r="N391" s="12"/>
      <c r="O391" s="13"/>
    </row>
    <row r="392" spans="1:15" ht="15.75" x14ac:dyDescent="0.25">
      <c r="A392" s="8"/>
      <c r="B392" s="9"/>
      <c r="C392" s="9"/>
      <c r="D392" s="9"/>
      <c r="E392" s="9"/>
      <c r="F392" s="9"/>
      <c r="G392" s="9"/>
      <c r="H392" s="9"/>
      <c r="I392" s="9"/>
      <c r="J392" s="9"/>
      <c r="K392" s="10"/>
      <c r="L392" s="12"/>
      <c r="M392" s="12"/>
      <c r="N392" s="12"/>
      <c r="O392" s="13"/>
    </row>
    <row r="393" spans="1:15" ht="15.75" x14ac:dyDescent="0.25">
      <c r="A393" s="8"/>
      <c r="B393" s="9"/>
      <c r="C393" s="9"/>
      <c r="D393" s="9"/>
      <c r="E393" s="9"/>
      <c r="F393" s="9"/>
      <c r="G393" s="9"/>
      <c r="H393" s="9"/>
      <c r="I393" s="9"/>
      <c r="J393" s="9"/>
      <c r="K393" s="10"/>
      <c r="L393" s="12"/>
      <c r="M393" s="12"/>
      <c r="N393" s="12"/>
      <c r="O393" s="13"/>
    </row>
    <row r="394" spans="1:15" ht="15.75" x14ac:dyDescent="0.25">
      <c r="A394" s="8"/>
      <c r="B394" s="9"/>
      <c r="C394" s="9"/>
      <c r="D394" s="9"/>
      <c r="E394" s="9"/>
      <c r="F394" s="9"/>
      <c r="G394" s="9"/>
      <c r="H394" s="9"/>
      <c r="I394" s="9"/>
      <c r="J394" s="9"/>
      <c r="K394" s="10"/>
      <c r="L394" s="12"/>
      <c r="M394" s="12"/>
      <c r="N394" s="12"/>
      <c r="O394" s="13"/>
    </row>
    <row r="395" spans="1:15" ht="15.75" x14ac:dyDescent="0.25">
      <c r="A395" s="8"/>
      <c r="B395" s="9"/>
      <c r="C395" s="9"/>
      <c r="D395" s="9"/>
      <c r="E395" s="9"/>
      <c r="F395" s="9"/>
      <c r="G395" s="9"/>
      <c r="H395" s="9"/>
      <c r="I395" s="9"/>
      <c r="J395" s="9"/>
      <c r="K395" s="10"/>
      <c r="L395" s="12"/>
      <c r="M395" s="12"/>
      <c r="N395" s="12"/>
      <c r="O395" s="13"/>
    </row>
    <row r="396" spans="1:15" ht="15.75" x14ac:dyDescent="0.25">
      <c r="A396" s="8"/>
      <c r="B396" s="9"/>
      <c r="C396" s="9"/>
      <c r="D396" s="9"/>
      <c r="E396" s="9"/>
      <c r="F396" s="9"/>
      <c r="G396" s="9"/>
      <c r="H396" s="9"/>
      <c r="I396" s="9"/>
      <c r="J396" s="9"/>
      <c r="K396" s="10"/>
      <c r="L396" s="12"/>
      <c r="M396" s="12"/>
      <c r="N396" s="12"/>
      <c r="O396" s="13"/>
    </row>
    <row r="397" spans="1:15" ht="15.75" x14ac:dyDescent="0.25">
      <c r="A397" s="8"/>
      <c r="B397" s="9"/>
      <c r="C397" s="9"/>
      <c r="D397" s="9"/>
      <c r="E397" s="9"/>
      <c r="F397" s="9"/>
      <c r="G397" s="9"/>
      <c r="H397" s="9"/>
      <c r="I397" s="9"/>
      <c r="J397" s="9"/>
      <c r="K397" s="10"/>
      <c r="L397" s="12"/>
      <c r="M397" s="12"/>
      <c r="N397" s="12"/>
      <c r="O397" s="13"/>
    </row>
    <row r="398" spans="1:15" ht="15.75" x14ac:dyDescent="0.25">
      <c r="A398" s="8"/>
      <c r="B398" s="9"/>
      <c r="C398" s="9"/>
      <c r="D398" s="9"/>
      <c r="E398" s="9"/>
      <c r="F398" s="9"/>
      <c r="G398" s="9"/>
      <c r="H398" s="9"/>
      <c r="I398" s="9"/>
      <c r="J398" s="9"/>
      <c r="K398" s="10"/>
      <c r="L398" s="12"/>
      <c r="M398" s="12"/>
      <c r="N398" s="12"/>
      <c r="O398" s="13"/>
    </row>
    <row r="399" spans="1:15" ht="15.75" x14ac:dyDescent="0.25">
      <c r="A399" s="8"/>
      <c r="B399" s="9"/>
      <c r="C399" s="9"/>
      <c r="D399" s="9"/>
      <c r="E399" s="9"/>
      <c r="F399" s="9"/>
      <c r="G399" s="9"/>
      <c r="H399" s="9"/>
      <c r="I399" s="9"/>
      <c r="J399" s="9"/>
      <c r="K399" s="10"/>
      <c r="L399" s="12"/>
      <c r="M399" s="12"/>
      <c r="N399" s="12"/>
      <c r="O399" s="13"/>
    </row>
    <row r="400" spans="1:15" ht="15.75" x14ac:dyDescent="0.25">
      <c r="A400" s="8"/>
      <c r="B400" s="9"/>
      <c r="C400" s="9"/>
      <c r="D400" s="9"/>
      <c r="E400" s="9"/>
      <c r="F400" s="9"/>
      <c r="G400" s="9"/>
      <c r="H400" s="9"/>
      <c r="I400" s="9"/>
      <c r="J400" s="9"/>
      <c r="K400" s="10"/>
      <c r="L400" s="12"/>
      <c r="M400" s="12"/>
      <c r="N400" s="12"/>
      <c r="O400" s="13"/>
    </row>
    <row r="401" spans="1:15" ht="15.75" x14ac:dyDescent="0.25">
      <c r="A401" s="8"/>
      <c r="B401" s="9"/>
      <c r="C401" s="9"/>
      <c r="D401" s="9"/>
      <c r="E401" s="9"/>
      <c r="F401" s="9"/>
      <c r="G401" s="9"/>
      <c r="H401" s="9"/>
      <c r="I401" s="9"/>
      <c r="J401" s="9"/>
      <c r="K401" s="10"/>
      <c r="L401" s="12"/>
      <c r="M401" s="12"/>
      <c r="N401" s="12"/>
      <c r="O401" s="13"/>
    </row>
    <row r="402" spans="1:15" ht="15.75" x14ac:dyDescent="0.25">
      <c r="A402" s="8"/>
      <c r="B402" s="9"/>
      <c r="C402" s="9"/>
      <c r="D402" s="9"/>
      <c r="E402" s="9"/>
      <c r="F402" s="9"/>
      <c r="G402" s="9"/>
      <c r="H402" s="9"/>
      <c r="I402" s="9"/>
      <c r="J402" s="9"/>
      <c r="K402" s="10"/>
      <c r="L402" s="12"/>
      <c r="M402" s="12"/>
      <c r="N402" s="12"/>
      <c r="O402" s="13"/>
    </row>
    <row r="403" spans="1:15" ht="15.75" x14ac:dyDescent="0.25">
      <c r="A403" s="8"/>
      <c r="B403" s="9"/>
      <c r="C403" s="9"/>
      <c r="D403" s="9"/>
      <c r="E403" s="9"/>
      <c r="F403" s="9"/>
      <c r="G403" s="9"/>
      <c r="H403" s="9"/>
      <c r="I403" s="9"/>
      <c r="J403" s="9"/>
      <c r="K403" s="10"/>
      <c r="L403" s="12"/>
      <c r="M403" s="12"/>
      <c r="N403" s="12"/>
      <c r="O403" s="13"/>
    </row>
    <row r="404" spans="1:15" ht="15.75" x14ac:dyDescent="0.25">
      <c r="A404" s="8"/>
      <c r="B404" s="9"/>
      <c r="C404" s="9"/>
      <c r="D404" s="9"/>
      <c r="E404" s="9"/>
      <c r="F404" s="9"/>
      <c r="G404" s="9"/>
      <c r="H404" s="9"/>
      <c r="I404" s="9"/>
      <c r="J404" s="9"/>
      <c r="K404" s="10"/>
      <c r="L404" s="12"/>
      <c r="M404" s="12"/>
      <c r="N404" s="12"/>
      <c r="O404" s="13"/>
    </row>
    <row r="405" spans="1:15" ht="15.75" x14ac:dyDescent="0.25">
      <c r="A405" s="8"/>
      <c r="B405" s="9"/>
      <c r="C405" s="9"/>
      <c r="D405" s="9"/>
      <c r="E405" s="9"/>
      <c r="F405" s="9"/>
      <c r="G405" s="9"/>
      <c r="H405" s="9"/>
      <c r="I405" s="9"/>
      <c r="J405" s="9"/>
      <c r="K405" s="10"/>
      <c r="L405" s="12"/>
      <c r="M405" s="12"/>
      <c r="N405" s="12"/>
      <c r="O405" s="13"/>
    </row>
    <row r="406" spans="1:15" ht="15.75" x14ac:dyDescent="0.25">
      <c r="A406" s="8"/>
      <c r="B406" s="9"/>
      <c r="C406" s="9"/>
      <c r="D406" s="9"/>
      <c r="E406" s="9"/>
      <c r="F406" s="9"/>
      <c r="G406" s="9"/>
      <c r="H406" s="9"/>
      <c r="I406" s="9"/>
      <c r="J406" s="9"/>
      <c r="K406" s="10"/>
      <c r="L406" s="12"/>
      <c r="M406" s="12"/>
      <c r="N406" s="12"/>
      <c r="O406" s="13"/>
    </row>
    <row r="407" spans="1:15" ht="15.75" x14ac:dyDescent="0.25">
      <c r="A407" s="8"/>
      <c r="B407" s="9"/>
      <c r="C407" s="9"/>
      <c r="D407" s="9"/>
      <c r="E407" s="9"/>
      <c r="F407" s="9"/>
      <c r="G407" s="9"/>
      <c r="H407" s="9"/>
      <c r="I407" s="9"/>
      <c r="J407" s="9"/>
      <c r="K407" s="10"/>
      <c r="L407" s="12"/>
      <c r="M407" s="12"/>
      <c r="N407" s="12"/>
      <c r="O407" s="13"/>
    </row>
    <row r="408" spans="1:15" ht="15.75" x14ac:dyDescent="0.25">
      <c r="A408" s="8"/>
      <c r="B408" s="9"/>
      <c r="C408" s="9"/>
      <c r="D408" s="9"/>
      <c r="E408" s="9"/>
      <c r="F408" s="9"/>
      <c r="G408" s="9"/>
      <c r="H408" s="9"/>
      <c r="I408" s="9"/>
      <c r="J408" s="9"/>
      <c r="K408" s="10"/>
      <c r="L408" s="12"/>
      <c r="M408" s="12"/>
      <c r="N408" s="12"/>
      <c r="O408" s="13"/>
    </row>
    <row r="409" spans="1:15" ht="15.75" x14ac:dyDescent="0.25">
      <c r="A409" s="8"/>
      <c r="B409" s="9"/>
      <c r="C409" s="9"/>
      <c r="D409" s="9"/>
      <c r="E409" s="9"/>
      <c r="F409" s="9"/>
      <c r="G409" s="9"/>
      <c r="H409" s="9"/>
      <c r="I409" s="9"/>
      <c r="J409" s="9"/>
      <c r="K409" s="10"/>
      <c r="L409" s="12"/>
      <c r="M409" s="12"/>
      <c r="N409" s="12"/>
      <c r="O409" s="13"/>
    </row>
    <row r="410" spans="1:15" ht="15.75" x14ac:dyDescent="0.25">
      <c r="A410" s="8"/>
      <c r="B410" s="9"/>
      <c r="C410" s="9"/>
      <c r="D410" s="9"/>
      <c r="E410" s="9"/>
      <c r="F410" s="9"/>
      <c r="G410" s="9"/>
      <c r="H410" s="9"/>
      <c r="I410" s="9"/>
      <c r="J410" s="9"/>
      <c r="K410" s="10"/>
      <c r="L410" s="12"/>
      <c r="M410" s="12"/>
      <c r="N410" s="12"/>
      <c r="O410" s="13"/>
    </row>
    <row r="411" spans="1:15" ht="15.75" x14ac:dyDescent="0.25">
      <c r="A411" s="8"/>
      <c r="B411" s="9"/>
      <c r="C411" s="9"/>
      <c r="D411" s="9"/>
      <c r="E411" s="9"/>
      <c r="F411" s="9"/>
      <c r="G411" s="9"/>
      <c r="H411" s="9"/>
      <c r="I411" s="9"/>
      <c r="J411" s="9"/>
      <c r="K411" s="10"/>
      <c r="L411" s="12"/>
      <c r="M411" s="12"/>
      <c r="N411" s="12"/>
      <c r="O411" s="13"/>
    </row>
    <row r="412" spans="1:15" ht="15.75" x14ac:dyDescent="0.25">
      <c r="A412" s="8"/>
      <c r="B412" s="9"/>
      <c r="C412" s="9"/>
      <c r="D412" s="9"/>
      <c r="E412" s="9"/>
      <c r="F412" s="9"/>
      <c r="G412" s="9"/>
      <c r="H412" s="9"/>
      <c r="I412" s="9"/>
      <c r="J412" s="9"/>
      <c r="K412" s="10"/>
      <c r="L412" s="12"/>
      <c r="M412" s="12"/>
      <c r="N412" s="12"/>
      <c r="O412" s="13"/>
    </row>
    <row r="413" spans="1:15" ht="15.75" x14ac:dyDescent="0.25">
      <c r="A413" s="8"/>
      <c r="B413" s="9"/>
      <c r="C413" s="9"/>
      <c r="D413" s="9"/>
      <c r="E413" s="9"/>
      <c r="F413" s="9"/>
      <c r="G413" s="9"/>
      <c r="H413" s="9"/>
      <c r="I413" s="9"/>
      <c r="J413" s="9"/>
      <c r="K413" s="10"/>
      <c r="L413" s="12"/>
      <c r="M413" s="12"/>
      <c r="N413" s="12"/>
      <c r="O413" s="13"/>
    </row>
    <row r="414" spans="1:15" ht="15.75" x14ac:dyDescent="0.25">
      <c r="A414" s="8"/>
      <c r="B414" s="9"/>
      <c r="C414" s="9"/>
      <c r="D414" s="9"/>
      <c r="E414" s="9"/>
      <c r="F414" s="9"/>
      <c r="G414" s="9"/>
      <c r="H414" s="9"/>
      <c r="I414" s="9"/>
      <c r="J414" s="9"/>
      <c r="K414" s="10"/>
      <c r="L414" s="12"/>
      <c r="M414" s="12"/>
      <c r="N414" s="12"/>
      <c r="O414" s="13"/>
    </row>
    <row r="415" spans="1:15" ht="15.75" x14ac:dyDescent="0.25">
      <c r="A415" s="8"/>
      <c r="B415" s="9"/>
      <c r="C415" s="9"/>
      <c r="D415" s="9"/>
      <c r="E415" s="9"/>
      <c r="F415" s="9"/>
      <c r="G415" s="9"/>
      <c r="H415" s="9"/>
      <c r="I415" s="9"/>
      <c r="J415" s="9"/>
      <c r="K415" s="10"/>
      <c r="L415" s="12"/>
      <c r="M415" s="12"/>
      <c r="N415" s="12"/>
      <c r="O415" s="13"/>
    </row>
    <row r="416" spans="1:15" ht="15.75" x14ac:dyDescent="0.25">
      <c r="A416" s="8"/>
      <c r="B416" s="9"/>
      <c r="C416" s="9"/>
      <c r="D416" s="9"/>
      <c r="E416" s="9"/>
      <c r="F416" s="9"/>
      <c r="G416" s="9"/>
      <c r="H416" s="9"/>
      <c r="I416" s="9"/>
      <c r="J416" s="9"/>
      <c r="K416" s="10"/>
      <c r="L416" s="12"/>
      <c r="M416" s="12"/>
      <c r="N416" s="12"/>
      <c r="O416" s="13"/>
    </row>
    <row r="417" spans="1:15" ht="15.75" x14ac:dyDescent="0.25">
      <c r="A417" s="8"/>
      <c r="B417" s="9"/>
      <c r="C417" s="9"/>
      <c r="D417" s="9"/>
      <c r="E417" s="9"/>
      <c r="F417" s="9"/>
      <c r="G417" s="9"/>
      <c r="H417" s="9"/>
      <c r="I417" s="9"/>
      <c r="J417" s="9"/>
      <c r="K417" s="10"/>
      <c r="L417" s="12"/>
      <c r="M417" s="12"/>
      <c r="N417" s="12"/>
      <c r="O417" s="13"/>
    </row>
    <row r="418" spans="1:15" ht="15.75" x14ac:dyDescent="0.25">
      <c r="A418" s="8"/>
      <c r="B418" s="9"/>
      <c r="C418" s="9"/>
      <c r="D418" s="9"/>
      <c r="E418" s="9"/>
      <c r="F418" s="9"/>
      <c r="G418" s="9"/>
      <c r="H418" s="9"/>
      <c r="I418" s="9"/>
      <c r="J418" s="9"/>
      <c r="K418" s="10"/>
      <c r="L418" s="12"/>
      <c r="M418" s="12"/>
      <c r="N418" s="12"/>
      <c r="O418" s="13"/>
    </row>
    <row r="419" spans="1:15" ht="15.75" x14ac:dyDescent="0.25">
      <c r="A419" s="8"/>
      <c r="B419" s="9"/>
      <c r="C419" s="9"/>
      <c r="D419" s="9"/>
      <c r="E419" s="9"/>
      <c r="F419" s="9"/>
      <c r="G419" s="9"/>
      <c r="H419" s="9"/>
      <c r="I419" s="9"/>
      <c r="J419" s="9"/>
      <c r="K419" s="10"/>
      <c r="L419" s="12"/>
      <c r="M419" s="12"/>
      <c r="N419" s="12"/>
      <c r="O419" s="13"/>
    </row>
    <row r="420" spans="1:15" ht="15.75" x14ac:dyDescent="0.25">
      <c r="A420" s="8"/>
      <c r="B420" s="9"/>
      <c r="C420" s="9"/>
      <c r="D420" s="9"/>
      <c r="E420" s="9"/>
      <c r="F420" s="9"/>
      <c r="G420" s="9"/>
      <c r="H420" s="9"/>
      <c r="I420" s="9"/>
      <c r="J420" s="9"/>
      <c r="K420" s="10"/>
      <c r="L420" s="12"/>
      <c r="M420" s="12"/>
      <c r="N420" s="12"/>
      <c r="O420" s="13"/>
    </row>
    <row r="421" spans="1:15" ht="15.75" x14ac:dyDescent="0.25">
      <c r="A421" s="8"/>
      <c r="B421" s="9"/>
      <c r="C421" s="9"/>
      <c r="D421" s="9"/>
      <c r="E421" s="9"/>
      <c r="F421" s="9"/>
      <c r="G421" s="9"/>
      <c r="H421" s="9"/>
      <c r="I421" s="9"/>
      <c r="J421" s="9"/>
      <c r="K421" s="10"/>
      <c r="L421" s="12"/>
      <c r="M421" s="12"/>
      <c r="N421" s="12"/>
      <c r="O421" s="13"/>
    </row>
    <row r="422" spans="1:15" ht="15.75" x14ac:dyDescent="0.25">
      <c r="A422" s="8"/>
      <c r="B422" s="9"/>
      <c r="C422" s="9"/>
      <c r="D422" s="9"/>
      <c r="E422" s="9"/>
      <c r="F422" s="9"/>
      <c r="G422" s="9"/>
      <c r="H422" s="9"/>
      <c r="I422" s="9"/>
      <c r="J422" s="9"/>
      <c r="K422" s="10"/>
      <c r="L422" s="12"/>
      <c r="M422" s="12"/>
      <c r="N422" s="12"/>
      <c r="O422" s="13"/>
    </row>
    <row r="423" spans="1:15" ht="15.75" x14ac:dyDescent="0.25">
      <c r="A423" s="8"/>
      <c r="B423" s="9"/>
      <c r="C423" s="9"/>
      <c r="D423" s="9"/>
      <c r="E423" s="9"/>
      <c r="F423" s="9"/>
      <c r="G423" s="9"/>
      <c r="H423" s="9"/>
      <c r="I423" s="9"/>
      <c r="J423" s="9"/>
      <c r="K423" s="10"/>
      <c r="L423" s="12"/>
      <c r="M423" s="12"/>
      <c r="N423" s="12"/>
      <c r="O423" s="13"/>
    </row>
    <row r="424" spans="1:15" ht="15.75" x14ac:dyDescent="0.25">
      <c r="A424" s="8"/>
      <c r="B424" s="9"/>
      <c r="C424" s="9"/>
      <c r="D424" s="9"/>
      <c r="E424" s="9"/>
      <c r="F424" s="9"/>
      <c r="G424" s="9"/>
      <c r="H424" s="9"/>
      <c r="I424" s="9"/>
      <c r="J424" s="9"/>
      <c r="K424" s="10"/>
      <c r="L424" s="12"/>
      <c r="M424" s="12"/>
      <c r="N424" s="12"/>
      <c r="O424" s="13"/>
    </row>
    <row r="425" spans="1:15" ht="15.75" x14ac:dyDescent="0.25">
      <c r="A425" s="8"/>
      <c r="B425" s="9"/>
      <c r="C425" s="9"/>
      <c r="D425" s="9"/>
      <c r="E425" s="9"/>
      <c r="F425" s="9"/>
      <c r="G425" s="9"/>
      <c r="H425" s="9"/>
      <c r="I425" s="9"/>
      <c r="J425" s="9"/>
      <c r="K425" s="10"/>
      <c r="L425" s="12"/>
      <c r="M425" s="12"/>
      <c r="N425" s="12"/>
      <c r="O425" s="13"/>
    </row>
    <row r="426" spans="1:15" ht="15.75" x14ac:dyDescent="0.25">
      <c r="A426" s="8"/>
      <c r="B426" s="9"/>
      <c r="C426" s="9"/>
      <c r="D426" s="9"/>
      <c r="E426" s="9"/>
      <c r="F426" s="9"/>
      <c r="G426" s="9"/>
      <c r="H426" s="9"/>
      <c r="I426" s="9"/>
      <c r="J426" s="9"/>
      <c r="K426" s="10"/>
      <c r="L426" s="12"/>
      <c r="M426" s="12"/>
      <c r="N426" s="12"/>
      <c r="O426" s="13"/>
    </row>
    <row r="427" spans="1:15" ht="15.75" x14ac:dyDescent="0.25">
      <c r="A427" s="8"/>
      <c r="B427" s="9"/>
      <c r="C427" s="9"/>
      <c r="D427" s="9"/>
      <c r="E427" s="9"/>
      <c r="F427" s="9"/>
      <c r="G427" s="9"/>
      <c r="H427" s="9"/>
      <c r="I427" s="9"/>
      <c r="J427" s="9"/>
      <c r="K427" s="10"/>
      <c r="L427" s="12"/>
      <c r="M427" s="12"/>
      <c r="N427" s="12"/>
      <c r="O427" s="13"/>
    </row>
    <row r="428" spans="1:15" ht="15.75" x14ac:dyDescent="0.25">
      <c r="A428" s="8"/>
      <c r="B428" s="9"/>
      <c r="C428" s="9"/>
      <c r="D428" s="9"/>
      <c r="E428" s="9"/>
      <c r="F428" s="9"/>
      <c r="G428" s="9"/>
      <c r="H428" s="9"/>
      <c r="I428" s="9"/>
      <c r="J428" s="9"/>
      <c r="K428" s="10"/>
      <c r="L428" s="12"/>
      <c r="M428" s="12"/>
      <c r="N428" s="12"/>
      <c r="O428" s="13"/>
    </row>
    <row r="429" spans="1:15" ht="15.75" x14ac:dyDescent="0.25">
      <c r="A429" s="8"/>
      <c r="B429" s="9"/>
      <c r="C429" s="9"/>
      <c r="D429" s="9"/>
      <c r="E429" s="9"/>
      <c r="F429" s="9"/>
      <c r="G429" s="9"/>
      <c r="H429" s="9"/>
      <c r="I429" s="9"/>
      <c r="J429" s="9"/>
      <c r="K429" s="10"/>
      <c r="L429" s="12"/>
      <c r="M429" s="12"/>
      <c r="N429" s="12"/>
      <c r="O429" s="13"/>
    </row>
    <row r="430" spans="1:15" ht="15.75" x14ac:dyDescent="0.25">
      <c r="A430" s="8"/>
      <c r="B430" s="9"/>
      <c r="C430" s="9"/>
      <c r="D430" s="9"/>
      <c r="E430" s="9"/>
      <c r="F430" s="9"/>
      <c r="G430" s="9"/>
      <c r="H430" s="9"/>
      <c r="I430" s="9"/>
      <c r="J430" s="9"/>
      <c r="K430" s="10"/>
      <c r="L430" s="12"/>
      <c r="M430" s="12"/>
      <c r="N430" s="12"/>
      <c r="O430" s="13"/>
    </row>
    <row r="431" spans="1:15" ht="15.75" x14ac:dyDescent="0.25">
      <c r="A431" s="8"/>
      <c r="B431" s="9"/>
      <c r="C431" s="9"/>
      <c r="D431" s="9"/>
      <c r="E431" s="9"/>
      <c r="F431" s="9"/>
      <c r="G431" s="9"/>
      <c r="H431" s="9"/>
      <c r="I431" s="9"/>
      <c r="J431" s="9"/>
      <c r="K431" s="10"/>
      <c r="L431" s="12"/>
      <c r="M431" s="12"/>
      <c r="N431" s="12"/>
      <c r="O431" s="13"/>
    </row>
    <row r="432" spans="1:15" ht="15.75" x14ac:dyDescent="0.25">
      <c r="A432" s="8"/>
      <c r="B432" s="9"/>
      <c r="C432" s="9"/>
      <c r="D432" s="9"/>
      <c r="E432" s="9"/>
      <c r="F432" s="9"/>
      <c r="G432" s="9"/>
      <c r="H432" s="9"/>
      <c r="I432" s="9"/>
      <c r="J432" s="9"/>
      <c r="K432" s="10"/>
      <c r="L432" s="12"/>
      <c r="M432" s="12"/>
      <c r="N432" s="12"/>
      <c r="O432" s="13"/>
    </row>
    <row r="433" spans="1:15" ht="15.75" x14ac:dyDescent="0.25">
      <c r="A433" s="8"/>
      <c r="B433" s="9"/>
      <c r="C433" s="9"/>
      <c r="D433" s="9"/>
      <c r="E433" s="9"/>
      <c r="F433" s="9"/>
      <c r="G433" s="9"/>
      <c r="H433" s="9"/>
      <c r="I433" s="9"/>
      <c r="J433" s="9"/>
      <c r="K433" s="10"/>
      <c r="L433" s="12"/>
      <c r="M433" s="12"/>
      <c r="N433" s="12"/>
      <c r="O433" s="13"/>
    </row>
    <row r="434" spans="1:15" ht="15.75" x14ac:dyDescent="0.25">
      <c r="A434" s="8"/>
      <c r="B434" s="9"/>
      <c r="C434" s="9"/>
      <c r="D434" s="9"/>
      <c r="E434" s="9"/>
      <c r="F434" s="9"/>
      <c r="G434" s="9"/>
      <c r="H434" s="9"/>
      <c r="I434" s="9"/>
      <c r="J434" s="9"/>
      <c r="K434" s="10"/>
      <c r="L434" s="12"/>
      <c r="M434" s="12"/>
      <c r="N434" s="12"/>
      <c r="O434" s="13"/>
    </row>
    <row r="435" spans="1:15" ht="15.75" x14ac:dyDescent="0.25">
      <c r="A435" s="8"/>
      <c r="B435" s="9"/>
      <c r="C435" s="9"/>
      <c r="D435" s="9"/>
      <c r="E435" s="9"/>
      <c r="F435" s="9"/>
      <c r="G435" s="9"/>
      <c r="H435" s="9"/>
      <c r="I435" s="9"/>
      <c r="J435" s="9"/>
      <c r="K435" s="10"/>
      <c r="L435" s="12"/>
      <c r="M435" s="12"/>
      <c r="N435" s="12"/>
      <c r="O435" s="13"/>
    </row>
    <row r="436" spans="1:15" ht="15.75" x14ac:dyDescent="0.25">
      <c r="A436" s="8"/>
      <c r="B436" s="9"/>
      <c r="C436" s="9"/>
      <c r="D436" s="9"/>
      <c r="E436" s="9"/>
      <c r="F436" s="9"/>
      <c r="G436" s="9"/>
      <c r="H436" s="9"/>
      <c r="I436" s="9"/>
      <c r="J436" s="9"/>
      <c r="K436" s="10"/>
      <c r="L436" s="12"/>
      <c r="M436" s="12"/>
      <c r="N436" s="12"/>
      <c r="O436" s="13"/>
    </row>
    <row r="437" spans="1:15" ht="15.75" x14ac:dyDescent="0.25">
      <c r="A437" s="8"/>
      <c r="B437" s="9"/>
      <c r="C437" s="9"/>
      <c r="D437" s="9"/>
      <c r="E437" s="9"/>
      <c r="F437" s="9"/>
      <c r="G437" s="9"/>
      <c r="H437" s="9"/>
      <c r="I437" s="9"/>
      <c r="J437" s="9"/>
      <c r="K437" s="10"/>
      <c r="L437" s="12"/>
      <c r="M437" s="12"/>
      <c r="N437" s="12"/>
      <c r="O437" s="13"/>
    </row>
    <row r="438" spans="1:15" ht="15.75" x14ac:dyDescent="0.25">
      <c r="A438" s="8"/>
      <c r="B438" s="9"/>
      <c r="C438" s="9"/>
      <c r="D438" s="9"/>
      <c r="E438" s="9"/>
      <c r="F438" s="9"/>
      <c r="G438" s="9"/>
      <c r="H438" s="9"/>
      <c r="I438" s="9"/>
      <c r="J438" s="9"/>
      <c r="K438" s="10"/>
      <c r="L438" s="12"/>
      <c r="M438" s="12"/>
      <c r="N438" s="12"/>
      <c r="O438" s="13"/>
    </row>
    <row r="439" spans="1:15" ht="15.75" x14ac:dyDescent="0.25">
      <c r="A439" s="8"/>
      <c r="B439" s="9"/>
      <c r="C439" s="9"/>
      <c r="D439" s="9"/>
      <c r="E439" s="9"/>
      <c r="F439" s="9"/>
      <c r="G439" s="9"/>
      <c r="H439" s="9"/>
      <c r="I439" s="9"/>
      <c r="J439" s="9"/>
      <c r="K439" s="10"/>
      <c r="L439" s="12"/>
      <c r="M439" s="12"/>
      <c r="N439" s="12"/>
      <c r="O439" s="13"/>
    </row>
    <row r="440" spans="1:15" ht="15.75" x14ac:dyDescent="0.25">
      <c r="A440" s="8"/>
      <c r="B440" s="9"/>
      <c r="C440" s="9"/>
      <c r="D440" s="9"/>
      <c r="E440" s="9"/>
      <c r="F440" s="9"/>
      <c r="G440" s="9"/>
      <c r="H440" s="9"/>
      <c r="I440" s="9"/>
      <c r="J440" s="9"/>
      <c r="K440" s="10"/>
      <c r="L440" s="12"/>
      <c r="M440" s="12"/>
      <c r="N440" s="12"/>
      <c r="O440" s="13"/>
    </row>
    <row r="441" spans="1:15" ht="15.75" x14ac:dyDescent="0.25">
      <c r="A441" s="8"/>
      <c r="B441" s="9"/>
      <c r="C441" s="9"/>
      <c r="D441" s="9"/>
      <c r="E441" s="9"/>
      <c r="F441" s="9"/>
      <c r="G441" s="9"/>
      <c r="H441" s="9"/>
      <c r="I441" s="9"/>
      <c r="J441" s="9"/>
      <c r="K441" s="10"/>
      <c r="L441" s="12"/>
      <c r="M441" s="12"/>
      <c r="N441" s="12"/>
      <c r="O441" s="13"/>
    </row>
    <row r="442" spans="1:15" ht="15.75" x14ac:dyDescent="0.25">
      <c r="A442" s="8"/>
      <c r="B442" s="9"/>
      <c r="C442" s="9"/>
      <c r="D442" s="9"/>
      <c r="E442" s="9"/>
      <c r="F442" s="9"/>
      <c r="G442" s="9"/>
      <c r="H442" s="9"/>
      <c r="I442" s="9"/>
      <c r="J442" s="9"/>
      <c r="K442" s="10"/>
      <c r="L442" s="12"/>
      <c r="M442" s="12"/>
      <c r="N442" s="12"/>
      <c r="O442" s="13"/>
    </row>
    <row r="443" spans="1:15" ht="15.75" x14ac:dyDescent="0.25">
      <c r="A443" s="8"/>
      <c r="B443" s="9"/>
      <c r="C443" s="9"/>
      <c r="D443" s="9"/>
      <c r="E443" s="9"/>
      <c r="F443" s="9"/>
      <c r="G443" s="9"/>
      <c r="H443" s="9"/>
      <c r="I443" s="9"/>
      <c r="J443" s="9"/>
      <c r="K443" s="10"/>
      <c r="L443" s="12"/>
      <c r="M443" s="12"/>
      <c r="N443" s="12"/>
      <c r="O443" s="13"/>
    </row>
    <row r="444" spans="1:15" ht="15.75" x14ac:dyDescent="0.25">
      <c r="A444" s="8"/>
      <c r="B444" s="9"/>
      <c r="C444" s="9"/>
      <c r="D444" s="9"/>
      <c r="E444" s="9"/>
      <c r="F444" s="9"/>
      <c r="G444" s="9"/>
      <c r="H444" s="9"/>
      <c r="I444" s="9"/>
      <c r="J444" s="9"/>
      <c r="K444" s="10"/>
      <c r="L444" s="12"/>
      <c r="M444" s="12"/>
      <c r="N444" s="12"/>
      <c r="O444" s="13"/>
    </row>
    <row r="445" spans="1:15" ht="15.75" x14ac:dyDescent="0.25">
      <c r="A445" s="8"/>
      <c r="B445" s="9"/>
      <c r="C445" s="9"/>
      <c r="D445" s="9"/>
      <c r="E445" s="9"/>
      <c r="F445" s="9"/>
      <c r="G445" s="9"/>
      <c r="H445" s="9"/>
      <c r="I445" s="9"/>
      <c r="J445" s="9"/>
      <c r="K445" s="10"/>
      <c r="L445" s="12"/>
      <c r="M445" s="12"/>
      <c r="N445" s="12"/>
      <c r="O445" s="13"/>
    </row>
    <row r="446" spans="1:15" ht="15.75" x14ac:dyDescent="0.25">
      <c r="A446" s="8"/>
      <c r="B446" s="9"/>
      <c r="C446" s="9"/>
      <c r="D446" s="9"/>
      <c r="E446" s="9"/>
      <c r="F446" s="9"/>
      <c r="G446" s="9"/>
      <c r="H446" s="9"/>
      <c r="I446" s="9"/>
      <c r="J446" s="9"/>
      <c r="K446" s="9"/>
      <c r="L446" s="12"/>
      <c r="M446" s="12"/>
      <c r="N446" s="12"/>
      <c r="O446" s="13"/>
    </row>
    <row r="447" spans="1:15" ht="15.75" x14ac:dyDescent="0.25">
      <c r="A447" s="8"/>
      <c r="B447" s="9"/>
      <c r="C447" s="9"/>
      <c r="D447" s="9"/>
      <c r="E447" s="9"/>
      <c r="F447" s="9"/>
      <c r="G447" s="9"/>
      <c r="H447" s="9"/>
      <c r="I447" s="9"/>
      <c r="J447" s="9"/>
      <c r="K447" s="9"/>
      <c r="L447" s="12"/>
      <c r="M447" s="12"/>
      <c r="N447" s="12"/>
      <c r="O447" s="13"/>
    </row>
    <row r="448" spans="1:15" ht="15.75" x14ac:dyDescent="0.25">
      <c r="A448" s="8"/>
      <c r="B448" s="9"/>
      <c r="C448" s="9"/>
      <c r="D448" s="9"/>
      <c r="E448" s="9"/>
      <c r="F448" s="9"/>
      <c r="G448" s="9"/>
      <c r="H448" s="9"/>
      <c r="I448" s="9"/>
      <c r="J448" s="9"/>
      <c r="K448" s="9"/>
      <c r="L448" s="12"/>
      <c r="M448" s="12"/>
      <c r="N448" s="12"/>
      <c r="O448" s="13"/>
    </row>
    <row r="449" spans="1:15" ht="15.75" x14ac:dyDescent="0.25">
      <c r="A449" s="8"/>
      <c r="B449" s="9"/>
      <c r="C449" s="9"/>
      <c r="D449" s="9"/>
      <c r="E449" s="9"/>
      <c r="F449" s="9"/>
      <c r="G449" s="9"/>
      <c r="H449" s="9"/>
      <c r="I449" s="9"/>
      <c r="J449" s="9"/>
      <c r="K449" s="9"/>
      <c r="L449" s="12"/>
      <c r="M449" s="12"/>
      <c r="N449" s="12"/>
      <c r="O449" s="13"/>
    </row>
    <row r="450" spans="1:15" ht="15.75" x14ac:dyDescent="0.25">
      <c r="A450" s="8"/>
      <c r="B450" s="9"/>
      <c r="C450" s="9"/>
      <c r="D450" s="9"/>
      <c r="E450" s="9"/>
      <c r="F450" s="9"/>
      <c r="G450" s="9"/>
      <c r="H450" s="9"/>
      <c r="I450" s="9"/>
      <c r="J450" s="9"/>
      <c r="K450" s="9"/>
      <c r="L450" s="12"/>
      <c r="M450" s="12"/>
      <c r="N450" s="12"/>
      <c r="O450" s="13"/>
    </row>
    <row r="451" spans="1:15" ht="15.75" x14ac:dyDescent="0.25">
      <c r="A451" s="8"/>
      <c r="B451" s="9"/>
      <c r="C451" s="9"/>
      <c r="D451" s="9"/>
      <c r="E451" s="9"/>
      <c r="F451" s="9"/>
      <c r="G451" s="9"/>
      <c r="H451" s="9"/>
      <c r="I451" s="9"/>
      <c r="J451" s="9"/>
      <c r="K451" s="9"/>
      <c r="L451" s="12"/>
      <c r="M451" s="12"/>
      <c r="N451" s="12"/>
      <c r="O451" s="13"/>
    </row>
    <row r="452" spans="1:15" ht="15.75" x14ac:dyDescent="0.25">
      <c r="A452" s="8"/>
      <c r="B452" s="9"/>
      <c r="C452" s="9"/>
      <c r="D452" s="9"/>
      <c r="E452" s="9"/>
      <c r="F452" s="9"/>
      <c r="G452" s="9"/>
      <c r="H452" s="9"/>
      <c r="I452" s="9"/>
      <c r="J452" s="9"/>
      <c r="K452" s="9"/>
      <c r="L452" s="12"/>
      <c r="M452" s="12"/>
      <c r="N452" s="12"/>
      <c r="O452" s="13"/>
    </row>
    <row r="453" spans="1:15" ht="15.75" x14ac:dyDescent="0.25">
      <c r="A453" s="8"/>
      <c r="B453" s="9"/>
      <c r="C453" s="9"/>
      <c r="D453" s="9"/>
      <c r="E453" s="9"/>
      <c r="F453" s="9"/>
      <c r="G453" s="9"/>
      <c r="H453" s="9"/>
      <c r="I453" s="9"/>
      <c r="J453" s="9"/>
      <c r="K453" s="9"/>
      <c r="L453" s="12"/>
      <c r="M453" s="12"/>
      <c r="N453" s="12"/>
      <c r="O453" s="13"/>
    </row>
    <row r="454" spans="1:15" ht="15.75" x14ac:dyDescent="0.25">
      <c r="A454" s="8"/>
      <c r="B454" s="9"/>
      <c r="C454" s="9"/>
      <c r="D454" s="9"/>
      <c r="E454" s="9"/>
      <c r="F454" s="9"/>
      <c r="G454" s="9"/>
      <c r="H454" s="9"/>
      <c r="I454" s="9"/>
      <c r="J454" s="9"/>
      <c r="K454" s="9"/>
      <c r="L454" s="12"/>
      <c r="M454" s="12"/>
      <c r="N454" s="12"/>
      <c r="O454" s="13"/>
    </row>
    <row r="455" spans="1:15" ht="15.75" x14ac:dyDescent="0.25">
      <c r="A455" s="8"/>
      <c r="B455" s="9"/>
      <c r="C455" s="9"/>
      <c r="D455" s="9"/>
      <c r="E455" s="9"/>
      <c r="F455" s="9"/>
      <c r="G455" s="9"/>
      <c r="H455" s="9"/>
      <c r="I455" s="9"/>
      <c r="J455" s="9"/>
      <c r="K455" s="9"/>
      <c r="L455" s="12"/>
      <c r="M455" s="12"/>
      <c r="N455" s="12"/>
      <c r="O455" s="13"/>
    </row>
    <row r="456" spans="1:15" ht="15.75" x14ac:dyDescent="0.25">
      <c r="A456" s="8"/>
      <c r="B456" s="9"/>
      <c r="C456" s="9"/>
      <c r="D456" s="9"/>
      <c r="E456" s="9"/>
      <c r="F456" s="9"/>
      <c r="G456" s="9"/>
      <c r="H456" s="9"/>
      <c r="I456" s="9"/>
      <c r="J456" s="9"/>
      <c r="K456" s="9"/>
      <c r="L456" s="12"/>
      <c r="M456" s="12"/>
      <c r="N456" s="12"/>
      <c r="O456" s="13"/>
    </row>
    <row r="457" spans="1:15" ht="15.75" x14ac:dyDescent="0.25">
      <c r="A457" s="8"/>
      <c r="B457" s="9"/>
      <c r="C457" s="9"/>
      <c r="D457" s="9"/>
      <c r="E457" s="9"/>
      <c r="F457" s="9"/>
      <c r="G457" s="9"/>
      <c r="H457" s="9"/>
      <c r="I457" s="9"/>
      <c r="J457" s="9"/>
      <c r="K457" s="9"/>
      <c r="L457" s="12"/>
      <c r="M457" s="12"/>
      <c r="N457" s="12"/>
      <c r="O457" s="13"/>
    </row>
    <row r="458" spans="1:15" ht="15.75" x14ac:dyDescent="0.25">
      <c r="A458" s="8"/>
      <c r="B458" s="9"/>
      <c r="C458" s="9"/>
      <c r="D458" s="9"/>
      <c r="E458" s="9"/>
      <c r="F458" s="9"/>
      <c r="G458" s="9"/>
      <c r="H458" s="9"/>
      <c r="I458" s="9"/>
      <c r="J458" s="9"/>
      <c r="K458" s="9"/>
      <c r="L458" s="12"/>
      <c r="M458" s="12"/>
      <c r="N458" s="12"/>
      <c r="O458" s="13"/>
    </row>
    <row r="459" spans="1:15" ht="15.75" x14ac:dyDescent="0.25">
      <c r="A459" s="8"/>
      <c r="B459" s="9"/>
      <c r="C459" s="9"/>
      <c r="D459" s="9"/>
      <c r="E459" s="9"/>
      <c r="F459" s="9"/>
      <c r="G459" s="9"/>
      <c r="H459" s="9"/>
      <c r="I459" s="9"/>
      <c r="J459" s="9"/>
      <c r="K459" s="9"/>
      <c r="L459" s="12"/>
      <c r="M459" s="12"/>
      <c r="N459" s="12"/>
      <c r="O459" s="13"/>
    </row>
    <row r="460" spans="1:15" ht="15.75" x14ac:dyDescent="0.25">
      <c r="A460" s="8"/>
      <c r="B460" s="9"/>
      <c r="C460" s="9"/>
      <c r="D460" s="9"/>
      <c r="E460" s="9"/>
      <c r="F460" s="9"/>
      <c r="G460" s="9"/>
      <c r="H460" s="9"/>
      <c r="I460" s="9"/>
      <c r="J460" s="9"/>
      <c r="K460" s="9"/>
      <c r="L460" s="12"/>
      <c r="M460" s="12"/>
      <c r="N460" s="12"/>
      <c r="O460" s="13"/>
    </row>
    <row r="461" spans="1:15" ht="15.75" x14ac:dyDescent="0.25">
      <c r="A461" s="8"/>
      <c r="B461" s="9"/>
      <c r="C461" s="9"/>
      <c r="D461" s="9"/>
      <c r="E461" s="9"/>
      <c r="F461" s="9"/>
      <c r="G461" s="9"/>
      <c r="H461" s="9"/>
      <c r="I461" s="9"/>
      <c r="J461" s="9"/>
      <c r="K461" s="9"/>
      <c r="L461" s="12"/>
      <c r="M461" s="12"/>
      <c r="N461" s="12"/>
      <c r="O461" s="13"/>
    </row>
    <row r="462" spans="1:15" ht="15.75" x14ac:dyDescent="0.25">
      <c r="A462" s="8"/>
      <c r="B462" s="9"/>
      <c r="C462" s="9"/>
      <c r="D462" s="9"/>
      <c r="E462" s="9"/>
      <c r="F462" s="9"/>
      <c r="G462" s="9"/>
      <c r="H462" s="9"/>
      <c r="I462" s="9"/>
      <c r="J462" s="9"/>
      <c r="K462" s="9"/>
      <c r="L462" s="12"/>
      <c r="M462" s="12"/>
      <c r="N462" s="12"/>
      <c r="O462" s="13"/>
    </row>
    <row r="463" spans="1:15" ht="15.75" x14ac:dyDescent="0.25">
      <c r="A463" s="8"/>
      <c r="B463" s="9"/>
      <c r="C463" s="9"/>
      <c r="D463" s="9"/>
      <c r="E463" s="9"/>
      <c r="F463" s="9"/>
      <c r="G463" s="9"/>
      <c r="H463" s="9"/>
      <c r="I463" s="9"/>
      <c r="J463" s="9"/>
      <c r="K463" s="9"/>
      <c r="L463" s="12"/>
      <c r="M463" s="12"/>
      <c r="N463" s="12"/>
      <c r="O463" s="13"/>
    </row>
    <row r="464" spans="1:15" ht="15.75" x14ac:dyDescent="0.25">
      <c r="A464" s="8"/>
      <c r="B464" s="9"/>
      <c r="C464" s="9"/>
      <c r="D464" s="9"/>
      <c r="E464" s="9"/>
      <c r="F464" s="9"/>
      <c r="G464" s="9"/>
      <c r="H464" s="9"/>
      <c r="I464" s="9"/>
      <c r="J464" s="9"/>
      <c r="K464" s="9"/>
      <c r="L464" s="12"/>
      <c r="M464" s="12"/>
      <c r="N464" s="12"/>
      <c r="O464" s="13"/>
    </row>
    <row r="465" spans="1:15" ht="15.75" x14ac:dyDescent="0.25">
      <c r="A465" s="8"/>
      <c r="B465" s="9"/>
      <c r="C465" s="9"/>
      <c r="D465" s="9"/>
      <c r="E465" s="9"/>
      <c r="F465" s="9"/>
      <c r="G465" s="9"/>
      <c r="H465" s="9"/>
      <c r="I465" s="9"/>
      <c r="J465" s="9"/>
      <c r="K465" s="9"/>
      <c r="L465" s="12"/>
      <c r="M465" s="12"/>
      <c r="N465" s="12"/>
      <c r="O465" s="13"/>
    </row>
    <row r="466" spans="1:15" ht="15.75" x14ac:dyDescent="0.25">
      <c r="A466" s="8"/>
      <c r="B466" s="9"/>
      <c r="C466" s="9"/>
      <c r="D466" s="9"/>
      <c r="E466" s="9"/>
      <c r="F466" s="9"/>
      <c r="G466" s="9"/>
      <c r="H466" s="9"/>
      <c r="I466" s="9"/>
      <c r="J466" s="9"/>
      <c r="K466" s="9"/>
      <c r="L466" s="12"/>
      <c r="M466" s="12"/>
      <c r="N466" s="12"/>
      <c r="O466" s="13"/>
    </row>
    <row r="467" spans="1:15" ht="15.75" x14ac:dyDescent="0.25">
      <c r="A467" s="8"/>
      <c r="B467" s="9"/>
      <c r="C467" s="9"/>
      <c r="D467" s="9"/>
      <c r="E467" s="9"/>
      <c r="F467" s="9"/>
      <c r="G467" s="9"/>
      <c r="H467" s="9"/>
      <c r="I467" s="9"/>
      <c r="J467" s="9"/>
      <c r="K467" s="9"/>
      <c r="L467" s="12"/>
      <c r="M467" s="12"/>
      <c r="N467" s="12"/>
      <c r="O467" s="13"/>
    </row>
    <row r="468" spans="1:15" ht="15.75" x14ac:dyDescent="0.25">
      <c r="A468" s="8"/>
      <c r="B468" s="9"/>
      <c r="C468" s="9"/>
      <c r="D468" s="9"/>
      <c r="E468" s="9"/>
      <c r="F468" s="9"/>
      <c r="G468" s="9"/>
      <c r="H468" s="9"/>
      <c r="I468" s="9"/>
      <c r="J468" s="9"/>
      <c r="K468" s="9"/>
      <c r="L468" s="12"/>
      <c r="M468" s="12"/>
      <c r="N468" s="12"/>
      <c r="O468" s="13"/>
    </row>
    <row r="469" spans="1:15" ht="15.75" x14ac:dyDescent="0.25">
      <c r="A469" s="8"/>
      <c r="B469" s="9"/>
      <c r="C469" s="9"/>
      <c r="D469" s="9"/>
      <c r="E469" s="9"/>
      <c r="F469" s="9"/>
      <c r="G469" s="9"/>
      <c r="H469" s="9"/>
      <c r="I469" s="9"/>
      <c r="J469" s="9"/>
      <c r="K469" s="9"/>
      <c r="L469" s="12"/>
      <c r="M469" s="12"/>
      <c r="N469" s="12"/>
      <c r="O469" s="13"/>
    </row>
    <row r="470" spans="1:15" ht="15.75" x14ac:dyDescent="0.25">
      <c r="A470" s="8"/>
      <c r="B470" s="9"/>
      <c r="C470" s="9"/>
      <c r="D470" s="9"/>
      <c r="E470" s="9"/>
      <c r="F470" s="9"/>
      <c r="G470" s="9"/>
      <c r="H470" s="9"/>
      <c r="I470" s="9"/>
      <c r="J470" s="9"/>
      <c r="K470" s="9"/>
      <c r="L470" s="12"/>
      <c r="M470" s="12"/>
      <c r="N470" s="12"/>
      <c r="O470" s="13"/>
    </row>
    <row r="471" spans="1:15" ht="15.75" x14ac:dyDescent="0.25">
      <c r="A471" s="8"/>
      <c r="B471" s="9"/>
      <c r="C471" s="9"/>
      <c r="D471" s="9"/>
      <c r="E471" s="9"/>
      <c r="F471" s="9"/>
      <c r="G471" s="9"/>
      <c r="H471" s="9"/>
      <c r="I471" s="9"/>
      <c r="J471" s="9"/>
      <c r="K471" s="9"/>
      <c r="L471" s="12"/>
      <c r="M471" s="12"/>
      <c r="N471" s="12"/>
      <c r="O471" s="13"/>
    </row>
    <row r="472" spans="1:15" ht="15.75" x14ac:dyDescent="0.25">
      <c r="A472" s="8"/>
      <c r="B472" s="9"/>
      <c r="C472" s="9"/>
      <c r="D472" s="9"/>
      <c r="E472" s="9"/>
      <c r="F472" s="9"/>
      <c r="G472" s="9"/>
      <c r="H472" s="9"/>
      <c r="I472" s="9"/>
      <c r="J472" s="9"/>
      <c r="K472" s="9"/>
      <c r="L472" s="12"/>
      <c r="M472" s="12"/>
      <c r="N472" s="12"/>
      <c r="O472" s="13"/>
    </row>
    <row r="473" spans="1:15" ht="15.75" x14ac:dyDescent="0.25">
      <c r="A473" s="8"/>
      <c r="B473" s="9"/>
      <c r="C473" s="9"/>
      <c r="D473" s="9"/>
      <c r="E473" s="9"/>
      <c r="F473" s="9"/>
      <c r="G473" s="9"/>
      <c r="H473" s="9"/>
      <c r="I473" s="9"/>
      <c r="J473" s="9"/>
      <c r="K473" s="9"/>
      <c r="L473" s="12"/>
      <c r="M473" s="12"/>
      <c r="N473" s="12"/>
      <c r="O473" s="13"/>
    </row>
    <row r="474" spans="1:15" ht="15.75" x14ac:dyDescent="0.25">
      <c r="A474" s="8"/>
      <c r="B474" s="9"/>
      <c r="C474" s="9"/>
      <c r="D474" s="9"/>
      <c r="E474" s="9"/>
      <c r="F474" s="9"/>
      <c r="G474" s="9"/>
      <c r="H474" s="9"/>
      <c r="I474" s="9"/>
      <c r="J474" s="9"/>
      <c r="K474" s="9"/>
      <c r="L474" s="12"/>
      <c r="M474" s="12"/>
      <c r="N474" s="12"/>
      <c r="O474" s="13"/>
    </row>
    <row r="475" spans="1:15" ht="15.75" x14ac:dyDescent="0.25">
      <c r="A475" s="8"/>
      <c r="B475" s="9"/>
      <c r="C475" s="9"/>
      <c r="D475" s="9"/>
      <c r="E475" s="9"/>
      <c r="F475" s="9"/>
      <c r="G475" s="9"/>
      <c r="H475" s="9"/>
      <c r="I475" s="9"/>
      <c r="J475" s="9"/>
      <c r="K475" s="9"/>
      <c r="L475" s="12"/>
      <c r="M475" s="12"/>
      <c r="N475" s="12"/>
      <c r="O475" s="13"/>
    </row>
    <row r="476" spans="1:15" ht="15.75" x14ac:dyDescent="0.25">
      <c r="A476" s="8"/>
      <c r="B476" s="9"/>
      <c r="C476" s="9"/>
      <c r="D476" s="9"/>
      <c r="E476" s="9"/>
      <c r="F476" s="9"/>
      <c r="G476" s="9"/>
      <c r="H476" s="9"/>
      <c r="I476" s="9"/>
      <c r="J476" s="9"/>
      <c r="K476" s="9"/>
      <c r="L476" s="12"/>
      <c r="M476" s="12"/>
      <c r="N476" s="12"/>
      <c r="O476" s="13"/>
    </row>
    <row r="477" spans="1:15" ht="15.75" x14ac:dyDescent="0.25">
      <c r="A477" s="8"/>
      <c r="B477" s="9"/>
      <c r="C477" s="9"/>
      <c r="D477" s="9"/>
      <c r="E477" s="9"/>
      <c r="F477" s="9"/>
      <c r="G477" s="9"/>
      <c r="H477" s="9"/>
      <c r="I477" s="9"/>
      <c r="J477" s="9"/>
      <c r="K477" s="9"/>
      <c r="L477" s="12"/>
      <c r="M477" s="12"/>
      <c r="N477" s="12"/>
      <c r="O477" s="13"/>
    </row>
    <row r="478" spans="1:15" ht="15.75" x14ac:dyDescent="0.25">
      <c r="A478" s="8"/>
      <c r="B478" s="9"/>
      <c r="C478" s="9"/>
      <c r="D478" s="9"/>
      <c r="E478" s="9"/>
      <c r="F478" s="9"/>
      <c r="G478" s="9"/>
      <c r="H478" s="9"/>
      <c r="I478" s="9"/>
      <c r="J478" s="9"/>
      <c r="K478" s="9"/>
      <c r="L478" s="12"/>
      <c r="M478" s="12"/>
      <c r="N478" s="12"/>
      <c r="O478" s="13"/>
    </row>
    <row r="479" spans="1:15" ht="15.75" x14ac:dyDescent="0.25">
      <c r="A479" s="8"/>
      <c r="B479" s="9"/>
      <c r="C479" s="9"/>
      <c r="D479" s="9"/>
      <c r="E479" s="9"/>
      <c r="F479" s="9"/>
      <c r="G479" s="9"/>
      <c r="H479" s="9"/>
      <c r="I479" s="9"/>
      <c r="J479" s="9"/>
      <c r="K479" s="9"/>
      <c r="L479" s="12"/>
      <c r="M479" s="12"/>
      <c r="N479" s="12"/>
      <c r="O479" s="13"/>
    </row>
    <row r="480" spans="1:15" ht="15.75" x14ac:dyDescent="0.25">
      <c r="A480" s="8"/>
      <c r="B480" s="9"/>
      <c r="C480" s="9"/>
      <c r="D480" s="9"/>
      <c r="E480" s="9"/>
      <c r="F480" s="9"/>
      <c r="G480" s="9"/>
      <c r="H480" s="9"/>
      <c r="I480" s="9"/>
      <c r="J480" s="9"/>
      <c r="K480" s="9"/>
      <c r="L480" s="12"/>
      <c r="M480" s="12"/>
      <c r="N480" s="12"/>
      <c r="O480" s="13"/>
    </row>
    <row r="481" spans="1:15" ht="15.75" x14ac:dyDescent="0.25">
      <c r="A481" s="8"/>
      <c r="B481" s="9"/>
      <c r="C481" s="9"/>
      <c r="D481" s="9"/>
      <c r="E481" s="9"/>
      <c r="F481" s="9"/>
      <c r="G481" s="9"/>
      <c r="H481" s="9"/>
      <c r="I481" s="9"/>
      <c r="J481" s="9"/>
      <c r="K481" s="9"/>
      <c r="L481" s="12"/>
      <c r="M481" s="12"/>
      <c r="N481" s="12"/>
      <c r="O481" s="13"/>
    </row>
    <row r="482" spans="1:15" ht="15.75" x14ac:dyDescent="0.25">
      <c r="A482" s="8"/>
      <c r="B482" s="9"/>
      <c r="C482" s="9"/>
      <c r="D482" s="9"/>
      <c r="E482" s="9"/>
      <c r="F482" s="9"/>
      <c r="G482" s="9"/>
      <c r="H482" s="9"/>
      <c r="I482" s="9"/>
      <c r="J482" s="9"/>
      <c r="K482" s="9"/>
      <c r="L482" s="12"/>
      <c r="M482" s="12"/>
      <c r="N482" s="12"/>
      <c r="O482" s="13"/>
    </row>
    <row r="483" spans="1:15" ht="15.75" x14ac:dyDescent="0.25">
      <c r="A483" s="8"/>
      <c r="B483" s="9"/>
      <c r="C483" s="9"/>
      <c r="D483" s="9"/>
      <c r="E483" s="9"/>
      <c r="F483" s="9"/>
      <c r="G483" s="9"/>
      <c r="H483" s="9"/>
      <c r="I483" s="9"/>
      <c r="J483" s="9"/>
      <c r="K483" s="9"/>
      <c r="L483" s="12"/>
      <c r="M483" s="12"/>
      <c r="N483" s="12"/>
      <c r="O483" s="13"/>
    </row>
    <row r="484" spans="1:15" ht="15.75" x14ac:dyDescent="0.25">
      <c r="A484" s="8"/>
      <c r="B484" s="9"/>
      <c r="C484" s="9"/>
      <c r="D484" s="9"/>
      <c r="E484" s="9"/>
      <c r="F484" s="9"/>
      <c r="G484" s="9"/>
      <c r="H484" s="9"/>
      <c r="I484" s="9"/>
      <c r="J484" s="9"/>
      <c r="K484" s="9"/>
      <c r="L484" s="12"/>
      <c r="M484" s="12"/>
      <c r="N484" s="12"/>
      <c r="O484" s="13"/>
    </row>
    <row r="485" spans="1:15" ht="15.75" x14ac:dyDescent="0.25">
      <c r="A485" s="8"/>
      <c r="B485" s="9"/>
      <c r="C485" s="9"/>
      <c r="D485" s="9"/>
      <c r="E485" s="9"/>
      <c r="F485" s="9"/>
      <c r="G485" s="9"/>
      <c r="H485" s="9"/>
      <c r="I485" s="9"/>
      <c r="J485" s="9"/>
      <c r="K485" s="9"/>
      <c r="L485" s="12"/>
      <c r="M485" s="12"/>
      <c r="N485" s="12"/>
      <c r="O485" s="13"/>
    </row>
    <row r="486" spans="1:15" ht="15.75" x14ac:dyDescent="0.25">
      <c r="A486" s="8"/>
      <c r="B486" s="9"/>
      <c r="C486" s="9"/>
      <c r="D486" s="9"/>
      <c r="E486" s="9"/>
      <c r="F486" s="9"/>
      <c r="G486" s="9"/>
      <c r="H486" s="9"/>
      <c r="I486" s="9"/>
      <c r="J486" s="9"/>
      <c r="K486" s="9"/>
      <c r="L486" s="12"/>
      <c r="M486" s="12"/>
      <c r="N486" s="12"/>
      <c r="O486" s="13"/>
    </row>
    <row r="487" spans="1:15" ht="15.75" x14ac:dyDescent="0.25">
      <c r="A487" s="8"/>
      <c r="B487" s="9"/>
      <c r="C487" s="9"/>
      <c r="D487" s="9"/>
      <c r="E487" s="9"/>
      <c r="F487" s="9"/>
      <c r="G487" s="9"/>
      <c r="H487" s="9"/>
      <c r="I487" s="9"/>
      <c r="J487" s="9"/>
      <c r="K487" s="9"/>
      <c r="L487" s="12"/>
      <c r="M487" s="12"/>
      <c r="N487" s="12"/>
      <c r="O487" s="13"/>
    </row>
    <row r="488" spans="1:15" ht="15.75" x14ac:dyDescent="0.25">
      <c r="A488" s="8"/>
      <c r="B488" s="9"/>
      <c r="C488" s="9"/>
      <c r="D488" s="9"/>
      <c r="E488" s="9"/>
      <c r="F488" s="9"/>
      <c r="G488" s="9"/>
      <c r="H488" s="9"/>
      <c r="I488" s="9"/>
      <c r="J488" s="9"/>
      <c r="K488" s="9"/>
      <c r="L488" s="12"/>
      <c r="M488" s="12"/>
      <c r="N488" s="12"/>
      <c r="O488" s="13"/>
    </row>
    <row r="489" spans="1:15" ht="15.75" x14ac:dyDescent="0.25">
      <c r="A489" s="8"/>
      <c r="B489" s="9"/>
      <c r="C489" s="9"/>
      <c r="D489" s="9"/>
      <c r="E489" s="9"/>
      <c r="F489" s="9"/>
      <c r="G489" s="9"/>
      <c r="H489" s="9"/>
      <c r="I489" s="9"/>
      <c r="J489" s="9"/>
      <c r="K489" s="9"/>
      <c r="L489" s="12"/>
      <c r="M489" s="12"/>
      <c r="N489" s="12"/>
      <c r="O489" s="13"/>
    </row>
    <row r="490" spans="1:15" ht="15.75" x14ac:dyDescent="0.25">
      <c r="A490" s="8"/>
      <c r="B490" s="9"/>
      <c r="C490" s="9"/>
      <c r="D490" s="9"/>
      <c r="E490" s="9"/>
      <c r="F490" s="9"/>
      <c r="G490" s="9"/>
      <c r="H490" s="9"/>
      <c r="I490" s="9"/>
      <c r="J490" s="9"/>
      <c r="K490" s="9"/>
      <c r="L490" s="12"/>
      <c r="M490" s="12"/>
      <c r="N490" s="12"/>
      <c r="O490" s="13"/>
    </row>
    <row r="491" spans="1:15" ht="15.75" x14ac:dyDescent="0.25">
      <c r="A491" s="8"/>
      <c r="B491" s="9"/>
      <c r="C491" s="9"/>
      <c r="D491" s="9"/>
      <c r="E491" s="9"/>
      <c r="F491" s="9"/>
      <c r="G491" s="9"/>
      <c r="H491" s="9"/>
      <c r="I491" s="9"/>
      <c r="J491" s="9"/>
      <c r="K491" s="9"/>
      <c r="L491" s="12"/>
      <c r="M491" s="12"/>
      <c r="N491" s="12"/>
      <c r="O491" s="13"/>
    </row>
    <row r="492" spans="1:15" ht="15.75" x14ac:dyDescent="0.25">
      <c r="A492" s="8"/>
      <c r="B492" s="9"/>
      <c r="C492" s="9"/>
      <c r="D492" s="9"/>
      <c r="E492" s="9"/>
      <c r="F492" s="9"/>
      <c r="G492" s="9"/>
      <c r="H492" s="9"/>
      <c r="I492" s="9"/>
      <c r="J492" s="9"/>
      <c r="K492" s="9"/>
      <c r="L492" s="12"/>
      <c r="M492" s="12"/>
      <c r="N492" s="12"/>
      <c r="O492" s="13"/>
    </row>
    <row r="493" spans="1:15" ht="15.75" x14ac:dyDescent="0.25">
      <c r="A493" s="8"/>
      <c r="B493" s="9"/>
      <c r="C493" s="9"/>
      <c r="D493" s="9"/>
      <c r="E493" s="9"/>
      <c r="F493" s="9"/>
      <c r="G493" s="9"/>
      <c r="H493" s="9"/>
      <c r="I493" s="9"/>
      <c r="J493" s="9"/>
      <c r="K493" s="9"/>
      <c r="L493" s="12"/>
      <c r="M493" s="12"/>
      <c r="N493" s="12"/>
      <c r="O493" s="13"/>
    </row>
    <row r="494" spans="1:15" ht="15.75" x14ac:dyDescent="0.25">
      <c r="A494" s="8"/>
      <c r="B494" s="9"/>
      <c r="C494" s="9"/>
      <c r="D494" s="9"/>
      <c r="E494" s="9"/>
      <c r="F494" s="9"/>
      <c r="G494" s="9"/>
      <c r="H494" s="9"/>
      <c r="I494" s="9"/>
      <c r="J494" s="9"/>
      <c r="K494" s="9"/>
      <c r="L494" s="12"/>
      <c r="M494" s="12"/>
      <c r="N494" s="12"/>
      <c r="O494" s="13"/>
    </row>
    <row r="495" spans="1:15" ht="15.75" x14ac:dyDescent="0.25">
      <c r="A495" s="8"/>
      <c r="B495" s="9"/>
      <c r="C495" s="9"/>
      <c r="D495" s="9"/>
      <c r="E495" s="9"/>
      <c r="F495" s="9"/>
      <c r="G495" s="9"/>
      <c r="H495" s="9"/>
      <c r="I495" s="9"/>
      <c r="J495" s="9"/>
      <c r="K495" s="9"/>
      <c r="L495" s="12"/>
      <c r="M495" s="12"/>
      <c r="N495" s="12"/>
      <c r="O495" s="13"/>
    </row>
    <row r="496" spans="1:15" ht="15.75" x14ac:dyDescent="0.25">
      <c r="A496" s="8"/>
      <c r="B496" s="9"/>
      <c r="C496" s="9"/>
      <c r="D496" s="9"/>
      <c r="E496" s="9"/>
      <c r="F496" s="9"/>
      <c r="G496" s="9"/>
      <c r="H496" s="9"/>
      <c r="I496" s="9"/>
      <c r="J496" s="9"/>
      <c r="K496" s="9"/>
      <c r="L496" s="12"/>
      <c r="M496" s="12"/>
      <c r="N496" s="12"/>
      <c r="O496" s="13"/>
    </row>
    <row r="497" spans="1:15" ht="15.75" x14ac:dyDescent="0.25">
      <c r="A497" s="8"/>
      <c r="B497" s="9"/>
      <c r="C497" s="9"/>
      <c r="D497" s="9"/>
      <c r="E497" s="9"/>
      <c r="F497" s="9"/>
      <c r="G497" s="9"/>
      <c r="H497" s="9"/>
      <c r="I497" s="9"/>
      <c r="J497" s="9"/>
      <c r="K497" s="9"/>
      <c r="L497" s="12"/>
      <c r="M497" s="12"/>
      <c r="N497" s="12"/>
      <c r="O497" s="13"/>
    </row>
    <row r="498" spans="1:15" ht="15.75" x14ac:dyDescent="0.25">
      <c r="A498" s="8"/>
      <c r="B498" s="9"/>
      <c r="C498" s="9"/>
      <c r="D498" s="9"/>
      <c r="E498" s="9"/>
      <c r="F498" s="9"/>
      <c r="G498" s="9"/>
      <c r="H498" s="9"/>
      <c r="I498" s="9"/>
      <c r="J498" s="9"/>
      <c r="K498" s="9"/>
      <c r="L498" s="12"/>
      <c r="M498" s="12"/>
      <c r="N498" s="12"/>
      <c r="O498" s="13"/>
    </row>
    <row r="499" spans="1:15" ht="15.75" x14ac:dyDescent="0.25">
      <c r="A499" s="8"/>
      <c r="B499" s="9"/>
      <c r="C499" s="9"/>
      <c r="D499" s="9"/>
      <c r="E499" s="9"/>
      <c r="F499" s="9"/>
      <c r="G499" s="9"/>
      <c r="H499" s="9"/>
      <c r="I499" s="9"/>
      <c r="J499" s="9"/>
      <c r="K499" s="9"/>
      <c r="L499" s="12"/>
      <c r="M499" s="12"/>
      <c r="N499" s="12"/>
      <c r="O499" s="13"/>
    </row>
    <row r="500" spans="1:15" ht="15.75" x14ac:dyDescent="0.25">
      <c r="A500" s="8"/>
      <c r="B500" s="9"/>
      <c r="C500" s="9"/>
      <c r="D500" s="9"/>
      <c r="E500" s="9"/>
      <c r="F500" s="9"/>
      <c r="G500" s="9"/>
      <c r="H500" s="9"/>
      <c r="I500" s="9"/>
      <c r="J500" s="9"/>
      <c r="K500" s="9"/>
      <c r="L500" s="12"/>
      <c r="M500" s="12"/>
      <c r="N500" s="12"/>
      <c r="O500" s="13"/>
    </row>
    <row r="501" spans="1:15" ht="15.75" x14ac:dyDescent="0.25">
      <c r="A501" s="8"/>
      <c r="B501" s="9"/>
      <c r="C501" s="9"/>
      <c r="D501" s="9"/>
      <c r="E501" s="9"/>
      <c r="F501" s="9"/>
      <c r="G501" s="9"/>
      <c r="H501" s="9"/>
      <c r="I501" s="9"/>
      <c r="J501" s="9"/>
      <c r="K501" s="9"/>
      <c r="L501" s="12"/>
      <c r="M501" s="12"/>
      <c r="N501" s="12"/>
      <c r="O501" s="13"/>
    </row>
    <row r="502" spans="1:15" ht="15.75" x14ac:dyDescent="0.25">
      <c r="A502" s="8"/>
      <c r="B502" s="9"/>
      <c r="C502" s="9"/>
      <c r="D502" s="9"/>
      <c r="E502" s="9"/>
      <c r="F502" s="9"/>
      <c r="G502" s="9"/>
      <c r="H502" s="9"/>
      <c r="I502" s="9"/>
      <c r="J502" s="9"/>
      <c r="K502" s="9"/>
      <c r="L502" s="12"/>
      <c r="M502" s="12"/>
      <c r="N502" s="12"/>
      <c r="O502" s="13"/>
    </row>
    <row r="503" spans="1:15" ht="15.75" x14ac:dyDescent="0.25">
      <c r="A503" s="8"/>
      <c r="B503" s="9"/>
      <c r="C503" s="9"/>
      <c r="D503" s="9"/>
      <c r="E503" s="9"/>
      <c r="F503" s="9"/>
      <c r="G503" s="9"/>
      <c r="H503" s="9"/>
      <c r="I503" s="9"/>
      <c r="J503" s="9"/>
      <c r="K503" s="9"/>
      <c r="L503" s="12"/>
      <c r="M503" s="12"/>
      <c r="N503" s="12"/>
      <c r="O503" s="13"/>
    </row>
    <row r="504" spans="1:15" ht="15.75" x14ac:dyDescent="0.25">
      <c r="A504" s="8"/>
      <c r="B504" s="9"/>
      <c r="C504" s="9"/>
      <c r="D504" s="9"/>
      <c r="E504" s="9"/>
      <c r="F504" s="9"/>
      <c r="G504" s="9"/>
      <c r="H504" s="9"/>
      <c r="I504" s="9"/>
      <c r="J504" s="9"/>
      <c r="K504" s="9"/>
      <c r="L504" s="12"/>
      <c r="M504" s="12"/>
      <c r="N504" s="12"/>
      <c r="O504" s="13"/>
    </row>
    <row r="505" spans="1:15" ht="15.75" x14ac:dyDescent="0.25">
      <c r="A505" s="8"/>
      <c r="B505" s="9"/>
      <c r="C505" s="9"/>
      <c r="D505" s="9"/>
      <c r="E505" s="9"/>
      <c r="F505" s="9"/>
      <c r="G505" s="9"/>
      <c r="H505" s="9"/>
      <c r="I505" s="9"/>
      <c r="J505" s="9"/>
      <c r="K505" s="9"/>
      <c r="L505" s="12"/>
      <c r="M505" s="12"/>
      <c r="N505" s="12"/>
      <c r="O505" s="13"/>
    </row>
    <row r="506" spans="1:15" ht="15.75" x14ac:dyDescent="0.25">
      <c r="A506" s="8"/>
      <c r="B506" s="9"/>
      <c r="C506" s="9"/>
      <c r="D506" s="9"/>
      <c r="E506" s="9"/>
      <c r="F506" s="9"/>
      <c r="G506" s="9"/>
      <c r="H506" s="9"/>
      <c r="I506" s="9"/>
      <c r="J506" s="9"/>
      <c r="K506" s="9"/>
      <c r="L506" s="12"/>
      <c r="M506" s="12"/>
      <c r="N506" s="12"/>
      <c r="O506" s="13"/>
    </row>
    <row r="507" spans="1:15" ht="15.75" x14ac:dyDescent="0.25">
      <c r="A507" s="8"/>
      <c r="B507" s="9"/>
      <c r="C507" s="9"/>
      <c r="D507" s="9"/>
      <c r="E507" s="9"/>
      <c r="F507" s="9"/>
      <c r="G507" s="9"/>
      <c r="H507" s="9"/>
      <c r="I507" s="9"/>
      <c r="J507" s="9"/>
      <c r="K507" s="9"/>
      <c r="L507" s="12"/>
      <c r="M507" s="12"/>
      <c r="N507" s="12"/>
      <c r="O507" s="13"/>
    </row>
    <row r="508" spans="1:15" ht="15.75" x14ac:dyDescent="0.25">
      <c r="A508" s="8"/>
      <c r="B508" s="9"/>
      <c r="C508" s="9"/>
      <c r="D508" s="9"/>
      <c r="E508" s="9"/>
      <c r="F508" s="9"/>
      <c r="G508" s="9"/>
      <c r="H508" s="9"/>
      <c r="I508" s="9"/>
      <c r="J508" s="9"/>
      <c r="K508" s="9"/>
      <c r="L508" s="12"/>
      <c r="M508" s="12"/>
      <c r="N508" s="12"/>
      <c r="O508" s="13"/>
    </row>
    <row r="509" spans="1:15" ht="15.75" x14ac:dyDescent="0.25">
      <c r="A509" s="8"/>
      <c r="B509" s="9"/>
      <c r="C509" s="9"/>
      <c r="D509" s="9"/>
      <c r="E509" s="9"/>
      <c r="F509" s="9"/>
      <c r="G509" s="9"/>
      <c r="H509" s="9"/>
      <c r="I509" s="9"/>
      <c r="J509" s="9"/>
      <c r="K509" s="9"/>
      <c r="L509" s="12"/>
      <c r="M509" s="12"/>
      <c r="N509" s="12"/>
      <c r="O509" s="13"/>
    </row>
    <row r="510" spans="1:15" ht="15.75" x14ac:dyDescent="0.25">
      <c r="A510" s="8"/>
      <c r="B510" s="9"/>
      <c r="C510" s="9"/>
      <c r="D510" s="9"/>
      <c r="E510" s="9"/>
      <c r="F510" s="9"/>
      <c r="G510" s="9"/>
      <c r="H510" s="9"/>
      <c r="I510" s="9"/>
      <c r="J510" s="9"/>
      <c r="K510" s="9"/>
      <c r="L510" s="12"/>
      <c r="M510" s="12"/>
      <c r="N510" s="12"/>
      <c r="O510" s="13"/>
    </row>
    <row r="511" spans="1:15" ht="15.75" x14ac:dyDescent="0.25">
      <c r="A511" s="8"/>
      <c r="B511" s="9"/>
      <c r="C511" s="9"/>
      <c r="D511" s="9"/>
      <c r="E511" s="9"/>
      <c r="F511" s="9"/>
      <c r="G511" s="9"/>
      <c r="H511" s="9"/>
      <c r="I511" s="9"/>
      <c r="J511" s="9"/>
      <c r="K511" s="9"/>
      <c r="L511" s="12"/>
      <c r="M511" s="12"/>
      <c r="N511" s="12"/>
      <c r="O511" s="13"/>
    </row>
    <row r="512" spans="1:15" ht="15.75" x14ac:dyDescent="0.25">
      <c r="A512" s="8"/>
      <c r="B512" s="9"/>
      <c r="C512" s="9"/>
      <c r="D512" s="9"/>
      <c r="E512" s="9"/>
      <c r="F512" s="9"/>
      <c r="G512" s="9"/>
      <c r="H512" s="9"/>
      <c r="I512" s="9"/>
      <c r="J512" s="9"/>
      <c r="K512" s="9"/>
      <c r="L512" s="12"/>
      <c r="M512" s="12"/>
      <c r="N512" s="12"/>
      <c r="O512" s="13"/>
    </row>
    <row r="513" spans="1:15" ht="15.75" x14ac:dyDescent="0.25">
      <c r="A513" s="8"/>
      <c r="B513" s="9"/>
      <c r="C513" s="9"/>
      <c r="D513" s="9"/>
      <c r="E513" s="9"/>
      <c r="F513" s="9"/>
      <c r="G513" s="9"/>
      <c r="H513" s="9"/>
      <c r="I513" s="9"/>
      <c r="J513" s="9"/>
      <c r="K513" s="9"/>
      <c r="L513" s="12"/>
      <c r="M513" s="12"/>
      <c r="N513" s="12"/>
      <c r="O513" s="13"/>
    </row>
    <row r="514" spans="1:15" ht="15.75" x14ac:dyDescent="0.25">
      <c r="A514" s="8"/>
      <c r="B514" s="9"/>
      <c r="C514" s="9"/>
      <c r="D514" s="9"/>
      <c r="E514" s="9"/>
      <c r="F514" s="9"/>
      <c r="G514" s="9"/>
      <c r="H514" s="9"/>
      <c r="I514" s="9"/>
      <c r="J514" s="9"/>
      <c r="K514" s="9"/>
      <c r="L514" s="12"/>
      <c r="M514" s="12"/>
      <c r="N514" s="12"/>
      <c r="O514" s="13"/>
    </row>
    <row r="515" spans="1:15" ht="15.75" x14ac:dyDescent="0.25">
      <c r="A515" s="8"/>
      <c r="B515" s="9"/>
      <c r="C515" s="9"/>
      <c r="D515" s="9"/>
      <c r="E515" s="9"/>
      <c r="F515" s="9"/>
      <c r="G515" s="9"/>
      <c r="H515" s="9"/>
      <c r="I515" s="9"/>
      <c r="J515" s="9"/>
      <c r="K515" s="9"/>
      <c r="L515" s="12"/>
      <c r="M515" s="12"/>
      <c r="N515" s="12"/>
      <c r="O515" s="13"/>
    </row>
    <row r="516" spans="1:15" ht="15.75" x14ac:dyDescent="0.25">
      <c r="A516" s="8"/>
      <c r="B516" s="9"/>
      <c r="C516" s="9"/>
      <c r="D516" s="9"/>
      <c r="E516" s="9"/>
      <c r="F516" s="9"/>
      <c r="G516" s="9"/>
      <c r="H516" s="9"/>
      <c r="I516" s="9"/>
      <c r="J516" s="9"/>
      <c r="K516" s="9"/>
      <c r="L516" s="12"/>
      <c r="M516" s="12"/>
      <c r="N516" s="12"/>
      <c r="O516" s="13"/>
    </row>
    <row r="517" spans="1:15" ht="15.75" x14ac:dyDescent="0.25">
      <c r="A517" s="8"/>
      <c r="B517" s="9"/>
      <c r="C517" s="9"/>
      <c r="D517" s="9"/>
      <c r="E517" s="9"/>
      <c r="F517" s="9"/>
      <c r="G517" s="9"/>
      <c r="H517" s="9"/>
      <c r="I517" s="9"/>
      <c r="J517" s="9"/>
      <c r="K517" s="9"/>
      <c r="L517" s="12"/>
      <c r="M517" s="12"/>
      <c r="N517" s="12"/>
      <c r="O517" s="13"/>
    </row>
    <row r="518" spans="1:15" ht="15.75" x14ac:dyDescent="0.25">
      <c r="A518" s="8"/>
      <c r="B518" s="9"/>
      <c r="C518" s="9"/>
      <c r="D518" s="9"/>
      <c r="E518" s="9"/>
      <c r="F518" s="9"/>
      <c r="G518" s="9"/>
      <c r="H518" s="9"/>
      <c r="I518" s="9"/>
      <c r="J518" s="9"/>
      <c r="K518" s="9"/>
      <c r="L518" s="12"/>
      <c r="M518" s="12"/>
      <c r="N518" s="12"/>
      <c r="O518" s="13"/>
    </row>
    <row r="519" spans="1:15" ht="15.75" x14ac:dyDescent="0.25">
      <c r="A519" s="8"/>
      <c r="B519" s="9"/>
      <c r="C519" s="9"/>
      <c r="D519" s="9"/>
      <c r="E519" s="9"/>
      <c r="F519" s="9"/>
      <c r="G519" s="9"/>
      <c r="H519" s="9"/>
      <c r="I519" s="9"/>
      <c r="J519" s="9"/>
      <c r="K519" s="9"/>
      <c r="L519" s="12"/>
      <c r="M519" s="12"/>
      <c r="N519" s="12"/>
      <c r="O519" s="13"/>
    </row>
    <row r="520" spans="1:15" ht="15.75" x14ac:dyDescent="0.25">
      <c r="A520" s="8"/>
      <c r="B520" s="9"/>
      <c r="C520" s="9"/>
      <c r="D520" s="9"/>
      <c r="E520" s="9"/>
      <c r="F520" s="9"/>
      <c r="G520" s="9"/>
      <c r="H520" s="9"/>
      <c r="I520" s="9"/>
      <c r="J520" s="9"/>
      <c r="K520" s="9"/>
      <c r="L520" s="12"/>
      <c r="M520" s="12"/>
      <c r="N520" s="12"/>
      <c r="O520" s="13"/>
    </row>
    <row r="521" spans="1:15" ht="15.75" x14ac:dyDescent="0.25">
      <c r="A521" s="8"/>
      <c r="B521" s="9"/>
      <c r="C521" s="9"/>
      <c r="D521" s="9"/>
      <c r="E521" s="9"/>
      <c r="F521" s="9"/>
      <c r="G521" s="9"/>
      <c r="H521" s="9"/>
      <c r="I521" s="9"/>
      <c r="J521" s="9"/>
      <c r="K521" s="9"/>
      <c r="L521" s="12"/>
      <c r="M521" s="12"/>
      <c r="N521" s="12"/>
      <c r="O521" s="13"/>
    </row>
    <row r="522" spans="1:15" ht="15.75" x14ac:dyDescent="0.25">
      <c r="A522" s="8"/>
      <c r="B522" s="9"/>
      <c r="C522" s="9"/>
      <c r="D522" s="9"/>
      <c r="E522" s="9"/>
      <c r="F522" s="9"/>
      <c r="G522" s="9"/>
      <c r="H522" s="9"/>
      <c r="I522" s="9"/>
      <c r="J522" s="9"/>
      <c r="K522" s="9"/>
      <c r="L522" s="12"/>
      <c r="M522" s="12"/>
      <c r="N522" s="12"/>
      <c r="O522" s="13"/>
    </row>
    <row r="523" spans="1:15" ht="15.75" x14ac:dyDescent="0.25">
      <c r="A523" s="8"/>
      <c r="B523" s="9"/>
      <c r="C523" s="9"/>
      <c r="D523" s="9"/>
      <c r="E523" s="9"/>
      <c r="F523" s="9"/>
      <c r="G523" s="9"/>
      <c r="H523" s="9"/>
      <c r="I523" s="9"/>
      <c r="J523" s="9"/>
      <c r="K523" s="9"/>
      <c r="L523" s="12"/>
      <c r="M523" s="12"/>
      <c r="N523" s="12"/>
      <c r="O523" s="13"/>
    </row>
    <row r="524" spans="1:15" ht="15.75" x14ac:dyDescent="0.25">
      <c r="A524" s="8"/>
      <c r="B524" s="9"/>
      <c r="C524" s="9"/>
      <c r="D524" s="9"/>
      <c r="E524" s="9"/>
      <c r="F524" s="9"/>
      <c r="G524" s="9"/>
      <c r="H524" s="9"/>
      <c r="I524" s="9"/>
      <c r="J524" s="9"/>
      <c r="K524" s="9"/>
      <c r="L524" s="12"/>
      <c r="M524" s="12"/>
      <c r="N524" s="12"/>
      <c r="O524" s="13"/>
    </row>
    <row r="525" spans="1:15" ht="15.75" x14ac:dyDescent="0.25">
      <c r="A525" s="8"/>
      <c r="B525" s="9"/>
      <c r="C525" s="9"/>
      <c r="D525" s="9"/>
      <c r="E525" s="9"/>
      <c r="F525" s="9"/>
      <c r="G525" s="9"/>
      <c r="H525" s="9"/>
      <c r="I525" s="9"/>
      <c r="J525" s="9"/>
      <c r="K525" s="9"/>
      <c r="L525" s="12"/>
      <c r="M525" s="12"/>
      <c r="N525" s="12"/>
      <c r="O525" s="13"/>
    </row>
    <row r="526" spans="1:15" ht="15.75" x14ac:dyDescent="0.25">
      <c r="A526" s="8"/>
      <c r="B526" s="9"/>
      <c r="C526" s="9"/>
      <c r="D526" s="9"/>
      <c r="E526" s="9"/>
      <c r="F526" s="9"/>
      <c r="G526" s="9"/>
      <c r="H526" s="9"/>
      <c r="I526" s="9"/>
      <c r="J526" s="9"/>
      <c r="K526" s="9"/>
      <c r="L526" s="12"/>
      <c r="M526" s="12"/>
      <c r="N526" s="12"/>
      <c r="O526" s="13"/>
    </row>
    <row r="527" spans="1:15" ht="15.75" x14ac:dyDescent="0.25">
      <c r="A527" s="8"/>
      <c r="B527" s="9"/>
      <c r="C527" s="9"/>
      <c r="D527" s="9"/>
      <c r="E527" s="9"/>
      <c r="F527" s="9"/>
      <c r="G527" s="9"/>
      <c r="H527" s="9"/>
      <c r="I527" s="9"/>
      <c r="J527" s="9"/>
      <c r="K527" s="9"/>
      <c r="L527" s="12"/>
      <c r="M527" s="12"/>
      <c r="N527" s="12"/>
      <c r="O527" s="13"/>
    </row>
    <row r="528" spans="1:15" ht="15.75" x14ac:dyDescent="0.25">
      <c r="A528" s="8"/>
      <c r="B528" s="9"/>
      <c r="C528" s="9"/>
      <c r="D528" s="9"/>
      <c r="E528" s="9"/>
      <c r="F528" s="9"/>
      <c r="G528" s="9"/>
      <c r="H528" s="9"/>
      <c r="I528" s="9"/>
      <c r="J528" s="9"/>
      <c r="K528" s="9"/>
      <c r="L528" s="12"/>
      <c r="M528" s="12"/>
      <c r="N528" s="12"/>
      <c r="O528" s="13"/>
    </row>
    <row r="529" spans="1:15" ht="15.75" x14ac:dyDescent="0.25">
      <c r="A529" s="8"/>
      <c r="B529" s="9"/>
      <c r="C529" s="9"/>
      <c r="D529" s="9"/>
      <c r="E529" s="9"/>
      <c r="F529" s="9"/>
      <c r="G529" s="9"/>
      <c r="H529" s="9"/>
      <c r="I529" s="9"/>
      <c r="J529" s="9"/>
      <c r="K529" s="9"/>
      <c r="L529" s="12"/>
      <c r="M529" s="12"/>
      <c r="N529" s="12"/>
      <c r="O529" s="13"/>
    </row>
    <row r="530" spans="1:15" ht="15.75" x14ac:dyDescent="0.25">
      <c r="A530" s="8"/>
      <c r="B530" s="9"/>
      <c r="C530" s="9"/>
      <c r="D530" s="9"/>
      <c r="E530" s="9"/>
      <c r="F530" s="9"/>
      <c r="G530" s="9"/>
      <c r="H530" s="9"/>
      <c r="I530" s="9"/>
      <c r="J530" s="9"/>
      <c r="K530" s="9"/>
      <c r="L530" s="12"/>
      <c r="M530" s="12"/>
      <c r="N530" s="12"/>
      <c r="O530" s="13"/>
    </row>
    <row r="531" spans="1:15" ht="15.75" x14ac:dyDescent="0.25">
      <c r="A531" s="8"/>
      <c r="B531" s="9"/>
      <c r="C531" s="9"/>
      <c r="D531" s="9"/>
      <c r="E531" s="9"/>
      <c r="F531" s="9"/>
      <c r="G531" s="9"/>
      <c r="H531" s="9"/>
      <c r="I531" s="9"/>
      <c r="J531" s="9"/>
      <c r="K531" s="9"/>
      <c r="L531" s="12"/>
      <c r="M531" s="12"/>
      <c r="N531" s="12"/>
      <c r="O531" s="13"/>
    </row>
    <row r="532" spans="1:15" ht="15.75" x14ac:dyDescent="0.25">
      <c r="A532" s="8"/>
      <c r="B532" s="9"/>
      <c r="C532" s="9"/>
      <c r="D532" s="9"/>
      <c r="E532" s="9"/>
      <c r="F532" s="9"/>
      <c r="G532" s="9"/>
      <c r="H532" s="9"/>
      <c r="I532" s="9"/>
      <c r="J532" s="9"/>
      <c r="K532" s="9"/>
      <c r="L532" s="12"/>
      <c r="M532" s="12"/>
      <c r="N532" s="12"/>
      <c r="O532" s="13"/>
    </row>
    <row r="533" spans="1:15" ht="15.75" x14ac:dyDescent="0.25">
      <c r="A533" s="8"/>
      <c r="B533" s="9"/>
      <c r="C533" s="9"/>
      <c r="D533" s="9"/>
      <c r="E533" s="9"/>
      <c r="F533" s="9"/>
      <c r="G533" s="9"/>
      <c r="H533" s="9"/>
      <c r="I533" s="9"/>
      <c r="J533" s="9"/>
      <c r="K533" s="9"/>
      <c r="L533" s="12"/>
      <c r="M533" s="12"/>
      <c r="N533" s="12"/>
      <c r="O533" s="13"/>
    </row>
    <row r="534" spans="1:15" ht="15.75" x14ac:dyDescent="0.25">
      <c r="A534" s="8"/>
      <c r="B534" s="9"/>
      <c r="C534" s="9"/>
      <c r="D534" s="9"/>
      <c r="E534" s="9"/>
      <c r="F534" s="9"/>
      <c r="G534" s="9"/>
      <c r="H534" s="9"/>
      <c r="I534" s="9"/>
      <c r="J534" s="9"/>
      <c r="K534" s="9"/>
      <c r="L534" s="12"/>
      <c r="M534" s="12"/>
      <c r="N534" s="12"/>
      <c r="O534" s="13"/>
    </row>
    <row r="535" spans="1:15" ht="15.75" x14ac:dyDescent="0.25">
      <c r="A535" s="8"/>
      <c r="B535" s="9"/>
      <c r="C535" s="9"/>
      <c r="D535" s="9"/>
      <c r="E535" s="9"/>
      <c r="F535" s="9"/>
      <c r="G535" s="9"/>
      <c r="H535" s="9"/>
      <c r="I535" s="9"/>
      <c r="J535" s="9"/>
      <c r="K535" s="9"/>
      <c r="L535" s="12"/>
      <c r="M535" s="12"/>
      <c r="N535" s="12"/>
      <c r="O535" s="13"/>
    </row>
    <row r="536" spans="1:15" ht="15.75" x14ac:dyDescent="0.25">
      <c r="A536" s="8"/>
      <c r="B536" s="9"/>
      <c r="C536" s="9"/>
      <c r="D536" s="9"/>
      <c r="E536" s="9"/>
      <c r="F536" s="9"/>
      <c r="G536" s="9"/>
      <c r="H536" s="9"/>
      <c r="I536" s="9"/>
      <c r="J536" s="9"/>
      <c r="K536" s="9"/>
      <c r="L536" s="12"/>
      <c r="M536" s="12"/>
      <c r="N536" s="12"/>
      <c r="O536" s="13"/>
    </row>
    <row r="537" spans="1:15" ht="15.75" x14ac:dyDescent="0.25">
      <c r="A537" s="8"/>
      <c r="B537" s="9"/>
      <c r="C537" s="9"/>
      <c r="D537" s="9"/>
      <c r="E537" s="9"/>
      <c r="F537" s="9"/>
      <c r="G537" s="9"/>
      <c r="H537" s="9"/>
      <c r="I537" s="9"/>
      <c r="J537" s="9"/>
      <c r="K537" s="9"/>
      <c r="L537" s="12"/>
      <c r="M537" s="12"/>
    </row>
  </sheetData>
  <mergeCells count="3">
    <mergeCell ref="E22:H22"/>
    <mergeCell ref="E41:H41"/>
    <mergeCell ref="F69:G69"/>
  </mergeCells>
  <pageMargins left="0.7" right="0.7" top="0.75" bottom="0.75" header="0.3" footer="0.3"/>
  <pageSetup orientation="portrait"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M270"/>
  <sheetViews>
    <sheetView tabSelected="1" topLeftCell="A250" workbookViewId="0">
      <selection activeCell="H258" sqref="H258"/>
    </sheetView>
  </sheetViews>
  <sheetFormatPr defaultRowHeight="15" x14ac:dyDescent="0.25"/>
  <cols>
    <col min="1" max="1" width="17.7109375" customWidth="1"/>
    <col min="2" max="2" width="16.42578125" customWidth="1"/>
    <col min="3" max="3" width="26.140625" customWidth="1"/>
    <col min="4" max="4" width="24.5703125" customWidth="1"/>
    <col min="5" max="5" width="17.28515625" customWidth="1"/>
    <col min="6" max="6" width="15.42578125" customWidth="1"/>
    <col min="7" max="7" width="16.7109375" customWidth="1"/>
    <col min="8" max="8" width="17.28515625" customWidth="1"/>
    <col min="9" max="9" width="15.5703125" customWidth="1"/>
    <col min="10" max="10" width="13.42578125" customWidth="1"/>
    <col min="11" max="11" width="16.5703125" customWidth="1"/>
    <col min="12" max="12" width="23.5703125" customWidth="1"/>
    <col min="13" max="13" width="17.42578125" customWidth="1"/>
    <col min="14" max="14" width="10.85546875" customWidth="1"/>
    <col min="15" max="15" width="10.42578125" customWidth="1"/>
    <col min="16" max="16" width="15" customWidth="1"/>
    <col min="17" max="17" width="17.28515625" customWidth="1"/>
    <col min="18" max="18" width="21" bestFit="1" customWidth="1"/>
    <col min="19" max="19" width="20.42578125" bestFit="1" customWidth="1"/>
  </cols>
  <sheetData>
    <row r="1" spans="1:7" ht="28.5" x14ac:dyDescent="0.45">
      <c r="A1" s="174" t="s">
        <v>117</v>
      </c>
      <c r="B1" s="174"/>
    </row>
    <row r="2" spans="1:7" x14ac:dyDescent="0.25">
      <c r="A2" t="s">
        <v>102</v>
      </c>
      <c r="B2" t="s">
        <v>103</v>
      </c>
      <c r="C2" t="s">
        <v>104</v>
      </c>
      <c r="F2" t="s">
        <v>143</v>
      </c>
      <c r="G2" t="s">
        <v>144</v>
      </c>
    </row>
    <row r="3" spans="1:7" x14ac:dyDescent="0.25">
      <c r="A3" s="31" t="s">
        <v>105</v>
      </c>
      <c r="B3" s="2" t="s">
        <v>109</v>
      </c>
      <c r="C3" s="2" t="s">
        <v>108</v>
      </c>
      <c r="F3" t="s">
        <v>145</v>
      </c>
      <c r="G3" t="s">
        <v>144</v>
      </c>
    </row>
    <row r="4" spans="1:7" x14ac:dyDescent="0.25">
      <c r="A4" s="31" t="s">
        <v>106</v>
      </c>
      <c r="B4" s="2" t="s">
        <v>110</v>
      </c>
      <c r="C4" s="2" t="s">
        <v>114</v>
      </c>
      <c r="F4" t="s">
        <v>146</v>
      </c>
      <c r="G4" t="s">
        <v>144</v>
      </c>
    </row>
    <row r="5" spans="1:7" x14ac:dyDescent="0.25">
      <c r="A5" s="31" t="s">
        <v>107</v>
      </c>
      <c r="B5" s="2" t="s">
        <v>112</v>
      </c>
      <c r="C5" s="2" t="s">
        <v>115</v>
      </c>
      <c r="F5" t="s">
        <v>147</v>
      </c>
      <c r="G5" t="s">
        <v>144</v>
      </c>
    </row>
    <row r="6" spans="1:7" x14ac:dyDescent="0.25">
      <c r="A6" s="31" t="s">
        <v>111</v>
      </c>
      <c r="B6" s="2" t="s">
        <v>113</v>
      </c>
      <c r="C6" s="2" t="s">
        <v>116</v>
      </c>
    </row>
    <row r="7" spans="1:7" x14ac:dyDescent="0.25">
      <c r="A7" s="31"/>
      <c r="B7" s="2"/>
      <c r="C7" s="2"/>
    </row>
    <row r="8" spans="1:7" ht="28.5" x14ac:dyDescent="0.45">
      <c r="A8" s="174" t="s">
        <v>124</v>
      </c>
      <c r="B8" s="174"/>
      <c r="C8" s="174"/>
      <c r="D8" s="174"/>
    </row>
    <row r="9" spans="1:7" x14ac:dyDescent="0.25">
      <c r="A9" t="s">
        <v>118</v>
      </c>
      <c r="B9" t="s">
        <v>103</v>
      </c>
      <c r="C9" t="s">
        <v>104</v>
      </c>
      <c r="D9" t="s">
        <v>119</v>
      </c>
    </row>
    <row r="10" spans="1:7" x14ac:dyDescent="0.25">
      <c r="A10" s="32" t="s">
        <v>120</v>
      </c>
      <c r="B10" t="s">
        <v>125</v>
      </c>
      <c r="C10" t="s">
        <v>126</v>
      </c>
      <c r="D10" t="s">
        <v>127</v>
      </c>
    </row>
    <row r="11" spans="1:7" x14ac:dyDescent="0.25">
      <c r="A11" s="33" t="s">
        <v>121</v>
      </c>
      <c r="B11" t="s">
        <v>128</v>
      </c>
      <c r="C11" t="s">
        <v>129</v>
      </c>
      <c r="D11" t="s">
        <v>130</v>
      </c>
    </row>
    <row r="12" spans="1:7" x14ac:dyDescent="0.25">
      <c r="A12" s="32" t="s">
        <v>122</v>
      </c>
      <c r="B12" t="s">
        <v>115</v>
      </c>
      <c r="C12" t="s">
        <v>126</v>
      </c>
      <c r="D12" t="s">
        <v>131</v>
      </c>
    </row>
    <row r="13" spans="1:7" ht="15.75" thickBot="1" x14ac:dyDescent="0.3">
      <c r="A13" s="34" t="s">
        <v>123</v>
      </c>
      <c r="B13" t="s">
        <v>132</v>
      </c>
      <c r="C13" t="s">
        <v>126</v>
      </c>
      <c r="D13" t="s">
        <v>133</v>
      </c>
    </row>
    <row r="15" spans="1:7" ht="48" x14ac:dyDescent="0.45">
      <c r="A15" s="174" t="s">
        <v>134</v>
      </c>
      <c r="B15" s="174"/>
      <c r="C15" s="174"/>
      <c r="F15" s="36" t="s">
        <v>142</v>
      </c>
      <c r="G15" t="s">
        <v>141</v>
      </c>
    </row>
    <row r="16" spans="1:7" x14ac:dyDescent="0.25">
      <c r="A16" s="35" t="s">
        <v>135</v>
      </c>
      <c r="B16" t="s">
        <v>137</v>
      </c>
      <c r="C16" t="s">
        <v>138</v>
      </c>
      <c r="D16" t="s">
        <v>139</v>
      </c>
      <c r="E16" t="s">
        <v>140</v>
      </c>
    </row>
    <row r="17" spans="1:5" x14ac:dyDescent="0.25">
      <c r="A17" s="35" t="s">
        <v>136</v>
      </c>
      <c r="B17">
        <v>100</v>
      </c>
      <c r="C17">
        <v>200</v>
      </c>
      <c r="D17">
        <v>500</v>
      </c>
      <c r="E17">
        <v>600</v>
      </c>
    </row>
    <row r="19" spans="1:5" x14ac:dyDescent="0.25">
      <c r="A19" s="35" t="s">
        <v>135</v>
      </c>
      <c r="B19" s="35" t="s">
        <v>136</v>
      </c>
      <c r="D19" s="35" t="s">
        <v>135</v>
      </c>
      <c r="E19" s="35" t="s">
        <v>136</v>
      </c>
    </row>
    <row r="20" spans="1:5" x14ac:dyDescent="0.25">
      <c r="A20" t="s">
        <v>137</v>
      </c>
      <c r="B20">
        <v>100</v>
      </c>
      <c r="D20" t="s">
        <v>137</v>
      </c>
      <c r="E20">
        <v>100</v>
      </c>
    </row>
    <row r="21" spans="1:5" x14ac:dyDescent="0.25">
      <c r="A21" t="s">
        <v>138</v>
      </c>
      <c r="B21">
        <v>200</v>
      </c>
      <c r="D21" t="s">
        <v>138</v>
      </c>
      <c r="E21">
        <v>200</v>
      </c>
    </row>
    <row r="22" spans="1:5" x14ac:dyDescent="0.25">
      <c r="A22" t="s">
        <v>139</v>
      </c>
      <c r="B22">
        <v>500</v>
      </c>
      <c r="D22" t="s">
        <v>139</v>
      </c>
      <c r="E22">
        <v>500</v>
      </c>
    </row>
    <row r="23" spans="1:5" x14ac:dyDescent="0.25">
      <c r="A23" t="s">
        <v>140</v>
      </c>
      <c r="B23">
        <v>600</v>
      </c>
      <c r="D23" t="s">
        <v>140</v>
      </c>
      <c r="E23">
        <v>600</v>
      </c>
    </row>
    <row r="26" spans="1:5" ht="28.5" x14ac:dyDescent="0.45">
      <c r="A26" s="174" t="s">
        <v>148</v>
      </c>
      <c r="B26" s="174"/>
      <c r="C26" s="174"/>
    </row>
    <row r="28" spans="1:5" ht="15.75" x14ac:dyDescent="0.25">
      <c r="A28" s="40" t="s">
        <v>93</v>
      </c>
      <c r="B28" s="40" t="s">
        <v>94</v>
      </c>
      <c r="C28" s="40" t="s">
        <v>95</v>
      </c>
      <c r="D28" s="40" t="s">
        <v>101</v>
      </c>
    </row>
    <row r="29" spans="1:5" ht="15.75" x14ac:dyDescent="0.25">
      <c r="A29" s="37" t="s">
        <v>98</v>
      </c>
      <c r="B29" s="37">
        <v>48</v>
      </c>
      <c r="C29" s="42">
        <v>38</v>
      </c>
      <c r="D29" s="37" t="str">
        <f t="shared" ref="D29:D35" si="0">IF(B29&lt;40,"FAIL","PASS")</f>
        <v>PASS</v>
      </c>
    </row>
    <row r="30" spans="1:5" ht="15.75" x14ac:dyDescent="0.25">
      <c r="A30" s="37" t="s">
        <v>96</v>
      </c>
      <c r="B30" s="37">
        <v>23</v>
      </c>
      <c r="C30" s="42">
        <v>69</v>
      </c>
      <c r="D30" s="37" t="str">
        <f t="shared" si="0"/>
        <v>FAIL</v>
      </c>
    </row>
    <row r="31" spans="1:5" ht="15.75" x14ac:dyDescent="0.25">
      <c r="A31" s="37" t="s">
        <v>100</v>
      </c>
      <c r="B31" s="37">
        <v>10</v>
      </c>
      <c r="C31" s="42">
        <v>12</v>
      </c>
      <c r="D31" s="37" t="str">
        <f t="shared" si="0"/>
        <v>FAIL</v>
      </c>
    </row>
    <row r="32" spans="1:5" ht="15.75" x14ac:dyDescent="0.25">
      <c r="A32" s="37" t="s">
        <v>99</v>
      </c>
      <c r="B32" s="37">
        <v>60</v>
      </c>
      <c r="C32" s="37">
        <v>44</v>
      </c>
      <c r="D32" s="37" t="str">
        <f t="shared" si="0"/>
        <v>PASS</v>
      </c>
    </row>
    <row r="33" spans="1:6" ht="16.5" thickBot="1" x14ac:dyDescent="0.3">
      <c r="A33" s="37" t="s">
        <v>149</v>
      </c>
      <c r="B33" s="37">
        <v>42</v>
      </c>
      <c r="C33" s="37">
        <v>56</v>
      </c>
      <c r="D33" s="37" t="str">
        <f t="shared" si="0"/>
        <v>PASS</v>
      </c>
    </row>
    <row r="34" spans="1:6" ht="17.25" thickTop="1" thickBot="1" x14ac:dyDescent="0.3">
      <c r="A34" s="37" t="s">
        <v>150</v>
      </c>
      <c r="B34" s="37">
        <v>38</v>
      </c>
      <c r="C34" s="37">
        <v>22</v>
      </c>
      <c r="D34" s="37" t="str">
        <f t="shared" si="0"/>
        <v>FAIL</v>
      </c>
      <c r="F34" s="44" t="s">
        <v>151</v>
      </c>
    </row>
    <row r="35" spans="1:6" ht="16.5" thickTop="1" x14ac:dyDescent="0.25">
      <c r="A35" s="37" t="s">
        <v>97</v>
      </c>
      <c r="B35" s="37">
        <v>34</v>
      </c>
      <c r="C35" s="37">
        <v>22</v>
      </c>
      <c r="D35" s="37" t="str">
        <f t="shared" si="0"/>
        <v>FAIL</v>
      </c>
    </row>
    <row r="37" spans="1:6" ht="28.5" x14ac:dyDescent="0.45">
      <c r="A37" s="174" t="s">
        <v>152</v>
      </c>
      <c r="B37" s="174"/>
      <c r="C37" s="174"/>
    </row>
    <row r="38" spans="1:6" ht="15.75" x14ac:dyDescent="0.25">
      <c r="A38" s="45" t="s">
        <v>94</v>
      </c>
      <c r="B38" s="45" t="s">
        <v>95</v>
      </c>
      <c r="C38" s="45" t="s">
        <v>153</v>
      </c>
      <c r="D38" s="47"/>
    </row>
    <row r="39" spans="1:6" ht="15.75" x14ac:dyDescent="0.25">
      <c r="A39" s="38">
        <v>48</v>
      </c>
      <c r="B39" s="43">
        <v>38</v>
      </c>
      <c r="C39">
        <f>SUM(Table11[[#This Row],[Maths]:[Social]])</f>
        <v>86</v>
      </c>
      <c r="E39" t="s">
        <v>155</v>
      </c>
      <c r="F39" t="s">
        <v>154</v>
      </c>
    </row>
    <row r="40" spans="1:6" ht="15.75" x14ac:dyDescent="0.25">
      <c r="A40" s="39">
        <v>23</v>
      </c>
      <c r="B40" s="43">
        <v>69</v>
      </c>
      <c r="C40">
        <f>SUM(Table11[[#This Row],[Maths]:[Social]])</f>
        <v>92</v>
      </c>
    </row>
    <row r="41" spans="1:6" ht="15.75" x14ac:dyDescent="0.25">
      <c r="A41" s="38">
        <v>10</v>
      </c>
      <c r="B41" s="43">
        <v>12</v>
      </c>
      <c r="C41">
        <f>SUM(Table11[[#This Row],[Maths]:[Social]])</f>
        <v>22</v>
      </c>
    </row>
    <row r="42" spans="1:6" ht="15.75" x14ac:dyDescent="0.25">
      <c r="A42" s="39">
        <v>60</v>
      </c>
      <c r="B42" s="39">
        <v>44</v>
      </c>
      <c r="C42">
        <f>SUM(Table11[[#This Row],[Maths]:[Social]])</f>
        <v>104</v>
      </c>
    </row>
    <row r="43" spans="1:6" ht="15.75" x14ac:dyDescent="0.25">
      <c r="A43" s="38">
        <v>42</v>
      </c>
      <c r="B43" s="38">
        <v>56</v>
      </c>
      <c r="C43">
        <f>SUM(Table11[[#This Row],[Maths]:[Social]])</f>
        <v>98</v>
      </c>
    </row>
    <row r="44" spans="1:6" ht="15.75" x14ac:dyDescent="0.25">
      <c r="A44" s="39">
        <v>38</v>
      </c>
      <c r="B44" s="39">
        <v>22</v>
      </c>
      <c r="C44">
        <f>SUM(Table11[[#This Row],[Maths]:[Social]])</f>
        <v>60</v>
      </c>
    </row>
    <row r="45" spans="1:6" ht="15.75" x14ac:dyDescent="0.25">
      <c r="A45" s="46">
        <v>34</v>
      </c>
      <c r="B45" s="46">
        <v>22</v>
      </c>
      <c r="C45">
        <f>SUM(Table11[[#This Row],[Maths]:[Social]])</f>
        <v>56</v>
      </c>
    </row>
    <row r="46" spans="1:6" ht="15.75" x14ac:dyDescent="0.25">
      <c r="A46" s="46" t="s">
        <v>153</v>
      </c>
      <c r="B46" s="41">
        <f>SUBTOTAL(109,Table11[Social])</f>
        <v>263</v>
      </c>
      <c r="C46" s="41">
        <f>SUBTOTAL(109,Table11[Total])</f>
        <v>518</v>
      </c>
      <c r="E46" t="s">
        <v>156</v>
      </c>
      <c r="F46" t="s">
        <v>157</v>
      </c>
    </row>
    <row r="48" spans="1:6" ht="28.5" x14ac:dyDescent="0.45">
      <c r="A48" s="48" t="s">
        <v>158</v>
      </c>
      <c r="B48" s="48"/>
      <c r="C48" s="48"/>
    </row>
    <row r="49" spans="1:6" x14ac:dyDescent="0.25">
      <c r="A49" s="49" t="s">
        <v>159</v>
      </c>
      <c r="B49" s="49" t="s">
        <v>16</v>
      </c>
      <c r="D49" t="s">
        <v>16</v>
      </c>
    </row>
    <row r="50" spans="1:6" x14ac:dyDescent="0.25">
      <c r="A50" t="s">
        <v>160</v>
      </c>
      <c r="B50" t="s">
        <v>170</v>
      </c>
      <c r="D50" t="s">
        <v>168</v>
      </c>
    </row>
    <row r="51" spans="1:6" x14ac:dyDescent="0.25">
      <c r="A51" t="s">
        <v>161</v>
      </c>
      <c r="B51" t="s">
        <v>168</v>
      </c>
      <c r="D51" t="s">
        <v>169</v>
      </c>
    </row>
    <row r="52" spans="1:6" x14ac:dyDescent="0.25">
      <c r="A52" t="s">
        <v>162</v>
      </c>
      <c r="B52" t="s">
        <v>170</v>
      </c>
      <c r="D52" t="s">
        <v>170</v>
      </c>
    </row>
    <row r="53" spans="1:6" x14ac:dyDescent="0.25">
      <c r="A53" t="s">
        <v>163</v>
      </c>
      <c r="B53" t="s">
        <v>168</v>
      </c>
    </row>
    <row r="54" spans="1:6" x14ac:dyDescent="0.25">
      <c r="A54" t="s">
        <v>164</v>
      </c>
      <c r="B54" t="s">
        <v>170</v>
      </c>
    </row>
    <row r="55" spans="1:6" x14ac:dyDescent="0.25">
      <c r="A55" t="s">
        <v>165</v>
      </c>
      <c r="B55" t="s">
        <v>168</v>
      </c>
    </row>
    <row r="56" spans="1:6" x14ac:dyDescent="0.25">
      <c r="A56" t="s">
        <v>166</v>
      </c>
      <c r="B56" t="s">
        <v>169</v>
      </c>
    </row>
    <row r="57" spans="1:6" x14ac:dyDescent="0.25">
      <c r="A57" t="s">
        <v>167</v>
      </c>
      <c r="B57" t="s">
        <v>169</v>
      </c>
    </row>
    <row r="58" spans="1:6" ht="28.5" x14ac:dyDescent="0.45">
      <c r="B58" s="52" t="s">
        <v>268</v>
      </c>
      <c r="C58" s="52"/>
    </row>
    <row r="59" spans="1:6" ht="28.5" x14ac:dyDescent="0.45">
      <c r="A59" s="53" t="s">
        <v>269</v>
      </c>
      <c r="B59" s="52"/>
      <c r="C59" s="52"/>
    </row>
    <row r="60" spans="1:6" ht="15.75" x14ac:dyDescent="0.25">
      <c r="A60" s="40" t="s">
        <v>93</v>
      </c>
      <c r="B60" s="40" t="s">
        <v>94</v>
      </c>
      <c r="C60" s="40" t="s">
        <v>95</v>
      </c>
      <c r="D60" s="40" t="s">
        <v>101</v>
      </c>
      <c r="E60" s="57" t="s">
        <v>272</v>
      </c>
      <c r="F60" s="55" t="s">
        <v>270</v>
      </c>
    </row>
    <row r="61" spans="1:6" ht="15.75" x14ac:dyDescent="0.25">
      <c r="A61" s="37" t="s">
        <v>98</v>
      </c>
      <c r="B61" s="37">
        <v>48</v>
      </c>
      <c r="C61" s="42">
        <v>38</v>
      </c>
      <c r="D61" s="37" t="str">
        <f t="shared" ref="D61:D68" si="1">IF(B61&lt;40,"FAIL","PASS")</f>
        <v>PASS</v>
      </c>
      <c r="E61" s="56">
        <f>SUM(Table711[[#This Row],[Maths]]+Table711[[#This Row],[Social]])</f>
        <v>86</v>
      </c>
      <c r="F61">
        <f>SUMIF(Table711[RESULT MATHS],"PASS",Table711[Maths])</f>
        <v>195</v>
      </c>
    </row>
    <row r="62" spans="1:6" ht="15.75" x14ac:dyDescent="0.25">
      <c r="A62" s="37" t="s">
        <v>96</v>
      </c>
      <c r="B62" s="37">
        <v>23</v>
      </c>
      <c r="C62" s="42">
        <v>69</v>
      </c>
      <c r="D62" s="37" t="str">
        <f t="shared" si="1"/>
        <v>FAIL</v>
      </c>
      <c r="E62" s="56">
        <f>SUM(Table711[[#This Row],[Maths]]+Table711[[#This Row],[Social]])</f>
        <v>92</v>
      </c>
    </row>
    <row r="63" spans="1:6" ht="16.5" thickBot="1" x14ac:dyDescent="0.3">
      <c r="A63" s="37" t="s">
        <v>100</v>
      </c>
      <c r="B63" s="37">
        <v>10</v>
      </c>
      <c r="C63" s="42">
        <v>12</v>
      </c>
      <c r="D63" s="37" t="str">
        <f t="shared" si="1"/>
        <v>FAIL</v>
      </c>
      <c r="E63" s="56">
        <f>SUM(Table711[[#This Row],[Maths]]+Table711[[#This Row],[Social]])</f>
        <v>22</v>
      </c>
    </row>
    <row r="64" spans="1:6" ht="17.25" thickTop="1" thickBot="1" x14ac:dyDescent="0.3">
      <c r="A64" s="37" t="s">
        <v>96</v>
      </c>
      <c r="B64" s="37">
        <v>60</v>
      </c>
      <c r="C64" s="37">
        <v>44</v>
      </c>
      <c r="D64" s="37" t="str">
        <f t="shared" si="1"/>
        <v>PASS</v>
      </c>
      <c r="E64" s="58">
        <f>SUM(Table711[[#This Row],[Maths]]+Table711[[#This Row],[Social]])</f>
        <v>104</v>
      </c>
    </row>
    <row r="65" spans="1:11" ht="16.5" thickTop="1" x14ac:dyDescent="0.25">
      <c r="A65" s="37" t="s">
        <v>149</v>
      </c>
      <c r="B65" s="37">
        <v>42</v>
      </c>
      <c r="C65" s="37">
        <v>56</v>
      </c>
      <c r="D65" s="37" t="str">
        <f t="shared" si="1"/>
        <v>PASS</v>
      </c>
      <c r="E65" s="56">
        <f>SUM(Table711[[#This Row],[Maths]]+Table711[[#This Row],[Social]])</f>
        <v>98</v>
      </c>
      <c r="F65" s="53" t="s">
        <v>271</v>
      </c>
    </row>
    <row r="66" spans="1:11" ht="15.75" x14ac:dyDescent="0.25">
      <c r="A66" s="37" t="s">
        <v>96</v>
      </c>
      <c r="B66" s="37">
        <v>38</v>
      </c>
      <c r="C66" s="37">
        <v>22</v>
      </c>
      <c r="D66" s="37" t="str">
        <f t="shared" si="1"/>
        <v>FAIL</v>
      </c>
      <c r="E66" s="56">
        <f>SUM(Table711[[#This Row],[Maths]]+Table711[[#This Row],[Social]])</f>
        <v>60</v>
      </c>
      <c r="F66" s="54" t="s">
        <v>273</v>
      </c>
      <c r="G66" s="54"/>
      <c r="H66" s="54"/>
    </row>
    <row r="67" spans="1:11" ht="15.75" x14ac:dyDescent="0.25">
      <c r="A67" s="37" t="s">
        <v>97</v>
      </c>
      <c r="B67" s="37">
        <v>34</v>
      </c>
      <c r="C67" s="37">
        <v>22</v>
      </c>
      <c r="D67" s="37" t="str">
        <f t="shared" si="1"/>
        <v>FAIL</v>
      </c>
      <c r="E67" s="56">
        <f>SUM(Table711[[#This Row],[Maths]]+Table711[[#This Row],[Social]])</f>
        <v>56</v>
      </c>
      <c r="F67">
        <f>SUMIFS(Table711[total M+S],Table711[Name],"A",Table711[RESULT MATHS],"PASS")</f>
        <v>193</v>
      </c>
    </row>
    <row r="68" spans="1:11" ht="15.75" x14ac:dyDescent="0.25">
      <c r="A68" s="37" t="s">
        <v>96</v>
      </c>
      <c r="B68" s="37">
        <v>45</v>
      </c>
      <c r="C68" s="37">
        <v>44</v>
      </c>
      <c r="D68" s="37" t="str">
        <f t="shared" si="1"/>
        <v>PASS</v>
      </c>
      <c r="E68" s="59">
        <f>SUM(Table711[[#This Row],[Maths]]+Table711[[#This Row],[Social]])</f>
        <v>89</v>
      </c>
    </row>
    <row r="69" spans="1:11" ht="15.75" x14ac:dyDescent="0.25">
      <c r="A69" s="37"/>
      <c r="B69" s="37">
        <f>SUBTOTAL(109,Table711[Maths])</f>
        <v>300</v>
      </c>
      <c r="C69" s="37">
        <f>SUBTOTAL(109,Table711[Social])</f>
        <v>307</v>
      </c>
      <c r="D69" s="37"/>
      <c r="E69" s="37"/>
    </row>
    <row r="71" spans="1:11" ht="28.5" x14ac:dyDescent="0.45">
      <c r="B71" s="66" t="s">
        <v>298</v>
      </c>
      <c r="C71" s="66"/>
      <c r="D71" s="67"/>
    </row>
    <row r="72" spans="1:11" x14ac:dyDescent="0.25">
      <c r="A72" s="60" t="s">
        <v>274</v>
      </c>
      <c r="B72" s="61" t="s">
        <v>275</v>
      </c>
      <c r="C72" s="61" t="s">
        <v>276</v>
      </c>
      <c r="D72" s="61" t="s">
        <v>277</v>
      </c>
      <c r="E72" s="61" t="s">
        <v>278</v>
      </c>
      <c r="F72" s="61" t="s">
        <v>279</v>
      </c>
      <c r="G72" s="61" t="s">
        <v>280</v>
      </c>
      <c r="H72" s="62" t="s">
        <v>281</v>
      </c>
      <c r="I72" s="61" t="s">
        <v>279</v>
      </c>
      <c r="J72" s="61" t="s">
        <v>280</v>
      </c>
      <c r="K72" s="62" t="s">
        <v>281</v>
      </c>
    </row>
    <row r="73" spans="1:11" x14ac:dyDescent="0.25">
      <c r="A73" s="63">
        <v>43831</v>
      </c>
      <c r="B73" s="64" t="s">
        <v>282</v>
      </c>
      <c r="C73" s="64" t="s">
        <v>283</v>
      </c>
      <c r="D73" s="64" t="s">
        <v>284</v>
      </c>
      <c r="E73" s="64" t="s">
        <v>285</v>
      </c>
      <c r="F73" s="64">
        <v>33</v>
      </c>
      <c r="G73" s="64">
        <v>1.7699999999999998</v>
      </c>
      <c r="H73" s="65" t="e">
        <f>[1]!Sales_Data[[#This Row],[Quantity]]*[1]!Sales_Data[[#This Row],[UnitPrice]]</f>
        <v>#REF!</v>
      </c>
      <c r="I73" s="64">
        <v>33</v>
      </c>
      <c r="J73" s="64">
        <v>1.7699999999999998</v>
      </c>
      <c r="K73" s="65" t="e">
        <f>[1]!Sales_Data[[#This Row],[Quantity]]*[1]!Sales_Data[[#This Row],[UnitPrice]]</f>
        <v>#REF!</v>
      </c>
    </row>
    <row r="74" spans="1:11" x14ac:dyDescent="0.25">
      <c r="A74" s="63">
        <v>43834</v>
      </c>
      <c r="B74" s="64" t="s">
        <v>282</v>
      </c>
      <c r="C74" s="64" t="s">
        <v>283</v>
      </c>
      <c r="D74" s="64" t="s">
        <v>286</v>
      </c>
      <c r="E74" s="64" t="s">
        <v>287</v>
      </c>
      <c r="F74" s="64">
        <v>87</v>
      </c>
      <c r="G74" s="64">
        <v>3.4899999999999998</v>
      </c>
      <c r="H74" s="65" t="e">
        <f>[1]!Sales_Data[[#This Row],[Quantity]]*[1]!Sales_Data[[#This Row],[UnitPrice]]</f>
        <v>#REF!</v>
      </c>
      <c r="I74" s="64">
        <v>87</v>
      </c>
      <c r="J74" s="64">
        <v>3.4899999999999998</v>
      </c>
      <c r="K74" s="65" t="e">
        <f>[1]!Sales_Data[[#This Row],[Quantity]]*[1]!Sales_Data[[#This Row],[UnitPrice]]</f>
        <v>#REF!</v>
      </c>
    </row>
    <row r="75" spans="1:11" x14ac:dyDescent="0.25">
      <c r="A75" s="63">
        <v>43837</v>
      </c>
      <c r="B75" s="64" t="s">
        <v>288</v>
      </c>
      <c r="C75" s="64" t="s">
        <v>289</v>
      </c>
      <c r="D75" s="64" t="s">
        <v>290</v>
      </c>
      <c r="E75" s="64" t="s">
        <v>291</v>
      </c>
      <c r="F75" s="64">
        <v>58</v>
      </c>
      <c r="G75" s="64">
        <v>1.8699999999999999</v>
      </c>
      <c r="H75" s="65" t="e">
        <f>[1]!Sales_Data[[#This Row],[Quantity]]*[1]!Sales_Data[[#This Row],[UnitPrice]]</f>
        <v>#REF!</v>
      </c>
      <c r="I75" s="64">
        <v>58</v>
      </c>
      <c r="J75" s="64">
        <v>1.8699999999999999</v>
      </c>
      <c r="K75" s="65" t="e">
        <f>[1]!Sales_Data[[#This Row],[Quantity]]*[1]!Sales_Data[[#This Row],[UnitPrice]]</f>
        <v>#REF!</v>
      </c>
    </row>
    <row r="76" spans="1:11" x14ac:dyDescent="0.25">
      <c r="A76" s="63">
        <v>43840</v>
      </c>
      <c r="B76" s="64" t="s">
        <v>282</v>
      </c>
      <c r="C76" s="64" t="s">
        <v>292</v>
      </c>
      <c r="D76" s="64" t="s">
        <v>290</v>
      </c>
      <c r="E76" s="64" t="s">
        <v>291</v>
      </c>
      <c r="F76" s="64">
        <v>82</v>
      </c>
      <c r="G76" s="64">
        <v>1.87</v>
      </c>
      <c r="H76" s="65" t="e">
        <f>[1]!Sales_Data[[#This Row],[Quantity]]*[1]!Sales_Data[[#This Row],[UnitPrice]]</f>
        <v>#REF!</v>
      </c>
      <c r="I76" s="64">
        <v>82</v>
      </c>
      <c r="J76" s="64">
        <v>1.87</v>
      </c>
      <c r="K76" s="65" t="e">
        <f>[1]!Sales_Data[[#This Row],[Quantity]]*[1]!Sales_Data[[#This Row],[UnitPrice]]</f>
        <v>#REF!</v>
      </c>
    </row>
    <row r="77" spans="1:11" x14ac:dyDescent="0.25">
      <c r="A77" s="63">
        <v>43843</v>
      </c>
      <c r="B77" s="64" t="s">
        <v>282</v>
      </c>
      <c r="C77" s="64" t="s">
        <v>283</v>
      </c>
      <c r="D77" s="64" t="s">
        <v>290</v>
      </c>
      <c r="E77" s="64" t="s">
        <v>293</v>
      </c>
      <c r="F77" s="64">
        <v>38</v>
      </c>
      <c r="G77" s="64">
        <v>2.1800000000000002</v>
      </c>
      <c r="H77" s="65" t="e">
        <f>[1]!Sales_Data[[#This Row],[Quantity]]*[1]!Sales_Data[[#This Row],[UnitPrice]]</f>
        <v>#REF!</v>
      </c>
      <c r="I77" s="64">
        <v>38</v>
      </c>
      <c r="J77" s="64">
        <v>2.1800000000000002</v>
      </c>
      <c r="K77" s="65" t="e">
        <f>[1]!Sales_Data[[#This Row],[Quantity]]*[1]!Sales_Data[[#This Row],[UnitPrice]]</f>
        <v>#REF!</v>
      </c>
    </row>
    <row r="78" spans="1:11" x14ac:dyDescent="0.25">
      <c r="A78" s="63">
        <v>43846</v>
      </c>
      <c r="B78" s="64" t="s">
        <v>282</v>
      </c>
      <c r="C78" s="64" t="s">
        <v>283</v>
      </c>
      <c r="D78" s="64" t="s">
        <v>284</v>
      </c>
      <c r="E78" s="64" t="s">
        <v>285</v>
      </c>
      <c r="F78" s="64">
        <v>54</v>
      </c>
      <c r="G78" s="64">
        <v>1.77</v>
      </c>
      <c r="H78" s="65" t="e">
        <f>[1]!Sales_Data[[#This Row],[Quantity]]*[1]!Sales_Data[[#This Row],[UnitPrice]]</f>
        <v>#REF!</v>
      </c>
      <c r="I78" s="64">
        <v>54</v>
      </c>
      <c r="J78" s="64">
        <v>1.77</v>
      </c>
      <c r="K78" s="65" t="e">
        <f>[1]!Sales_Data[[#This Row],[Quantity]]*[1]!Sales_Data[[#This Row],[UnitPrice]]</f>
        <v>#REF!</v>
      </c>
    </row>
    <row r="79" spans="1:11" x14ac:dyDescent="0.25">
      <c r="A79" s="63">
        <v>43849</v>
      </c>
      <c r="B79" s="64" t="s">
        <v>282</v>
      </c>
      <c r="C79" s="64" t="s">
        <v>283</v>
      </c>
      <c r="D79" s="64" t="s">
        <v>286</v>
      </c>
      <c r="E79" s="64" t="s">
        <v>287</v>
      </c>
      <c r="F79" s="64">
        <v>149</v>
      </c>
      <c r="G79" s="64">
        <v>3.4899999999999998</v>
      </c>
      <c r="H79" s="65" t="e">
        <f>[1]!Sales_Data[[#This Row],[Quantity]]*[1]!Sales_Data[[#This Row],[UnitPrice]]</f>
        <v>#REF!</v>
      </c>
      <c r="I79" s="64">
        <v>149</v>
      </c>
      <c r="J79" s="64">
        <v>3.4899999999999998</v>
      </c>
      <c r="K79" s="65" t="e">
        <f>[1]!Sales_Data[[#This Row],[Quantity]]*[1]!Sales_Data[[#This Row],[UnitPrice]]</f>
        <v>#REF!</v>
      </c>
    </row>
    <row r="80" spans="1:11" x14ac:dyDescent="0.25">
      <c r="A80" s="63">
        <v>43852</v>
      </c>
      <c r="B80" s="64" t="s">
        <v>288</v>
      </c>
      <c r="C80" s="64" t="s">
        <v>289</v>
      </c>
      <c r="D80" s="64" t="s">
        <v>284</v>
      </c>
      <c r="E80" s="64" t="s">
        <v>285</v>
      </c>
      <c r="F80" s="64">
        <v>51</v>
      </c>
      <c r="G80" s="64">
        <v>1.77</v>
      </c>
      <c r="H80" s="65" t="e">
        <f>[1]!Sales_Data[[#This Row],[Quantity]]*[1]!Sales_Data[[#This Row],[UnitPrice]]</f>
        <v>#REF!</v>
      </c>
      <c r="I80" s="64">
        <v>51</v>
      </c>
      <c r="J80" s="64">
        <v>1.77</v>
      </c>
      <c r="K80" s="65" t="e">
        <f>[1]!Sales_Data[[#This Row],[Quantity]]*[1]!Sales_Data[[#This Row],[UnitPrice]]</f>
        <v>#REF!</v>
      </c>
    </row>
    <row r="81" spans="1:15" x14ac:dyDescent="0.25">
      <c r="A81" s="63">
        <v>43855</v>
      </c>
      <c r="B81" s="64" t="s">
        <v>282</v>
      </c>
      <c r="C81" s="64" t="s">
        <v>292</v>
      </c>
      <c r="D81" s="64" t="s">
        <v>284</v>
      </c>
      <c r="E81" s="64" t="s">
        <v>285</v>
      </c>
      <c r="F81" s="64">
        <v>100</v>
      </c>
      <c r="G81" s="64">
        <v>1.77</v>
      </c>
      <c r="H81" s="65" t="e">
        <f>[1]!Sales_Data[[#This Row],[Quantity]]*[1]!Sales_Data[[#This Row],[UnitPrice]]</f>
        <v>#REF!</v>
      </c>
      <c r="I81" s="64">
        <v>100</v>
      </c>
      <c r="J81" s="64">
        <v>1.77</v>
      </c>
      <c r="K81" s="65" t="e">
        <f>[1]!Sales_Data[[#This Row],[Quantity]]*[1]!Sales_Data[[#This Row],[UnitPrice]]</f>
        <v>#REF!</v>
      </c>
    </row>
    <row r="82" spans="1:15" ht="26.25" customHeight="1" x14ac:dyDescent="0.25">
      <c r="A82" s="63">
        <v>43858</v>
      </c>
      <c r="B82" s="64" t="s">
        <v>282</v>
      </c>
      <c r="C82" s="64" t="s">
        <v>292</v>
      </c>
      <c r="D82" s="64" t="s">
        <v>294</v>
      </c>
      <c r="E82" s="64" t="s">
        <v>295</v>
      </c>
      <c r="F82" s="64">
        <v>28</v>
      </c>
      <c r="G82" s="64">
        <v>1.35</v>
      </c>
      <c r="H82" s="65" t="e">
        <f>[1]!Sales_Data[[#This Row],[Quantity]]*[1]!Sales_Data[[#This Row],[UnitPrice]]</f>
        <v>#REF!</v>
      </c>
      <c r="I82" s="64">
        <v>28</v>
      </c>
      <c r="J82" s="64">
        <v>1.35</v>
      </c>
      <c r="K82" s="65" t="e">
        <f>[1]!Sales_Data[[#This Row],[Quantity]]*[1]!Sales_Data[[#This Row],[UnitPrice]]</f>
        <v>#REF!</v>
      </c>
      <c r="L82" s="69" t="s">
        <v>299</v>
      </c>
    </row>
    <row r="83" spans="1:15" x14ac:dyDescent="0.25">
      <c r="A83" s="63">
        <v>43861</v>
      </c>
      <c r="B83" s="64" t="s">
        <v>282</v>
      </c>
      <c r="C83" s="64" t="s">
        <v>283</v>
      </c>
      <c r="D83" s="64" t="s">
        <v>290</v>
      </c>
      <c r="E83" s="64" t="s">
        <v>293</v>
      </c>
      <c r="F83" s="64">
        <v>36</v>
      </c>
      <c r="G83" s="64">
        <v>2.1800000000000002</v>
      </c>
      <c r="H83" s="65" t="e">
        <f>[1]!Sales_Data[[#This Row],[Quantity]]*[1]!Sales_Data[[#This Row],[UnitPrice]]</f>
        <v>#REF!</v>
      </c>
      <c r="I83" s="64">
        <v>36</v>
      </c>
      <c r="J83" s="64">
        <v>2.1800000000000002</v>
      </c>
      <c r="K83" s="65" t="e">
        <f>[1]!Sales_Data[[#This Row],[Quantity]]*[1]!Sales_Data[[#This Row],[UnitPrice]]</f>
        <v>#REF!</v>
      </c>
    </row>
    <row r="84" spans="1:15" x14ac:dyDescent="0.25">
      <c r="A84" s="63">
        <v>43864</v>
      </c>
      <c r="B84" s="64" t="s">
        <v>282</v>
      </c>
      <c r="C84" s="64" t="s">
        <v>283</v>
      </c>
      <c r="D84" s="64" t="s">
        <v>290</v>
      </c>
      <c r="E84" s="64" t="s">
        <v>291</v>
      </c>
      <c r="F84" s="64">
        <v>31</v>
      </c>
      <c r="G84" s="64">
        <v>1.8699999999999999</v>
      </c>
      <c r="H84" s="65" t="e">
        <f>[1]!Sales_Data[[#This Row],[Quantity]]*[1]!Sales_Data[[#This Row],[UnitPrice]]</f>
        <v>#REF!</v>
      </c>
      <c r="I84" s="64">
        <v>31</v>
      </c>
      <c r="J84" s="64">
        <v>1.8699999999999999</v>
      </c>
      <c r="K84" s="65" t="e">
        <f>[1]!Sales_Data[[#This Row],[Quantity]]*[1]!Sales_Data[[#This Row],[UnitPrice]]</f>
        <v>#REF!</v>
      </c>
    </row>
    <row r="85" spans="1:15" x14ac:dyDescent="0.25">
      <c r="A85" s="63">
        <v>43867</v>
      </c>
      <c r="B85" s="64" t="s">
        <v>282</v>
      </c>
      <c r="C85" s="64" t="s">
        <v>283</v>
      </c>
      <c r="D85" s="64" t="s">
        <v>286</v>
      </c>
      <c r="E85" s="64" t="s">
        <v>287</v>
      </c>
      <c r="F85" s="64">
        <v>28</v>
      </c>
      <c r="G85" s="64">
        <v>3.4899999999999998</v>
      </c>
      <c r="H85" s="65" t="e">
        <f>[1]!Sales_Data[[#This Row],[Quantity]]*[1]!Sales_Data[[#This Row],[UnitPrice]]</f>
        <v>#REF!</v>
      </c>
      <c r="I85" s="64">
        <v>28</v>
      </c>
      <c r="J85" s="64">
        <v>3.4899999999999998</v>
      </c>
      <c r="K85" s="65" t="e">
        <f>[1]!Sales_Data[[#This Row],[Quantity]]*[1]!Sales_Data[[#This Row],[UnitPrice]]</f>
        <v>#REF!</v>
      </c>
    </row>
    <row r="86" spans="1:15" x14ac:dyDescent="0.25">
      <c r="A86" s="63">
        <v>43870</v>
      </c>
      <c r="B86" s="64" t="s">
        <v>288</v>
      </c>
      <c r="C86" s="64" t="s">
        <v>289</v>
      </c>
      <c r="D86" s="64" t="s">
        <v>284</v>
      </c>
      <c r="E86" s="64" t="s">
        <v>285</v>
      </c>
      <c r="F86" s="64">
        <v>44</v>
      </c>
      <c r="G86" s="64">
        <v>1.7699999999999998</v>
      </c>
      <c r="H86" s="65" t="e">
        <f>[1]!Sales_Data[[#This Row],[Quantity]]*[1]!Sales_Data[[#This Row],[UnitPrice]]</f>
        <v>#REF!</v>
      </c>
      <c r="I86" s="64">
        <v>44</v>
      </c>
      <c r="J86" s="64">
        <v>1.7699999999999998</v>
      </c>
      <c r="K86" s="65" t="e">
        <f>[1]!Sales_Data[[#This Row],[Quantity]]*[1]!Sales_Data[[#This Row],[UnitPrice]]</f>
        <v>#REF!</v>
      </c>
    </row>
    <row r="87" spans="1:15" x14ac:dyDescent="0.25">
      <c r="A87" s="63">
        <v>43873</v>
      </c>
      <c r="B87" s="64" t="s">
        <v>282</v>
      </c>
      <c r="C87" s="64" t="s">
        <v>292</v>
      </c>
      <c r="D87" s="64" t="s">
        <v>284</v>
      </c>
      <c r="E87" s="64" t="s">
        <v>285</v>
      </c>
      <c r="F87" s="64">
        <v>23</v>
      </c>
      <c r="G87" s="64">
        <v>1.77</v>
      </c>
      <c r="H87" s="65" t="e">
        <f>[1]!Sales_Data[[#This Row],[Quantity]]*[1]!Sales_Data[[#This Row],[UnitPrice]]</f>
        <v>#REF!</v>
      </c>
      <c r="I87" s="64">
        <v>23</v>
      </c>
      <c r="J87" s="64">
        <v>1.77</v>
      </c>
      <c r="K87" s="65" t="e">
        <f>[1]!Sales_Data[[#This Row],[Quantity]]*[1]!Sales_Data[[#This Row],[UnitPrice]]</f>
        <v>#REF!</v>
      </c>
    </row>
    <row r="88" spans="1:15" x14ac:dyDescent="0.25">
      <c r="A88" s="63">
        <v>43876</v>
      </c>
      <c r="B88" s="64" t="s">
        <v>282</v>
      </c>
      <c r="C88" s="64" t="s">
        <v>292</v>
      </c>
      <c r="D88" s="64" t="s">
        <v>294</v>
      </c>
      <c r="E88" s="64" t="s">
        <v>295</v>
      </c>
      <c r="F88" s="64">
        <v>27</v>
      </c>
      <c r="G88" s="64">
        <v>1.35</v>
      </c>
      <c r="H88" s="65" t="e">
        <f>[1]!Sales_Data[[#This Row],[Quantity]]*[1]!Sales_Data[[#This Row],[UnitPrice]]</f>
        <v>#REF!</v>
      </c>
      <c r="I88" s="64">
        <v>27</v>
      </c>
      <c r="J88" s="64">
        <v>1.35</v>
      </c>
      <c r="K88" s="65" t="e">
        <f>[1]!Sales_Data[[#This Row],[Quantity]]*[1]!Sales_Data[[#This Row],[UnitPrice]]</f>
        <v>#REF!</v>
      </c>
    </row>
    <row r="89" spans="1:15" x14ac:dyDescent="0.25">
      <c r="A89" s="63">
        <v>43879</v>
      </c>
      <c r="B89" s="64" t="s">
        <v>282</v>
      </c>
      <c r="C89" s="64" t="s">
        <v>283</v>
      </c>
      <c r="D89" s="64" t="s">
        <v>290</v>
      </c>
      <c r="E89" s="64" t="s">
        <v>293</v>
      </c>
      <c r="F89" s="64">
        <v>43</v>
      </c>
      <c r="G89" s="64">
        <v>2.1799999999999997</v>
      </c>
      <c r="H89" s="65" t="e">
        <f>[1]!Sales_Data[[#This Row],[Quantity]]*[1]!Sales_Data[[#This Row],[UnitPrice]]</f>
        <v>#REF!</v>
      </c>
      <c r="I89" s="64">
        <v>43</v>
      </c>
      <c r="J89" s="64">
        <v>2.1799999999999997</v>
      </c>
      <c r="K89" s="65" t="e">
        <f>[1]!Sales_Data[[#This Row],[Quantity]]*[1]!Sales_Data[[#This Row],[UnitPrice]]</f>
        <v>#REF!</v>
      </c>
    </row>
    <row r="90" spans="1:15" x14ac:dyDescent="0.25">
      <c r="A90" s="63">
        <v>43882</v>
      </c>
      <c r="B90" s="64" t="s">
        <v>282</v>
      </c>
      <c r="C90" s="64" t="s">
        <v>283</v>
      </c>
      <c r="D90" s="64" t="s">
        <v>290</v>
      </c>
      <c r="E90" s="64" t="s">
        <v>296</v>
      </c>
      <c r="F90" s="64">
        <v>123</v>
      </c>
      <c r="G90" s="64">
        <v>2.84</v>
      </c>
      <c r="H90" s="65" t="e">
        <f>[1]!Sales_Data[[#This Row],[Quantity]]*[1]!Sales_Data[[#This Row],[UnitPrice]]</f>
        <v>#REF!</v>
      </c>
      <c r="I90" s="64">
        <v>123</v>
      </c>
      <c r="J90" s="64">
        <v>2.84</v>
      </c>
      <c r="K90" s="65" t="e">
        <f>[1]!Sales_Data[[#This Row],[Quantity]]*[1]!Sales_Data[[#This Row],[UnitPrice]]</f>
        <v>#REF!</v>
      </c>
    </row>
    <row r="91" spans="1:15" x14ac:dyDescent="0.25">
      <c r="A91" s="63">
        <v>43885</v>
      </c>
      <c r="B91" s="64" t="s">
        <v>288</v>
      </c>
      <c r="C91" s="64" t="s">
        <v>289</v>
      </c>
      <c r="D91" s="64" t="s">
        <v>284</v>
      </c>
      <c r="E91" s="64" t="s">
        <v>297</v>
      </c>
      <c r="F91" s="64">
        <v>42</v>
      </c>
      <c r="G91" s="64">
        <v>1.87</v>
      </c>
      <c r="H91" s="65" t="e">
        <f>[1]!Sales_Data[[#This Row],[Quantity]]*[1]!Sales_Data[[#This Row],[UnitPrice]]</f>
        <v>#REF!</v>
      </c>
      <c r="I91" s="64">
        <v>42</v>
      </c>
      <c r="J91" s="64">
        <v>1.87</v>
      </c>
      <c r="K91" s="65" t="e">
        <f>[1]!Sales_Data[[#This Row],[Quantity]]*[1]!Sales_Data[[#This Row],[UnitPrice]]</f>
        <v>#REF!</v>
      </c>
    </row>
    <row r="93" spans="1:15" x14ac:dyDescent="0.25">
      <c r="F93" s="68" t="s">
        <v>300</v>
      </c>
      <c r="G93" s="68"/>
      <c r="H93" s="68"/>
      <c r="I93" s="68"/>
      <c r="J93" s="68"/>
    </row>
    <row r="94" spans="1:15" x14ac:dyDescent="0.25">
      <c r="C94" s="61" t="s">
        <v>279</v>
      </c>
      <c r="D94" s="61" t="s">
        <v>280</v>
      </c>
      <c r="E94" s="62" t="s">
        <v>281</v>
      </c>
      <c r="G94" s="61" t="s">
        <v>279</v>
      </c>
      <c r="H94" s="61" t="s">
        <v>280</v>
      </c>
      <c r="I94" s="62" t="s">
        <v>281</v>
      </c>
    </row>
    <row r="95" spans="1:15" x14ac:dyDescent="0.25">
      <c r="C95" s="64">
        <v>33</v>
      </c>
      <c r="D95" s="64">
        <v>1.7699999999999998</v>
      </c>
      <c r="E95" s="65" t="e">
        <f>[1]!Sales_Data[[#This Row],[Quantity]]*[1]!Sales_Data[[#This Row],[UnitPrice]]</f>
        <v>#REF!</v>
      </c>
      <c r="G95" s="64">
        <v>33</v>
      </c>
      <c r="H95" s="64">
        <v>1.7699999999999998</v>
      </c>
      <c r="I95" s="65" t="e">
        <f>[1]!Sales_Data[[#This Row],[Quantity]]*[1]!Sales_Data[[#This Row],[UnitPrice]]</f>
        <v>#REF!</v>
      </c>
      <c r="M95" s="61" t="s">
        <v>279</v>
      </c>
      <c r="N95" s="61" t="s">
        <v>280</v>
      </c>
      <c r="O95" s="62" t="s">
        <v>281</v>
      </c>
    </row>
    <row r="96" spans="1:15" ht="35.25" customHeight="1" x14ac:dyDescent="0.25">
      <c r="C96" s="64">
        <v>87</v>
      </c>
      <c r="D96" s="64">
        <v>3.4899999999999998</v>
      </c>
      <c r="E96" s="65" t="e">
        <f>[1]!Sales_Data[[#This Row],[Quantity]]*[1]!Sales_Data[[#This Row],[UnitPrice]]</f>
        <v>#REF!</v>
      </c>
      <c r="F96" s="69" t="s">
        <v>301</v>
      </c>
      <c r="G96" s="64">
        <v>87</v>
      </c>
      <c r="H96" s="64">
        <v>3.4899999999999998</v>
      </c>
      <c r="I96" s="65" t="e">
        <f>[1]!Sales_Data[[#This Row],[Quantity]]*[1]!Sales_Data[[#This Row],[UnitPrice]]</f>
        <v>#REF!</v>
      </c>
      <c r="J96" s="68"/>
      <c r="L96" s="69" t="s">
        <v>302</v>
      </c>
      <c r="M96" s="64">
        <v>33</v>
      </c>
      <c r="N96" s="64">
        <v>1.7699999999999998</v>
      </c>
      <c r="O96" s="65" t="e">
        <f>[1]!Sales_Data[[#This Row],[Quantity]]*[1]!Sales_Data[[#This Row],[UnitPrice]]</f>
        <v>#REF!</v>
      </c>
    </row>
    <row r="97" spans="3:15" x14ac:dyDescent="0.25">
      <c r="C97" s="64">
        <v>58</v>
      </c>
      <c r="D97" s="64">
        <v>1.8699999999999999</v>
      </c>
      <c r="E97" s="65" t="e">
        <f>[1]!Sales_Data[[#This Row],[Quantity]]*[1]!Sales_Data[[#This Row],[UnitPrice]]</f>
        <v>#REF!</v>
      </c>
      <c r="G97" s="64">
        <v>58</v>
      </c>
      <c r="H97" s="64">
        <v>1.8699999999999999</v>
      </c>
      <c r="I97" s="65" t="e">
        <f>[1]!Sales_Data[[#This Row],[Quantity]]*[1]!Sales_Data[[#This Row],[UnitPrice]]</f>
        <v>#REF!</v>
      </c>
      <c r="M97" s="64">
        <v>87</v>
      </c>
      <c r="N97" s="64">
        <v>3.4899999999999998</v>
      </c>
      <c r="O97" s="65" t="e">
        <f>[1]!Sales_Data[[#This Row],[Quantity]]*[1]!Sales_Data[[#This Row],[UnitPrice]]</f>
        <v>#REF!</v>
      </c>
    </row>
    <row r="98" spans="3:15" x14ac:dyDescent="0.25">
      <c r="C98" s="64">
        <v>82</v>
      </c>
      <c r="D98" s="64">
        <v>1.87</v>
      </c>
      <c r="E98" s="65" t="e">
        <f>[1]!Sales_Data[[#This Row],[Quantity]]*[1]!Sales_Data[[#This Row],[UnitPrice]]</f>
        <v>#REF!</v>
      </c>
      <c r="G98" s="64">
        <v>82</v>
      </c>
      <c r="H98" s="64">
        <v>1.87</v>
      </c>
      <c r="I98" s="65" t="e">
        <f>[1]!Sales_Data[[#This Row],[Quantity]]*[1]!Sales_Data[[#This Row],[UnitPrice]]</f>
        <v>#REF!</v>
      </c>
      <c r="M98" s="64">
        <v>58</v>
      </c>
      <c r="N98" s="64">
        <v>1.8699999999999999</v>
      </c>
      <c r="O98" s="65" t="e">
        <f>[1]!Sales_Data[[#This Row],[Quantity]]*[1]!Sales_Data[[#This Row],[UnitPrice]]</f>
        <v>#REF!</v>
      </c>
    </row>
    <row r="99" spans="3:15" x14ac:dyDescent="0.25">
      <c r="C99" s="64">
        <v>38</v>
      </c>
      <c r="D99" s="64">
        <v>2.1800000000000002</v>
      </c>
      <c r="E99" s="65" t="e">
        <f>[1]!Sales_Data[[#This Row],[Quantity]]*[1]!Sales_Data[[#This Row],[UnitPrice]]</f>
        <v>#REF!</v>
      </c>
      <c r="G99" s="64">
        <v>38</v>
      </c>
      <c r="H99" s="64">
        <v>2.1800000000000002</v>
      </c>
      <c r="I99" s="65" t="e">
        <f>[1]!Sales_Data[[#This Row],[Quantity]]*[1]!Sales_Data[[#This Row],[UnitPrice]]</f>
        <v>#REF!</v>
      </c>
      <c r="M99" s="64">
        <v>82</v>
      </c>
      <c r="N99" s="64">
        <v>1.87</v>
      </c>
      <c r="O99" s="65" t="e">
        <f>[1]!Sales_Data[[#This Row],[Quantity]]*[1]!Sales_Data[[#This Row],[UnitPrice]]</f>
        <v>#REF!</v>
      </c>
    </row>
    <row r="100" spans="3:15" x14ac:dyDescent="0.25">
      <c r="C100" s="64">
        <v>54</v>
      </c>
      <c r="D100" s="64">
        <v>1.77</v>
      </c>
      <c r="E100" s="65" t="e">
        <f>[1]!Sales_Data[[#This Row],[Quantity]]*[1]!Sales_Data[[#This Row],[UnitPrice]]</f>
        <v>#REF!</v>
      </c>
      <c r="G100" s="64">
        <v>54</v>
      </c>
      <c r="H100" s="64">
        <v>1.77</v>
      </c>
      <c r="I100" s="65" t="e">
        <f>[1]!Sales_Data[[#This Row],[Quantity]]*[1]!Sales_Data[[#This Row],[UnitPrice]]</f>
        <v>#REF!</v>
      </c>
      <c r="M100" s="64">
        <v>38</v>
      </c>
      <c r="N100" s="64">
        <v>2.1800000000000002</v>
      </c>
      <c r="O100" s="65" t="e">
        <f>[1]!Sales_Data[[#This Row],[Quantity]]*[1]!Sales_Data[[#This Row],[UnitPrice]]</f>
        <v>#REF!</v>
      </c>
    </row>
    <row r="101" spans="3:15" x14ac:dyDescent="0.25">
      <c r="C101" s="64">
        <v>149</v>
      </c>
      <c r="D101" s="64">
        <v>3.4899999999999998</v>
      </c>
      <c r="E101" s="65" t="e">
        <f>[1]!Sales_Data[[#This Row],[Quantity]]*[1]!Sales_Data[[#This Row],[UnitPrice]]</f>
        <v>#REF!</v>
      </c>
      <c r="G101" s="64">
        <v>149</v>
      </c>
      <c r="H101" s="64">
        <v>3.4899999999999998</v>
      </c>
      <c r="I101" s="65" t="e">
        <f>[1]!Sales_Data[[#This Row],[Quantity]]*[1]!Sales_Data[[#This Row],[UnitPrice]]</f>
        <v>#REF!</v>
      </c>
      <c r="M101" s="64">
        <v>54</v>
      </c>
      <c r="N101" s="64">
        <v>1.77</v>
      </c>
      <c r="O101" s="65" t="e">
        <f>[1]!Sales_Data[[#This Row],[Quantity]]*[1]!Sales_Data[[#This Row],[UnitPrice]]</f>
        <v>#REF!</v>
      </c>
    </row>
    <row r="102" spans="3:15" x14ac:dyDescent="0.25">
      <c r="C102" s="64">
        <v>51</v>
      </c>
      <c r="D102" s="64">
        <v>1.77</v>
      </c>
      <c r="E102" s="65" t="e">
        <f>[1]!Sales_Data[[#This Row],[Quantity]]*[1]!Sales_Data[[#This Row],[UnitPrice]]</f>
        <v>#REF!</v>
      </c>
      <c r="G102" s="64">
        <v>51</v>
      </c>
      <c r="H102" s="64">
        <v>1.77</v>
      </c>
      <c r="I102" s="65" t="e">
        <f>[1]!Sales_Data[[#This Row],[Quantity]]*[1]!Sales_Data[[#This Row],[UnitPrice]]</f>
        <v>#REF!</v>
      </c>
      <c r="M102" s="64">
        <v>149</v>
      </c>
      <c r="N102" s="64">
        <v>3.4899999999999998</v>
      </c>
      <c r="O102" s="65" t="e">
        <f>[1]!Sales_Data[[#This Row],[Quantity]]*[1]!Sales_Data[[#This Row],[UnitPrice]]</f>
        <v>#REF!</v>
      </c>
    </row>
    <row r="103" spans="3:15" x14ac:dyDescent="0.25">
      <c r="C103" s="64">
        <v>100</v>
      </c>
      <c r="D103" s="64">
        <v>1.77</v>
      </c>
      <c r="E103" s="65" t="e">
        <f>[1]!Sales_Data[[#This Row],[Quantity]]*[1]!Sales_Data[[#This Row],[UnitPrice]]</f>
        <v>#REF!</v>
      </c>
      <c r="G103" s="64">
        <v>100</v>
      </c>
      <c r="H103" s="64">
        <v>1.77</v>
      </c>
      <c r="I103" s="65" t="e">
        <f>[1]!Sales_Data[[#This Row],[Quantity]]*[1]!Sales_Data[[#This Row],[UnitPrice]]</f>
        <v>#REF!</v>
      </c>
      <c r="M103" s="64">
        <v>51</v>
      </c>
      <c r="N103" s="64">
        <v>1.77</v>
      </c>
      <c r="O103" s="65" t="e">
        <f>[1]!Sales_Data[[#This Row],[Quantity]]*[1]!Sales_Data[[#This Row],[UnitPrice]]</f>
        <v>#REF!</v>
      </c>
    </row>
    <row r="104" spans="3:15" x14ac:dyDescent="0.25">
      <c r="C104" s="64">
        <v>28</v>
      </c>
      <c r="D104" s="64">
        <v>1.35</v>
      </c>
      <c r="E104" s="65" t="e">
        <f>[1]!Sales_Data[[#This Row],[Quantity]]*[1]!Sales_Data[[#This Row],[UnitPrice]]</f>
        <v>#REF!</v>
      </c>
      <c r="G104" s="64">
        <v>28</v>
      </c>
      <c r="H104" s="64">
        <v>1.35</v>
      </c>
      <c r="I104" s="65" t="e">
        <f>[1]!Sales_Data[[#This Row],[Quantity]]*[1]!Sales_Data[[#This Row],[UnitPrice]]</f>
        <v>#REF!</v>
      </c>
      <c r="M104" s="64">
        <v>100</v>
      </c>
      <c r="N104" s="64">
        <v>1.77</v>
      </c>
      <c r="O104" s="65" t="e">
        <f>[1]!Sales_Data[[#This Row],[Quantity]]*[1]!Sales_Data[[#This Row],[UnitPrice]]</f>
        <v>#REF!</v>
      </c>
    </row>
    <row r="105" spans="3:15" x14ac:dyDescent="0.25">
      <c r="C105" s="64">
        <v>36</v>
      </c>
      <c r="D105" s="64">
        <v>2.1800000000000002</v>
      </c>
      <c r="E105" s="65" t="e">
        <f>[1]!Sales_Data[[#This Row],[Quantity]]*[1]!Sales_Data[[#This Row],[UnitPrice]]</f>
        <v>#REF!</v>
      </c>
      <c r="G105" s="64">
        <v>36</v>
      </c>
      <c r="H105" s="64">
        <v>2.1800000000000002</v>
      </c>
      <c r="I105" s="65" t="e">
        <f>[1]!Sales_Data[[#This Row],[Quantity]]*[1]!Sales_Data[[#This Row],[UnitPrice]]</f>
        <v>#REF!</v>
      </c>
      <c r="M105" s="64">
        <v>28</v>
      </c>
      <c r="N105" s="64">
        <v>1.35</v>
      </c>
      <c r="O105" s="65" t="e">
        <f>[1]!Sales_Data[[#This Row],[Quantity]]*[1]!Sales_Data[[#This Row],[UnitPrice]]</f>
        <v>#REF!</v>
      </c>
    </row>
    <row r="106" spans="3:15" x14ac:dyDescent="0.25">
      <c r="C106" s="64">
        <v>31</v>
      </c>
      <c r="D106" s="64">
        <v>1.8699999999999999</v>
      </c>
      <c r="E106" s="65" t="e">
        <f>[1]!Sales_Data[[#This Row],[Quantity]]*[1]!Sales_Data[[#This Row],[UnitPrice]]</f>
        <v>#REF!</v>
      </c>
      <c r="G106" s="64">
        <v>31</v>
      </c>
      <c r="H106" s="64">
        <v>1.8699999999999999</v>
      </c>
      <c r="I106" s="65" t="e">
        <f>[1]!Sales_Data[[#This Row],[Quantity]]*[1]!Sales_Data[[#This Row],[UnitPrice]]</f>
        <v>#REF!</v>
      </c>
      <c r="M106" s="64">
        <v>36</v>
      </c>
      <c r="N106" s="64">
        <v>2.1800000000000002</v>
      </c>
      <c r="O106" s="65" t="e">
        <f>[1]!Sales_Data[[#This Row],[Quantity]]*[1]!Sales_Data[[#This Row],[UnitPrice]]</f>
        <v>#REF!</v>
      </c>
    </row>
    <row r="107" spans="3:15" x14ac:dyDescent="0.25">
      <c r="C107" s="64">
        <v>28</v>
      </c>
      <c r="D107" s="64">
        <v>3.4899999999999998</v>
      </c>
      <c r="E107" s="65" t="e">
        <f>[1]!Sales_Data[[#This Row],[Quantity]]*[1]!Sales_Data[[#This Row],[UnitPrice]]</f>
        <v>#REF!</v>
      </c>
      <c r="G107" s="64">
        <v>28</v>
      </c>
      <c r="H107" s="64">
        <v>3.4899999999999998</v>
      </c>
      <c r="I107" s="65" t="e">
        <f>[1]!Sales_Data[[#This Row],[Quantity]]*[1]!Sales_Data[[#This Row],[UnitPrice]]</f>
        <v>#REF!</v>
      </c>
      <c r="M107" s="64">
        <v>31</v>
      </c>
      <c r="N107" s="64">
        <v>1.8699999999999999</v>
      </c>
      <c r="O107" s="65" t="e">
        <f>[1]!Sales_Data[[#This Row],[Quantity]]*[1]!Sales_Data[[#This Row],[UnitPrice]]</f>
        <v>#REF!</v>
      </c>
    </row>
    <row r="108" spans="3:15" x14ac:dyDescent="0.25">
      <c r="C108" s="64">
        <v>44</v>
      </c>
      <c r="D108" s="64">
        <v>1.7699999999999998</v>
      </c>
      <c r="E108" s="65" t="e">
        <f>[1]!Sales_Data[[#This Row],[Quantity]]*[1]!Sales_Data[[#This Row],[UnitPrice]]</f>
        <v>#REF!</v>
      </c>
      <c r="G108" s="64">
        <v>44</v>
      </c>
      <c r="H108" s="64">
        <v>1.7699999999999998</v>
      </c>
      <c r="I108" s="65" t="e">
        <f>[1]!Sales_Data[[#This Row],[Quantity]]*[1]!Sales_Data[[#This Row],[UnitPrice]]</f>
        <v>#REF!</v>
      </c>
      <c r="M108" s="64">
        <v>28</v>
      </c>
      <c r="N108" s="64">
        <v>3.4899999999999998</v>
      </c>
      <c r="O108" s="65" t="e">
        <f>[1]!Sales_Data[[#This Row],[Quantity]]*[1]!Sales_Data[[#This Row],[UnitPrice]]</f>
        <v>#REF!</v>
      </c>
    </row>
    <row r="109" spans="3:15" x14ac:dyDescent="0.25">
      <c r="C109" s="64">
        <v>23</v>
      </c>
      <c r="D109" s="64">
        <v>1.77</v>
      </c>
      <c r="E109" s="65" t="e">
        <f>[1]!Sales_Data[[#This Row],[Quantity]]*[1]!Sales_Data[[#This Row],[UnitPrice]]</f>
        <v>#REF!</v>
      </c>
      <c r="G109" s="64">
        <v>23</v>
      </c>
      <c r="H109" s="64">
        <v>1.77</v>
      </c>
      <c r="I109" s="65" t="e">
        <f>[1]!Sales_Data[[#This Row],[Quantity]]*[1]!Sales_Data[[#This Row],[UnitPrice]]</f>
        <v>#REF!</v>
      </c>
      <c r="M109" s="64">
        <v>44</v>
      </c>
      <c r="N109" s="64">
        <v>1.7699999999999998</v>
      </c>
      <c r="O109" s="65" t="e">
        <f>[1]!Sales_Data[[#This Row],[Quantity]]*[1]!Sales_Data[[#This Row],[UnitPrice]]</f>
        <v>#REF!</v>
      </c>
    </row>
    <row r="110" spans="3:15" x14ac:dyDescent="0.25">
      <c r="C110" s="64">
        <v>27</v>
      </c>
      <c r="D110" s="64">
        <v>1.35</v>
      </c>
      <c r="E110" s="65" t="e">
        <f>[1]!Sales_Data[[#This Row],[Quantity]]*[1]!Sales_Data[[#This Row],[UnitPrice]]</f>
        <v>#REF!</v>
      </c>
      <c r="G110" s="64">
        <v>27</v>
      </c>
      <c r="H110" s="64">
        <v>1.35</v>
      </c>
      <c r="I110" s="65" t="e">
        <f>[1]!Sales_Data[[#This Row],[Quantity]]*[1]!Sales_Data[[#This Row],[UnitPrice]]</f>
        <v>#REF!</v>
      </c>
      <c r="M110" s="64">
        <v>23</v>
      </c>
      <c r="N110" s="64">
        <v>1.77</v>
      </c>
      <c r="O110" s="65" t="e">
        <f>[1]!Sales_Data[[#This Row],[Quantity]]*[1]!Sales_Data[[#This Row],[UnitPrice]]</f>
        <v>#REF!</v>
      </c>
    </row>
    <row r="111" spans="3:15" x14ac:dyDescent="0.25">
      <c r="C111" s="64">
        <v>43</v>
      </c>
      <c r="D111" s="64">
        <v>2.1799999999999997</v>
      </c>
      <c r="E111" s="65" t="e">
        <f>[1]!Sales_Data[[#This Row],[Quantity]]*[1]!Sales_Data[[#This Row],[UnitPrice]]</f>
        <v>#REF!</v>
      </c>
      <c r="G111" s="64">
        <v>43</v>
      </c>
      <c r="H111" s="64">
        <v>2.1799999999999997</v>
      </c>
      <c r="I111" s="65" t="e">
        <f>[1]!Sales_Data[[#This Row],[Quantity]]*[1]!Sales_Data[[#This Row],[UnitPrice]]</f>
        <v>#REF!</v>
      </c>
      <c r="M111" s="64">
        <v>27</v>
      </c>
      <c r="N111" s="64">
        <v>1.35</v>
      </c>
      <c r="O111" s="65" t="e">
        <f>[1]!Sales_Data[[#This Row],[Quantity]]*[1]!Sales_Data[[#This Row],[UnitPrice]]</f>
        <v>#REF!</v>
      </c>
    </row>
    <row r="112" spans="3:15" x14ac:dyDescent="0.25">
      <c r="C112" s="64">
        <v>123</v>
      </c>
      <c r="D112" s="64">
        <v>2.84</v>
      </c>
      <c r="E112" s="65" t="e">
        <f>[1]!Sales_Data[[#This Row],[Quantity]]*[1]!Sales_Data[[#This Row],[UnitPrice]]</f>
        <v>#REF!</v>
      </c>
      <c r="G112" s="64">
        <v>123</v>
      </c>
      <c r="H112" s="64">
        <v>2.84</v>
      </c>
      <c r="I112" s="65" t="e">
        <f>[1]!Sales_Data[[#This Row],[Quantity]]*[1]!Sales_Data[[#This Row],[UnitPrice]]</f>
        <v>#REF!</v>
      </c>
      <c r="M112" s="64">
        <v>43</v>
      </c>
      <c r="N112" s="64">
        <v>2.1799999999999997</v>
      </c>
      <c r="O112" s="65" t="e">
        <f>[1]!Sales_Data[[#This Row],[Quantity]]*[1]!Sales_Data[[#This Row],[UnitPrice]]</f>
        <v>#REF!</v>
      </c>
    </row>
    <row r="113" spans="1:15" x14ac:dyDescent="0.25">
      <c r="C113" s="64">
        <v>42</v>
      </c>
      <c r="D113" s="64">
        <v>1.87</v>
      </c>
      <c r="E113" s="65" t="e">
        <f>[1]!Sales_Data[[#This Row],[Quantity]]*[1]!Sales_Data[[#This Row],[UnitPrice]]</f>
        <v>#REF!</v>
      </c>
      <c r="G113" s="64">
        <v>42</v>
      </c>
      <c r="H113" s="64">
        <v>1.87</v>
      </c>
      <c r="I113" s="65" t="e">
        <f>[1]!Sales_Data[[#This Row],[Quantity]]*[1]!Sales_Data[[#This Row],[UnitPrice]]</f>
        <v>#REF!</v>
      </c>
      <c r="M113" s="64">
        <v>123</v>
      </c>
      <c r="N113" s="64">
        <v>2.84</v>
      </c>
      <c r="O113" s="65" t="e">
        <f>[1]!Sales_Data[[#This Row],[Quantity]]*[1]!Sales_Data[[#This Row],[UnitPrice]]</f>
        <v>#REF!</v>
      </c>
    </row>
    <row r="114" spans="1:15" x14ac:dyDescent="0.25">
      <c r="M114" s="64">
        <v>42</v>
      </c>
      <c r="N114" s="64">
        <v>1.87</v>
      </c>
      <c r="O114" s="65" t="e">
        <f>[1]!Sales_Data[[#This Row],[Quantity]]*[1]!Sales_Data[[#This Row],[UnitPrice]]</f>
        <v>#REF!</v>
      </c>
    </row>
    <row r="115" spans="1:15" ht="28.5" x14ac:dyDescent="0.45">
      <c r="F115" s="70" t="s">
        <v>303</v>
      </c>
    </row>
    <row r="116" spans="1:15" x14ac:dyDescent="0.25">
      <c r="D116" t="s">
        <v>93</v>
      </c>
      <c r="E116" t="s">
        <v>304</v>
      </c>
      <c r="F116" t="s">
        <v>102</v>
      </c>
      <c r="G116" t="s">
        <v>305</v>
      </c>
      <c r="H116" t="s">
        <v>306</v>
      </c>
      <c r="L116" s="74" t="s">
        <v>307</v>
      </c>
    </row>
    <row r="117" spans="1:15" x14ac:dyDescent="0.25">
      <c r="D117" t="s">
        <v>314</v>
      </c>
      <c r="E117" s="1">
        <v>35024</v>
      </c>
      <c r="F117" s="75" t="s">
        <v>315</v>
      </c>
      <c r="G117">
        <v>51000</v>
      </c>
      <c r="H117">
        <v>110</v>
      </c>
      <c r="L117" t="s">
        <v>308</v>
      </c>
    </row>
    <row r="118" spans="1:15" x14ac:dyDescent="0.25">
      <c r="E118" s="1">
        <v>36151</v>
      </c>
      <c r="F118" s="75" t="s">
        <v>316</v>
      </c>
      <c r="H118">
        <v>150</v>
      </c>
      <c r="L118" t="s">
        <v>309</v>
      </c>
    </row>
    <row r="119" spans="1:15" ht="15" customHeight="1" x14ac:dyDescent="0.25">
      <c r="E119" s="1"/>
      <c r="F119" s="75"/>
      <c r="L119" s="36" t="s">
        <v>311</v>
      </c>
      <c r="M119" s="73" t="s">
        <v>310</v>
      </c>
    </row>
    <row r="120" spans="1:15" x14ac:dyDescent="0.25">
      <c r="E120" s="1"/>
      <c r="F120" s="75"/>
      <c r="L120" t="s">
        <v>312</v>
      </c>
    </row>
    <row r="121" spans="1:15" x14ac:dyDescent="0.25">
      <c r="E121" s="1"/>
      <c r="F121" s="75"/>
      <c r="L121" t="s">
        <v>313</v>
      </c>
    </row>
    <row r="122" spans="1:15" x14ac:dyDescent="0.25">
      <c r="E122" s="1"/>
      <c r="F122" s="75"/>
    </row>
    <row r="123" spans="1:15" x14ac:dyDescent="0.25">
      <c r="E123" s="1"/>
      <c r="F123" s="75"/>
    </row>
    <row r="124" spans="1:15" x14ac:dyDescent="0.25">
      <c r="E124" s="1"/>
      <c r="F124" s="75"/>
    </row>
    <row r="125" spans="1:15" x14ac:dyDescent="0.25">
      <c r="E125" s="1"/>
      <c r="F125" s="75"/>
    </row>
    <row r="126" spans="1:15" ht="18.75" x14ac:dyDescent="0.3">
      <c r="D126" s="173" t="s">
        <v>317</v>
      </c>
      <c r="E126" s="173"/>
      <c r="F126" s="75"/>
    </row>
    <row r="127" spans="1:15" x14ac:dyDescent="0.25">
      <c r="E127" s="1"/>
      <c r="F127" s="75"/>
    </row>
    <row r="128" spans="1:15" x14ac:dyDescent="0.25">
      <c r="A128" t="s">
        <v>276</v>
      </c>
      <c r="B128" t="s">
        <v>318</v>
      </c>
      <c r="D128" s="71" t="s">
        <v>276</v>
      </c>
      <c r="E128" s="72" t="s">
        <v>318</v>
      </c>
      <c r="F128" s="75"/>
      <c r="G128" s="77" t="s">
        <v>319</v>
      </c>
    </row>
    <row r="129" spans="1:7" x14ac:dyDescent="0.25">
      <c r="A129" s="76" t="s">
        <v>319</v>
      </c>
      <c r="B129" t="s">
        <v>320</v>
      </c>
      <c r="D129" t="s">
        <v>335</v>
      </c>
      <c r="E129" s="1" t="s">
        <v>322</v>
      </c>
      <c r="F129" s="75"/>
      <c r="G129" s="77" t="s">
        <v>325</v>
      </c>
    </row>
    <row r="130" spans="1:7" x14ac:dyDescent="0.25">
      <c r="A130" s="76"/>
      <c r="B130" t="s">
        <v>321</v>
      </c>
      <c r="D130" t="s">
        <v>319</v>
      </c>
      <c r="E130" s="1" t="s">
        <v>333</v>
      </c>
      <c r="F130" s="75"/>
      <c r="G130" s="77" t="s">
        <v>330</v>
      </c>
    </row>
    <row r="131" spans="1:7" x14ac:dyDescent="0.25">
      <c r="A131" s="76"/>
      <c r="B131" t="s">
        <v>322</v>
      </c>
      <c r="D131" t="s">
        <v>325</v>
      </c>
      <c r="E131" s="1" t="s">
        <v>327</v>
      </c>
      <c r="G131" s="77" t="s">
        <v>335</v>
      </c>
    </row>
    <row r="132" spans="1:7" x14ac:dyDescent="0.25">
      <c r="A132" s="76"/>
      <c r="B132" t="s">
        <v>323</v>
      </c>
      <c r="D132" t="s">
        <v>335</v>
      </c>
      <c r="E132" s="1"/>
    </row>
    <row r="133" spans="1:7" x14ac:dyDescent="0.25">
      <c r="A133" s="76"/>
      <c r="B133" t="s">
        <v>324</v>
      </c>
    </row>
    <row r="134" spans="1:7" x14ac:dyDescent="0.25">
      <c r="A134" s="76" t="s">
        <v>325</v>
      </c>
      <c r="B134" t="s">
        <v>326</v>
      </c>
    </row>
    <row r="135" spans="1:7" x14ac:dyDescent="0.25">
      <c r="A135" s="76"/>
      <c r="B135" t="s">
        <v>327</v>
      </c>
    </row>
    <row r="136" spans="1:7" x14ac:dyDescent="0.25">
      <c r="A136" s="76"/>
      <c r="B136" t="s">
        <v>328</v>
      </c>
    </row>
    <row r="137" spans="1:7" x14ac:dyDescent="0.25">
      <c r="A137" s="76"/>
      <c r="B137" t="s">
        <v>329</v>
      </c>
    </row>
    <row r="138" spans="1:7" x14ac:dyDescent="0.25">
      <c r="A138" s="76" t="s">
        <v>330</v>
      </c>
      <c r="B138" t="s">
        <v>331</v>
      </c>
    </row>
    <row r="139" spans="1:7" x14ac:dyDescent="0.25">
      <c r="A139" s="76"/>
      <c r="B139" t="s">
        <v>332</v>
      </c>
    </row>
    <row r="140" spans="1:7" x14ac:dyDescent="0.25">
      <c r="A140" s="76"/>
      <c r="B140" t="s">
        <v>333</v>
      </c>
    </row>
    <row r="141" spans="1:7" x14ac:dyDescent="0.25">
      <c r="A141" s="76"/>
      <c r="B141" t="s">
        <v>334</v>
      </c>
    </row>
    <row r="142" spans="1:7" x14ac:dyDescent="0.25">
      <c r="A142" s="76" t="s">
        <v>335</v>
      </c>
      <c r="B142" t="s">
        <v>336</v>
      </c>
    </row>
    <row r="143" spans="1:7" x14ac:dyDescent="0.25">
      <c r="A143" s="76"/>
      <c r="B143" t="s">
        <v>337</v>
      </c>
    </row>
    <row r="144" spans="1:7" x14ac:dyDescent="0.25">
      <c r="A144" s="76"/>
      <c r="B144" t="s">
        <v>338</v>
      </c>
    </row>
    <row r="147" spans="1:13" ht="28.5" x14ac:dyDescent="0.45">
      <c r="C147" s="70" t="s">
        <v>339</v>
      </c>
      <c r="J147" s="83" t="s">
        <v>276</v>
      </c>
      <c r="K147" t="s">
        <v>346</v>
      </c>
    </row>
    <row r="148" spans="1:13" x14ac:dyDescent="0.25">
      <c r="A148" s="79" t="s">
        <v>274</v>
      </c>
      <c r="B148" s="80" t="s">
        <v>275</v>
      </c>
      <c r="C148" s="80" t="s">
        <v>276</v>
      </c>
      <c r="D148" s="80" t="s">
        <v>277</v>
      </c>
      <c r="E148" s="80" t="s">
        <v>278</v>
      </c>
      <c r="F148" s="80" t="s">
        <v>279</v>
      </c>
      <c r="G148" s="80" t="s">
        <v>280</v>
      </c>
      <c r="H148" s="80" t="s">
        <v>281</v>
      </c>
    </row>
    <row r="149" spans="1:13" x14ac:dyDescent="0.25">
      <c r="A149" s="78">
        <v>43831</v>
      </c>
      <c r="B149" s="64" t="s">
        <v>282</v>
      </c>
      <c r="C149" s="64" t="s">
        <v>283</v>
      </c>
      <c r="D149" s="64" t="s">
        <v>284</v>
      </c>
      <c r="E149" s="64" t="s">
        <v>285</v>
      </c>
      <c r="F149" s="64">
        <v>33</v>
      </c>
      <c r="G149" s="64">
        <v>1.7699999999999998</v>
      </c>
      <c r="H149" s="64" t="e">
        <f>[2]!Sales_Data[[#This Row],[Quantity]]*[3]!Sales_Data[[#This Row],[UnitPrice]]</f>
        <v>#REF!</v>
      </c>
      <c r="J149" s="83" t="s">
        <v>341</v>
      </c>
      <c r="K149" t="s">
        <v>344</v>
      </c>
      <c r="L149" t="s">
        <v>345</v>
      </c>
      <c r="M149" t="s">
        <v>342</v>
      </c>
    </row>
    <row r="150" spans="1:13" x14ac:dyDescent="0.25">
      <c r="A150" s="78">
        <v>43834</v>
      </c>
      <c r="B150" s="64" t="s">
        <v>282</v>
      </c>
      <c r="C150" s="64" t="s">
        <v>283</v>
      </c>
      <c r="D150" s="64" t="s">
        <v>286</v>
      </c>
      <c r="E150" s="64" t="s">
        <v>287</v>
      </c>
      <c r="F150" s="64">
        <v>87</v>
      </c>
      <c r="G150" s="64">
        <v>3.4899999999999998</v>
      </c>
      <c r="H150" s="64" t="e">
        <f>[2]!Sales_Data[[#This Row],[Quantity]]*[3]!Sales_Data[[#This Row],[UnitPrice]]</f>
        <v>#REF!</v>
      </c>
      <c r="J150" s="84" t="s">
        <v>285</v>
      </c>
      <c r="K150" s="85">
        <v>1418.66</v>
      </c>
      <c r="L150" s="85">
        <v>404</v>
      </c>
      <c r="M150" s="85">
        <v>14.159999999999998</v>
      </c>
    </row>
    <row r="151" spans="1:13" hidden="1" x14ac:dyDescent="0.25">
      <c r="A151" s="78">
        <v>43837</v>
      </c>
      <c r="B151" s="64" t="s">
        <v>288</v>
      </c>
      <c r="C151" s="64" t="s">
        <v>289</v>
      </c>
      <c r="D151" s="64" t="s">
        <v>290</v>
      </c>
      <c r="E151" s="64" t="s">
        <v>291</v>
      </c>
      <c r="F151" s="64">
        <v>58</v>
      </c>
      <c r="G151" s="64">
        <v>1.8699999999999999</v>
      </c>
      <c r="H151" s="64" t="e">
        <f>[2]!Sales_Data[[#This Row],[Quantity]]*[3]!Sales_Data[[#This Row],[UnitPrice]]</f>
        <v>#REF!</v>
      </c>
      <c r="J151" s="86" t="s">
        <v>284</v>
      </c>
      <c r="K151" s="85">
        <v>1418.66</v>
      </c>
      <c r="L151" s="85">
        <v>404</v>
      </c>
      <c r="M151" s="85">
        <v>14.159999999999998</v>
      </c>
    </row>
    <row r="152" spans="1:13" x14ac:dyDescent="0.25">
      <c r="A152" s="78">
        <v>43840</v>
      </c>
      <c r="B152" s="64" t="s">
        <v>282</v>
      </c>
      <c r="C152" s="64" t="s">
        <v>292</v>
      </c>
      <c r="D152" s="64" t="s">
        <v>290</v>
      </c>
      <c r="E152" s="64" t="s">
        <v>291</v>
      </c>
      <c r="F152" s="64">
        <v>82</v>
      </c>
      <c r="G152" s="64">
        <v>1.87</v>
      </c>
      <c r="H152" s="64" t="e">
        <f>[2]!Sales_Data[[#This Row],[Quantity]]*[3]!Sales_Data[[#This Row],[UnitPrice]]</f>
        <v>#REF!</v>
      </c>
      <c r="J152" s="84" t="s">
        <v>291</v>
      </c>
      <c r="K152" s="85">
        <v>724.29</v>
      </c>
      <c r="L152" s="85">
        <v>381</v>
      </c>
      <c r="M152" s="85">
        <v>11.219999999999999</v>
      </c>
    </row>
    <row r="153" spans="1:13" x14ac:dyDescent="0.25">
      <c r="A153" s="78">
        <v>43843</v>
      </c>
      <c r="B153" s="64" t="s">
        <v>282</v>
      </c>
      <c r="C153" s="64" t="s">
        <v>283</v>
      </c>
      <c r="D153" s="64" t="s">
        <v>290</v>
      </c>
      <c r="E153" s="64" t="s">
        <v>293</v>
      </c>
      <c r="F153" s="64">
        <v>38</v>
      </c>
      <c r="G153" s="64">
        <v>2.1800000000000002</v>
      </c>
      <c r="H153" s="64" t="e">
        <f>[2]!Sales_Data[[#This Row],[Quantity]]*[3]!Sales_Data[[#This Row],[UnitPrice]]</f>
        <v>#REF!</v>
      </c>
      <c r="J153" s="86" t="s">
        <v>290</v>
      </c>
      <c r="K153" s="85">
        <v>724.29</v>
      </c>
      <c r="L153" s="85">
        <v>381</v>
      </c>
      <c r="M153" s="85">
        <v>11.219999999999999</v>
      </c>
    </row>
    <row r="154" spans="1:13" x14ac:dyDescent="0.25">
      <c r="A154" s="78">
        <v>43846</v>
      </c>
      <c r="B154" s="64" t="s">
        <v>282</v>
      </c>
      <c r="C154" s="64" t="s">
        <v>283</v>
      </c>
      <c r="D154" s="64" t="s">
        <v>284</v>
      </c>
      <c r="E154" s="64" t="s">
        <v>285</v>
      </c>
      <c r="F154" s="64">
        <v>54</v>
      </c>
      <c r="G154" s="64">
        <v>1.77</v>
      </c>
      <c r="H154" s="64" t="e">
        <f>[2]!Sales_Data[[#This Row],[Quantity]]*[3]!Sales_Data[[#This Row],[UnitPrice]]</f>
        <v>#REF!</v>
      </c>
      <c r="J154" s="84" t="s">
        <v>287</v>
      </c>
      <c r="K154" s="85">
        <v>534.76</v>
      </c>
      <c r="L154" s="85">
        <v>304</v>
      </c>
      <c r="M154" s="85">
        <v>13.959999999999999</v>
      </c>
    </row>
    <row r="155" spans="1:13" x14ac:dyDescent="0.25">
      <c r="A155" s="78">
        <v>43849</v>
      </c>
      <c r="B155" s="64" t="s">
        <v>282</v>
      </c>
      <c r="C155" s="64" t="s">
        <v>283</v>
      </c>
      <c r="D155" s="64" t="s">
        <v>286</v>
      </c>
      <c r="E155" s="64" t="s">
        <v>287</v>
      </c>
      <c r="F155" s="64">
        <v>149</v>
      </c>
      <c r="G155" s="64">
        <v>3.4899999999999998</v>
      </c>
      <c r="H155" s="64" t="e">
        <f>[2]!Sales_Data[[#This Row],[Quantity]]*[3]!Sales_Data[[#This Row],[UnitPrice]]</f>
        <v>#REF!</v>
      </c>
      <c r="J155" s="86" t="s">
        <v>286</v>
      </c>
      <c r="K155" s="85">
        <v>534.76</v>
      </c>
      <c r="L155" s="85">
        <v>304</v>
      </c>
      <c r="M155" s="85">
        <v>13.959999999999999</v>
      </c>
    </row>
    <row r="156" spans="1:13" hidden="1" x14ac:dyDescent="0.25">
      <c r="A156" s="78">
        <v>43852</v>
      </c>
      <c r="B156" s="64" t="s">
        <v>288</v>
      </c>
      <c r="C156" s="64" t="s">
        <v>289</v>
      </c>
      <c r="D156" s="64" t="s">
        <v>284</v>
      </c>
      <c r="E156" s="64" t="s">
        <v>285</v>
      </c>
      <c r="F156" s="64">
        <v>51</v>
      </c>
      <c r="G156" s="64">
        <v>1.77</v>
      </c>
      <c r="H156" s="64" t="e">
        <f>[2]!Sales_Data[[#This Row],[Quantity]]*[3]!Sales_Data[[#This Row],[UnitPrice]]</f>
        <v>#REF!</v>
      </c>
      <c r="J156" s="84" t="s">
        <v>293</v>
      </c>
      <c r="K156" s="85">
        <v>378.02</v>
      </c>
      <c r="L156" s="85">
        <v>117</v>
      </c>
      <c r="M156" s="85">
        <v>6.54</v>
      </c>
    </row>
    <row r="157" spans="1:13" x14ac:dyDescent="0.25">
      <c r="A157" s="78">
        <v>43855</v>
      </c>
      <c r="B157" s="64" t="s">
        <v>282</v>
      </c>
      <c r="C157" s="64" t="s">
        <v>292</v>
      </c>
      <c r="D157" s="64" t="s">
        <v>284</v>
      </c>
      <c r="E157" s="64" t="s">
        <v>285</v>
      </c>
      <c r="F157" s="64">
        <v>100</v>
      </c>
      <c r="G157" s="64">
        <v>1.77</v>
      </c>
      <c r="H157" s="64" t="e">
        <f>[2]!Sales_Data[[#This Row],[Quantity]]*[3]!Sales_Data[[#This Row],[UnitPrice]]</f>
        <v>#REF!</v>
      </c>
      <c r="J157" s="86" t="s">
        <v>290</v>
      </c>
      <c r="K157" s="85">
        <v>378.02</v>
      </c>
      <c r="L157" s="85">
        <v>117</v>
      </c>
      <c r="M157" s="85">
        <v>6.54</v>
      </c>
    </row>
    <row r="158" spans="1:13" x14ac:dyDescent="0.25">
      <c r="A158" s="78">
        <v>43858</v>
      </c>
      <c r="B158" s="64" t="s">
        <v>282</v>
      </c>
      <c r="C158" s="64" t="s">
        <v>292</v>
      </c>
      <c r="D158" s="64" t="s">
        <v>294</v>
      </c>
      <c r="E158" s="64" t="s">
        <v>295</v>
      </c>
      <c r="F158" s="64">
        <v>28</v>
      </c>
      <c r="G158" s="64">
        <v>1.35</v>
      </c>
      <c r="H158" s="64" t="e">
        <f>[2]!Sales_Data[[#This Row],[Quantity]]*[3]!Sales_Data[[#This Row],[UnitPrice]]</f>
        <v>#REF!</v>
      </c>
      <c r="J158" s="84" t="s">
        <v>296</v>
      </c>
      <c r="K158" s="85">
        <v>335.73</v>
      </c>
      <c r="L158" s="85">
        <v>186</v>
      </c>
      <c r="M158" s="85">
        <v>8.52</v>
      </c>
    </row>
    <row r="159" spans="1:13" x14ac:dyDescent="0.25">
      <c r="A159" s="78">
        <v>43861</v>
      </c>
      <c r="B159" s="64" t="s">
        <v>282</v>
      </c>
      <c r="C159" s="64" t="s">
        <v>283</v>
      </c>
      <c r="D159" s="64" t="s">
        <v>290</v>
      </c>
      <c r="E159" s="64" t="s">
        <v>293</v>
      </c>
      <c r="F159" s="64">
        <v>36</v>
      </c>
      <c r="G159" s="64">
        <v>2.1800000000000002</v>
      </c>
      <c r="H159" s="64" t="e">
        <f>[2]!Sales_Data[[#This Row],[Quantity]]*[3]!Sales_Data[[#This Row],[UnitPrice]]</f>
        <v>#REF!</v>
      </c>
      <c r="J159" s="86" t="s">
        <v>290</v>
      </c>
      <c r="K159" s="85">
        <v>335.73</v>
      </c>
      <c r="L159" s="85">
        <v>186</v>
      </c>
      <c r="M159" s="85">
        <v>8.52</v>
      </c>
    </row>
    <row r="160" spans="1:13" x14ac:dyDescent="0.25">
      <c r="A160" s="78">
        <v>43864</v>
      </c>
      <c r="B160" s="64" t="s">
        <v>282</v>
      </c>
      <c r="C160" s="64" t="s">
        <v>283</v>
      </c>
      <c r="D160" s="64" t="s">
        <v>290</v>
      </c>
      <c r="E160" s="64" t="s">
        <v>291</v>
      </c>
      <c r="F160" s="64">
        <v>31</v>
      </c>
      <c r="G160" s="64">
        <v>1.8699999999999999</v>
      </c>
      <c r="H160" s="64" t="e">
        <f>[2]!Sales_Data[[#This Row],[Quantity]]*[3]!Sales_Data[[#This Row],[UnitPrice]]</f>
        <v>#REF!</v>
      </c>
      <c r="J160" s="84" t="s">
        <v>295</v>
      </c>
      <c r="K160" s="85">
        <v>291.64000000000004</v>
      </c>
      <c r="L160" s="85">
        <v>123</v>
      </c>
      <c r="M160" s="85">
        <v>4.38</v>
      </c>
    </row>
    <row r="161" spans="1:15" x14ac:dyDescent="0.25">
      <c r="A161" s="78">
        <v>43867</v>
      </c>
      <c r="B161" s="64" t="s">
        <v>282</v>
      </c>
      <c r="C161" s="64" t="s">
        <v>283</v>
      </c>
      <c r="D161" s="64" t="s">
        <v>286</v>
      </c>
      <c r="E161" s="64" t="s">
        <v>287</v>
      </c>
      <c r="F161" s="64">
        <v>28</v>
      </c>
      <c r="G161" s="64">
        <v>3.4899999999999998</v>
      </c>
      <c r="H161" s="64" t="e">
        <f>[2]!Sales_Data[[#This Row],[Quantity]]*[3]!Sales_Data[[#This Row],[UnitPrice]]</f>
        <v>#REF!</v>
      </c>
      <c r="J161" s="86" t="s">
        <v>294</v>
      </c>
      <c r="K161" s="85">
        <v>291.64000000000004</v>
      </c>
      <c r="L161" s="85">
        <v>123</v>
      </c>
      <c r="M161" s="85">
        <v>4.38</v>
      </c>
    </row>
    <row r="162" spans="1:15" hidden="1" x14ac:dyDescent="0.25">
      <c r="A162" s="78">
        <v>43870</v>
      </c>
      <c r="B162" s="64" t="s">
        <v>288</v>
      </c>
      <c r="C162" s="64" t="s">
        <v>289</v>
      </c>
      <c r="D162" s="64" t="s">
        <v>284</v>
      </c>
      <c r="E162" s="64" t="s">
        <v>285</v>
      </c>
      <c r="F162" s="64">
        <v>44</v>
      </c>
      <c r="G162" s="64">
        <v>1.7699999999999998</v>
      </c>
      <c r="H162" s="64" t="e">
        <f>[2]!Sales_Data[[#This Row],[Quantity]]*[3]!Sales_Data[[#This Row],[UnitPrice]]</f>
        <v>#REF!</v>
      </c>
      <c r="J162" s="84" t="s">
        <v>297</v>
      </c>
      <c r="K162" s="85">
        <v>184.45999999999998</v>
      </c>
      <c r="L162" s="85">
        <v>145</v>
      </c>
      <c r="M162" s="85">
        <v>3.74</v>
      </c>
    </row>
    <row r="163" spans="1:15" x14ac:dyDescent="0.25">
      <c r="A163" s="78">
        <v>43873</v>
      </c>
      <c r="B163" s="64" t="s">
        <v>282</v>
      </c>
      <c r="C163" s="64" t="s">
        <v>292</v>
      </c>
      <c r="D163" s="64" t="s">
        <v>284</v>
      </c>
      <c r="E163" s="64" t="s">
        <v>285</v>
      </c>
      <c r="F163" s="64">
        <v>23</v>
      </c>
      <c r="G163" s="64">
        <v>1.77</v>
      </c>
      <c r="H163" s="64" t="e">
        <f>[2]!Sales_Data[[#This Row],[Quantity]]*[3]!Sales_Data[[#This Row],[UnitPrice]]</f>
        <v>#REF!</v>
      </c>
      <c r="J163" s="86" t="s">
        <v>284</v>
      </c>
      <c r="K163" s="85">
        <v>184.45999999999998</v>
      </c>
      <c r="L163" s="85">
        <v>145</v>
      </c>
      <c r="M163" s="85">
        <v>3.74</v>
      </c>
    </row>
    <row r="164" spans="1:15" x14ac:dyDescent="0.25">
      <c r="A164" s="78">
        <v>43876</v>
      </c>
      <c r="B164" s="64" t="s">
        <v>282</v>
      </c>
      <c r="C164" s="64" t="s">
        <v>292</v>
      </c>
      <c r="D164" s="64" t="s">
        <v>294</v>
      </c>
      <c r="E164" s="64" t="s">
        <v>295</v>
      </c>
      <c r="F164" s="64">
        <v>27</v>
      </c>
      <c r="G164" s="64">
        <v>1.35</v>
      </c>
      <c r="H164" s="64" t="e">
        <f>[2]!Sales_Data[[#This Row],[Quantity]]*[3]!Sales_Data[[#This Row],[UnitPrice]]</f>
        <v>#REF!</v>
      </c>
      <c r="J164" s="84" t="s">
        <v>343</v>
      </c>
      <c r="K164" s="85">
        <v>3867.5600000000004</v>
      </c>
      <c r="L164" s="85">
        <v>1660</v>
      </c>
      <c r="M164" s="85">
        <v>62.519999999999996</v>
      </c>
    </row>
    <row r="165" spans="1:15" x14ac:dyDescent="0.25">
      <c r="A165" s="78">
        <v>43879</v>
      </c>
      <c r="B165" s="64" t="s">
        <v>282</v>
      </c>
      <c r="C165" s="64" t="s">
        <v>283</v>
      </c>
      <c r="D165" s="64" t="s">
        <v>290</v>
      </c>
      <c r="E165" s="64" t="s">
        <v>293</v>
      </c>
      <c r="F165" s="64">
        <v>43</v>
      </c>
      <c r="G165" s="64">
        <v>2.1799999999999997</v>
      </c>
      <c r="H165" s="64" t="e">
        <f>[2]!Sales_Data[[#This Row],[Quantity]]*[3]!Sales_Data[[#This Row],[UnitPrice]]</f>
        <v>#REF!</v>
      </c>
    </row>
    <row r="166" spans="1:15" x14ac:dyDescent="0.25">
      <c r="A166" s="78">
        <v>43882</v>
      </c>
      <c r="B166" s="64" t="s">
        <v>282</v>
      </c>
      <c r="C166" s="64" t="s">
        <v>283</v>
      </c>
      <c r="D166" s="64" t="s">
        <v>290</v>
      </c>
      <c r="E166" s="64" t="s">
        <v>296</v>
      </c>
      <c r="F166" s="64">
        <v>123</v>
      </c>
      <c r="G166" s="64">
        <v>2.84</v>
      </c>
      <c r="H166" s="64" t="e">
        <f>[2]!Sales_Data[[#This Row],[Quantity]]*[3]!Sales_Data[[#This Row],[UnitPrice]]</f>
        <v>#REF!</v>
      </c>
    </row>
    <row r="167" spans="1:15" hidden="1" x14ac:dyDescent="0.25">
      <c r="A167" s="78">
        <v>43885</v>
      </c>
      <c r="B167" s="64" t="s">
        <v>288</v>
      </c>
      <c r="C167" s="64" t="s">
        <v>289</v>
      </c>
      <c r="D167" s="64" t="s">
        <v>284</v>
      </c>
      <c r="E167" s="64" t="s">
        <v>297</v>
      </c>
      <c r="F167" s="64">
        <v>42</v>
      </c>
      <c r="G167" s="64">
        <v>1.87</v>
      </c>
      <c r="H167" s="64" t="e">
        <f>[2]!Sales_Data[[#This Row],[Quantity]]*[3]!Sales_Data[[#This Row],[UnitPrice]]</f>
        <v>#REF!</v>
      </c>
    </row>
    <row r="168" spans="1:15" hidden="1" x14ac:dyDescent="0.25">
      <c r="A168" s="78">
        <v>43888</v>
      </c>
      <c r="B168" s="64" t="s">
        <v>288</v>
      </c>
      <c r="C168" s="64" t="s">
        <v>289</v>
      </c>
      <c r="D168" s="64" t="s">
        <v>290</v>
      </c>
      <c r="E168" s="64" t="s">
        <v>296</v>
      </c>
      <c r="F168" s="64">
        <v>33</v>
      </c>
      <c r="G168" s="64">
        <v>2.84</v>
      </c>
      <c r="H168" s="64" t="e">
        <f>[2]!Sales_Data[[#This Row],[Quantity]]*[3]!Sales_Data[[#This Row],[UnitPrice]]</f>
        <v>#REF!</v>
      </c>
    </row>
    <row r="169" spans="1:15" x14ac:dyDescent="0.25">
      <c r="A169" s="78">
        <v>43892</v>
      </c>
      <c r="B169" s="64" t="s">
        <v>282</v>
      </c>
      <c r="C169" s="64" t="s">
        <v>292</v>
      </c>
      <c r="D169" s="64" t="s">
        <v>290</v>
      </c>
      <c r="E169" s="64" t="s">
        <v>291</v>
      </c>
      <c r="F169" s="64">
        <v>85</v>
      </c>
      <c r="G169" s="64">
        <v>1.8699999999999999</v>
      </c>
      <c r="H169" s="64" t="e">
        <f>[2]!Sales_Data[[#This Row],[Quantity]]*[3]!Sales_Data[[#This Row],[UnitPrice]]</f>
        <v>#REF!</v>
      </c>
    </row>
    <row r="170" spans="1:15" hidden="1" x14ac:dyDescent="0.25">
      <c r="A170" s="78">
        <v>43895</v>
      </c>
      <c r="B170" s="64" t="s">
        <v>288</v>
      </c>
      <c r="C170" s="64" t="s">
        <v>340</v>
      </c>
      <c r="D170" s="64" t="s">
        <v>290</v>
      </c>
      <c r="E170" s="64" t="s">
        <v>296</v>
      </c>
      <c r="F170" s="64">
        <v>30</v>
      </c>
      <c r="G170" s="64">
        <v>2.8400000000000003</v>
      </c>
      <c r="H170" s="64" t="e">
        <f>[2]!Sales_Data[[#This Row],[Quantity]]*[3]!Sales_Data[[#This Row],[UnitPrice]]</f>
        <v>#REF!</v>
      </c>
    </row>
    <row r="171" spans="1:15" x14ac:dyDescent="0.25">
      <c r="A171" s="78">
        <v>43898</v>
      </c>
      <c r="B171" s="64" t="s">
        <v>282</v>
      </c>
      <c r="C171" s="64" t="s">
        <v>283</v>
      </c>
      <c r="D171" s="64" t="s">
        <v>284</v>
      </c>
      <c r="E171" s="64" t="s">
        <v>285</v>
      </c>
      <c r="F171" s="64">
        <v>61</v>
      </c>
      <c r="G171" s="64">
        <v>1.77</v>
      </c>
      <c r="H171" s="64" t="e">
        <f>[2]!Sales_Data[[#This Row],[Quantity]]*[3]!Sales_Data[[#This Row],[UnitPrice]]</f>
        <v>#REF!</v>
      </c>
      <c r="J171" s="83" t="s">
        <v>341</v>
      </c>
      <c r="K171" t="s">
        <v>347</v>
      </c>
      <c r="L171" t="s">
        <v>342</v>
      </c>
    </row>
    <row r="172" spans="1:15" x14ac:dyDescent="0.25">
      <c r="A172" s="78">
        <v>43901</v>
      </c>
      <c r="B172" s="64" t="s">
        <v>282</v>
      </c>
      <c r="C172" s="64" t="s">
        <v>283</v>
      </c>
      <c r="D172" s="64" t="s">
        <v>286</v>
      </c>
      <c r="E172" s="64" t="s">
        <v>287</v>
      </c>
      <c r="F172" s="64">
        <v>40</v>
      </c>
      <c r="G172" s="64">
        <v>3.4899999999999998</v>
      </c>
      <c r="H172" s="64" t="e">
        <f>[2]!Sales_Data[[#This Row],[Quantity]]*[3]!Sales_Data[[#This Row],[UnitPrice]]</f>
        <v>#REF!</v>
      </c>
      <c r="J172" s="84" t="s">
        <v>285</v>
      </c>
      <c r="K172" s="87">
        <v>1.3296865465564851</v>
      </c>
      <c r="L172" s="85">
        <v>14.159999999999998</v>
      </c>
    </row>
    <row r="173" spans="1:15" hidden="1" x14ac:dyDescent="0.25">
      <c r="A173" s="78">
        <v>43904</v>
      </c>
      <c r="B173" s="64" t="s">
        <v>288</v>
      </c>
      <c r="C173" s="64" t="s">
        <v>289</v>
      </c>
      <c r="D173" s="64" t="s">
        <v>290</v>
      </c>
      <c r="E173" s="64" t="s">
        <v>291</v>
      </c>
      <c r="F173" s="64">
        <v>86</v>
      </c>
      <c r="G173" s="64">
        <v>1.8699999999999999</v>
      </c>
      <c r="H173" s="64" t="e">
        <f>[2]!Sales_Data[[#This Row],[Quantity]]*[3]!Sales_Data[[#This Row],[UnitPrice]]</f>
        <v>#REF!</v>
      </c>
      <c r="J173" s="86" t="s">
        <v>284</v>
      </c>
      <c r="K173" s="87">
        <v>1.3296865465564851</v>
      </c>
      <c r="L173" s="85">
        <v>14.159999999999998</v>
      </c>
      <c r="N173" s="81"/>
      <c r="O173" s="82"/>
    </row>
    <row r="174" spans="1:15" x14ac:dyDescent="0.25">
      <c r="A174" s="78">
        <v>43907</v>
      </c>
      <c r="B174" s="64" t="s">
        <v>282</v>
      </c>
      <c r="C174" s="64" t="s">
        <v>292</v>
      </c>
      <c r="D174" s="64" t="s">
        <v>284</v>
      </c>
      <c r="E174" s="64" t="s">
        <v>285</v>
      </c>
      <c r="F174" s="64">
        <v>38</v>
      </c>
      <c r="G174" s="64">
        <v>1.7700000000000002</v>
      </c>
      <c r="H174" s="64" t="e">
        <f>[2]!Sales_Data[[#This Row],[Quantity]]*[3]!Sales_Data[[#This Row],[UnitPrice]]</f>
        <v>#REF!</v>
      </c>
      <c r="J174" s="84" t="s">
        <v>287</v>
      </c>
      <c r="K174" s="87">
        <v>1.0024434010073533</v>
      </c>
      <c r="L174" s="85">
        <v>13.959999999999999</v>
      </c>
    </row>
    <row r="175" spans="1:15" x14ac:dyDescent="0.25">
      <c r="A175" s="78">
        <v>43910</v>
      </c>
      <c r="B175" s="64" t="s">
        <v>282</v>
      </c>
      <c r="C175" s="64" t="s">
        <v>292</v>
      </c>
      <c r="D175" s="64" t="s">
        <v>294</v>
      </c>
      <c r="E175" s="64" t="s">
        <v>295</v>
      </c>
      <c r="F175" s="64">
        <v>68</v>
      </c>
      <c r="G175" s="64">
        <v>1.68</v>
      </c>
      <c r="H175" s="64" t="e">
        <f>[2]!Sales_Data[[#This Row],[Quantity]]*[3]!Sales_Data[[#This Row],[UnitPrice]]</f>
        <v>#REF!</v>
      </c>
      <c r="J175" s="86" t="s">
        <v>286</v>
      </c>
      <c r="K175" s="87">
        <v>1.0024434010073533</v>
      </c>
      <c r="L175" s="85">
        <v>13.959999999999999</v>
      </c>
    </row>
    <row r="176" spans="1:15" hidden="1" x14ac:dyDescent="0.25">
      <c r="A176" s="78">
        <v>43913</v>
      </c>
      <c r="B176" s="64" t="s">
        <v>288</v>
      </c>
      <c r="C176" s="64" t="s">
        <v>340</v>
      </c>
      <c r="D176" s="64" t="s">
        <v>290</v>
      </c>
      <c r="E176" s="64" t="s">
        <v>291</v>
      </c>
      <c r="F176" s="64">
        <v>39</v>
      </c>
      <c r="G176" s="64">
        <v>1.87</v>
      </c>
      <c r="H176" s="64" t="e">
        <f>[2]!Sales_Data[[#This Row],[Quantity]]*[3]!Sales_Data[[#This Row],[UnitPrice]]</f>
        <v>#REF!</v>
      </c>
      <c r="J176" s="84" t="s">
        <v>291</v>
      </c>
      <c r="K176" s="87">
        <v>0.90515337835741383</v>
      </c>
      <c r="L176" s="85">
        <v>11.219999999999999</v>
      </c>
      <c r="N176" s="81"/>
      <c r="O176" s="82"/>
    </row>
    <row r="177" spans="1:16" x14ac:dyDescent="0.25">
      <c r="A177" s="78">
        <v>43916</v>
      </c>
      <c r="B177" s="64" t="s">
        <v>282</v>
      </c>
      <c r="C177" s="64" t="s">
        <v>283</v>
      </c>
      <c r="D177" s="64" t="s">
        <v>284</v>
      </c>
      <c r="E177" s="64" t="s">
        <v>297</v>
      </c>
      <c r="F177" s="64">
        <v>103</v>
      </c>
      <c r="G177" s="64">
        <v>1.87</v>
      </c>
      <c r="H177" s="64" t="e">
        <f>[2]!Sales_Data[[#This Row],[Quantity]]*[3]!Sales_Data[[#This Row],[UnitPrice]]</f>
        <v>#REF!</v>
      </c>
      <c r="J177" s="86" t="s">
        <v>290</v>
      </c>
      <c r="K177" s="87">
        <v>0.90515337835741383</v>
      </c>
      <c r="L177" s="85">
        <v>11.219999999999999</v>
      </c>
    </row>
    <row r="178" spans="1:16" x14ac:dyDescent="0.25">
      <c r="J178" s="84" t="s">
        <v>296</v>
      </c>
      <c r="K178" s="87">
        <v>0.83913113177300425</v>
      </c>
      <c r="L178" s="85">
        <v>8.52</v>
      </c>
    </row>
    <row r="179" spans="1:16" x14ac:dyDescent="0.25">
      <c r="J179" s="86" t="s">
        <v>290</v>
      </c>
      <c r="K179" s="87">
        <v>0.83913113177300425</v>
      </c>
      <c r="L179" s="85">
        <v>8.52</v>
      </c>
    </row>
    <row r="180" spans="1:16" x14ac:dyDescent="0.25">
      <c r="J180" s="84" t="s">
        <v>293</v>
      </c>
      <c r="K180" s="87">
        <v>0.94483171129428711</v>
      </c>
      <c r="L180" s="85">
        <v>6.54</v>
      </c>
    </row>
    <row r="181" spans="1:16" x14ac:dyDescent="0.25">
      <c r="J181" s="86" t="s">
        <v>290</v>
      </c>
      <c r="K181" s="87">
        <v>0.94483171129428711</v>
      </c>
      <c r="L181" s="85">
        <v>6.54</v>
      </c>
    </row>
    <row r="182" spans="1:16" x14ac:dyDescent="0.25">
      <c r="J182" s="84" t="s">
        <v>295</v>
      </c>
      <c r="K182" s="87">
        <v>0.72893159166675292</v>
      </c>
      <c r="L182" s="85">
        <v>4.38</v>
      </c>
    </row>
    <row r="183" spans="1:16" x14ac:dyDescent="0.25">
      <c r="J183" s="86" t="s">
        <v>294</v>
      </c>
      <c r="K183" s="87">
        <v>0.72893159166675292</v>
      </c>
      <c r="L183" s="85">
        <v>4.38</v>
      </c>
    </row>
    <row r="184" spans="1:16" x14ac:dyDescent="0.25">
      <c r="J184" s="84" t="s">
        <v>297</v>
      </c>
      <c r="K184" s="87">
        <v>0.69156522458604375</v>
      </c>
      <c r="L184" s="85">
        <v>3.74</v>
      </c>
    </row>
    <row r="185" spans="1:16" x14ac:dyDescent="0.25">
      <c r="J185" s="86" t="s">
        <v>284</v>
      </c>
      <c r="K185" s="87">
        <v>0.69156522458604375</v>
      </c>
      <c r="L185" s="85">
        <v>3.74</v>
      </c>
    </row>
    <row r="186" spans="1:16" x14ac:dyDescent="0.25">
      <c r="J186" s="84" t="s">
        <v>343</v>
      </c>
      <c r="K186" s="87">
        <v>1</v>
      </c>
      <c r="L186" s="85">
        <v>62.520000000000017</v>
      </c>
    </row>
    <row r="189" spans="1:16" ht="31.5" x14ac:dyDescent="0.5">
      <c r="D189" s="170" t="s">
        <v>348</v>
      </c>
      <c r="E189" s="170"/>
    </row>
    <row r="190" spans="1:16" x14ac:dyDescent="0.25">
      <c r="A190" s="93" t="s">
        <v>389</v>
      </c>
      <c r="B190" s="90" t="s">
        <v>349</v>
      </c>
      <c r="C190" s="91" t="s">
        <v>372</v>
      </c>
      <c r="D190" s="92" t="s">
        <v>350</v>
      </c>
      <c r="E190" s="91" t="s">
        <v>16</v>
      </c>
      <c r="F190" s="91" t="s">
        <v>351</v>
      </c>
      <c r="G190" s="92" t="s">
        <v>352</v>
      </c>
      <c r="H190" s="91" t="s">
        <v>9</v>
      </c>
      <c r="I190" s="91" t="s">
        <v>353</v>
      </c>
      <c r="J190" s="91" t="s">
        <v>354</v>
      </c>
      <c r="K190" s="94" t="s">
        <v>355</v>
      </c>
    </row>
    <row r="191" spans="1:16" x14ac:dyDescent="0.25">
      <c r="A191" s="98">
        <v>1</v>
      </c>
      <c r="B191" s="95">
        <v>35</v>
      </c>
      <c r="C191" s="96" t="s">
        <v>125</v>
      </c>
      <c r="D191" s="97">
        <v>809</v>
      </c>
      <c r="E191" s="96" t="s">
        <v>356</v>
      </c>
      <c r="F191" s="96" t="s">
        <v>357</v>
      </c>
      <c r="G191" s="97">
        <v>14</v>
      </c>
      <c r="H191" s="96" t="s">
        <v>22</v>
      </c>
      <c r="I191" s="96" t="s">
        <v>358</v>
      </c>
      <c r="J191" s="97" t="s">
        <v>359</v>
      </c>
      <c r="K191" s="99">
        <v>2426</v>
      </c>
      <c r="M191" s="110" t="s">
        <v>390</v>
      </c>
      <c r="N191" s="110"/>
      <c r="O191" s="110"/>
      <c r="P191" s="110"/>
    </row>
    <row r="192" spans="1:16" x14ac:dyDescent="0.25">
      <c r="A192" s="103">
        <v>2</v>
      </c>
      <c r="B192" s="100">
        <v>29</v>
      </c>
      <c r="C192" s="101" t="s">
        <v>110</v>
      </c>
      <c r="D192" s="102">
        <v>1389</v>
      </c>
      <c r="E192" s="101" t="s">
        <v>356</v>
      </c>
      <c r="F192" s="101" t="s">
        <v>360</v>
      </c>
      <c r="G192" s="102">
        <v>20</v>
      </c>
      <c r="H192" s="101" t="s">
        <v>42</v>
      </c>
      <c r="I192" s="101" t="s">
        <v>361</v>
      </c>
      <c r="J192" s="102" t="s">
        <v>362</v>
      </c>
      <c r="K192" s="104">
        <v>9980</v>
      </c>
    </row>
    <row r="193" spans="1:18" x14ac:dyDescent="0.25">
      <c r="A193" s="98">
        <v>3</v>
      </c>
      <c r="B193" s="95">
        <v>21</v>
      </c>
      <c r="C193" s="96" t="s">
        <v>112</v>
      </c>
      <c r="D193" s="97">
        <v>391</v>
      </c>
      <c r="E193" s="96" t="s">
        <v>356</v>
      </c>
      <c r="F193" s="96" t="s">
        <v>360</v>
      </c>
      <c r="G193" s="97">
        <v>30</v>
      </c>
      <c r="H193" s="96" t="s">
        <v>22</v>
      </c>
      <c r="I193" s="96" t="s">
        <v>363</v>
      </c>
      <c r="J193" s="97" t="s">
        <v>364</v>
      </c>
      <c r="K193" s="99">
        <v>1232</v>
      </c>
      <c r="M193" s="88" t="s">
        <v>389</v>
      </c>
      <c r="N193">
        <v>10</v>
      </c>
    </row>
    <row r="194" spans="1:18" x14ac:dyDescent="0.25">
      <c r="A194" s="103">
        <v>4</v>
      </c>
      <c r="B194" s="100">
        <v>46</v>
      </c>
      <c r="C194" s="96" t="s">
        <v>373</v>
      </c>
      <c r="D194" s="102">
        <v>705</v>
      </c>
      <c r="E194" s="101" t="s">
        <v>365</v>
      </c>
      <c r="F194" s="101" t="s">
        <v>366</v>
      </c>
      <c r="G194" s="102">
        <v>38</v>
      </c>
      <c r="H194" s="101" t="s">
        <v>42</v>
      </c>
      <c r="I194" s="101" t="s">
        <v>367</v>
      </c>
      <c r="J194" s="102" t="s">
        <v>364</v>
      </c>
      <c r="K194" s="104">
        <v>18947</v>
      </c>
      <c r="M194" s="89" t="s">
        <v>372</v>
      </c>
      <c r="N194" s="112" t="str">
        <f>VLOOKUP(N193,newsearch,3,0)</f>
        <v>swecha</v>
      </c>
    </row>
    <row r="195" spans="1:18" x14ac:dyDescent="0.25">
      <c r="A195" s="98">
        <v>5</v>
      </c>
      <c r="B195" s="95">
        <v>33</v>
      </c>
      <c r="C195" s="96" t="s">
        <v>374</v>
      </c>
      <c r="D195" s="97">
        <v>924</v>
      </c>
      <c r="E195" s="96" t="s">
        <v>356</v>
      </c>
      <c r="F195" s="96" t="s">
        <v>357</v>
      </c>
      <c r="G195" s="97">
        <v>39</v>
      </c>
      <c r="H195" s="96" t="s">
        <v>22</v>
      </c>
      <c r="I195" s="96" t="s">
        <v>358</v>
      </c>
      <c r="J195" s="97" t="s">
        <v>364</v>
      </c>
      <c r="K195" s="99">
        <v>2496</v>
      </c>
    </row>
    <row r="196" spans="1:18" x14ac:dyDescent="0.25">
      <c r="A196" s="103">
        <v>6</v>
      </c>
      <c r="B196" s="100">
        <v>44</v>
      </c>
      <c r="C196" s="101" t="s">
        <v>375</v>
      </c>
      <c r="D196" s="102">
        <v>1459</v>
      </c>
      <c r="E196" s="101" t="s">
        <v>356</v>
      </c>
      <c r="F196" s="101" t="s">
        <v>368</v>
      </c>
      <c r="G196" s="102">
        <v>40</v>
      </c>
      <c r="H196" s="101" t="s">
        <v>22</v>
      </c>
      <c r="I196" s="101" t="s">
        <v>369</v>
      </c>
      <c r="J196" s="102" t="s">
        <v>359</v>
      </c>
      <c r="K196" s="104">
        <v>6465</v>
      </c>
      <c r="M196" t="s">
        <v>391</v>
      </c>
    </row>
    <row r="197" spans="1:18" x14ac:dyDescent="0.25">
      <c r="A197" s="98">
        <v>7</v>
      </c>
      <c r="B197" s="95">
        <v>30</v>
      </c>
      <c r="C197" s="96" t="s">
        <v>376</v>
      </c>
      <c r="D197" s="97">
        <v>125</v>
      </c>
      <c r="E197" s="96" t="s">
        <v>356</v>
      </c>
      <c r="F197" s="96" t="s">
        <v>357</v>
      </c>
      <c r="G197" s="97">
        <v>41</v>
      </c>
      <c r="H197" s="96" t="s">
        <v>22</v>
      </c>
      <c r="I197" s="96" t="s">
        <v>358</v>
      </c>
      <c r="J197" s="97" t="s">
        <v>364</v>
      </c>
      <c r="K197" s="99">
        <v>2206</v>
      </c>
      <c r="M197" s="88" t="s">
        <v>389</v>
      </c>
      <c r="N197">
        <v>21</v>
      </c>
    </row>
    <row r="198" spans="1:18" x14ac:dyDescent="0.25">
      <c r="A198" s="103">
        <v>8</v>
      </c>
      <c r="B198" s="100">
        <v>27</v>
      </c>
      <c r="C198" s="101" t="s">
        <v>377</v>
      </c>
      <c r="D198" s="102">
        <v>994</v>
      </c>
      <c r="E198" s="101" t="s">
        <v>365</v>
      </c>
      <c r="F198" s="101" t="s">
        <v>360</v>
      </c>
      <c r="G198" s="102">
        <v>56</v>
      </c>
      <c r="H198" s="101" t="s">
        <v>22</v>
      </c>
      <c r="I198" s="101" t="s">
        <v>370</v>
      </c>
      <c r="J198" s="102" t="s">
        <v>364</v>
      </c>
      <c r="K198" s="104">
        <v>8726</v>
      </c>
      <c r="M198" s="89" t="s">
        <v>372</v>
      </c>
      <c r="N198" s="112" t="e">
        <f>VLOOKUP(N197,newsearch,3,0)</f>
        <v>#N/A</v>
      </c>
      <c r="O198" t="s">
        <v>392</v>
      </c>
    </row>
    <row r="199" spans="1:18" x14ac:dyDescent="0.25">
      <c r="A199" s="98">
        <v>9</v>
      </c>
      <c r="B199" s="95">
        <v>30</v>
      </c>
      <c r="C199" s="96" t="s">
        <v>378</v>
      </c>
      <c r="D199" s="97">
        <v>721</v>
      </c>
      <c r="E199" s="96" t="s">
        <v>356</v>
      </c>
      <c r="F199" s="96" t="s">
        <v>357</v>
      </c>
      <c r="G199" s="97">
        <v>57</v>
      </c>
      <c r="H199" s="96" t="s">
        <v>42</v>
      </c>
      <c r="I199" s="96" t="s">
        <v>358</v>
      </c>
      <c r="J199" s="97" t="s">
        <v>364</v>
      </c>
      <c r="K199" s="99">
        <v>4011</v>
      </c>
      <c r="O199" s="111" t="s">
        <v>393</v>
      </c>
      <c r="P199" s="111"/>
      <c r="Q199" s="111"/>
      <c r="R199" s="111"/>
    </row>
    <row r="200" spans="1:18" x14ac:dyDescent="0.25">
      <c r="A200" s="103">
        <v>10</v>
      </c>
      <c r="B200" s="100">
        <v>32</v>
      </c>
      <c r="C200" s="101" t="s">
        <v>379</v>
      </c>
      <c r="D200" s="102">
        <v>1211</v>
      </c>
      <c r="E200" s="101" t="s">
        <v>365</v>
      </c>
      <c r="F200" s="101" t="s">
        <v>366</v>
      </c>
      <c r="G200" s="102">
        <v>62</v>
      </c>
      <c r="H200" s="101" t="s">
        <v>22</v>
      </c>
      <c r="I200" s="101" t="s">
        <v>370</v>
      </c>
      <c r="J200" s="102" t="s">
        <v>364</v>
      </c>
      <c r="K200" s="104">
        <v>5772</v>
      </c>
      <c r="M200" s="88" t="s">
        <v>389</v>
      </c>
      <c r="N200">
        <v>22</v>
      </c>
    </row>
    <row r="201" spans="1:18" x14ac:dyDescent="0.25">
      <c r="A201" s="98">
        <v>11</v>
      </c>
      <c r="B201" s="95">
        <v>49</v>
      </c>
      <c r="C201" s="96" t="s">
        <v>380</v>
      </c>
      <c r="D201" s="97">
        <v>1229</v>
      </c>
      <c r="E201" s="96" t="s">
        <v>356</v>
      </c>
      <c r="F201" s="96" t="s">
        <v>360</v>
      </c>
      <c r="G201" s="97">
        <v>63</v>
      </c>
      <c r="H201" s="96" t="s">
        <v>22</v>
      </c>
      <c r="I201" s="96" t="s">
        <v>358</v>
      </c>
      <c r="J201" s="97" t="s">
        <v>359</v>
      </c>
      <c r="K201" s="99">
        <v>2269</v>
      </c>
      <c r="M201" s="89" t="s">
        <v>372</v>
      </c>
      <c r="N201" s="112" t="e">
        <f>VLOOKUP(N200,newsearch,3,0)</f>
        <v>#N/A</v>
      </c>
      <c r="O201" s="113" t="str">
        <f>IFERROR(N201,"not valid")</f>
        <v>not valid</v>
      </c>
      <c r="P201" t="s">
        <v>394</v>
      </c>
    </row>
    <row r="202" spans="1:18" x14ac:dyDescent="0.25">
      <c r="A202" s="103">
        <v>12</v>
      </c>
      <c r="B202" s="100">
        <v>50</v>
      </c>
      <c r="C202" s="101" t="s">
        <v>381</v>
      </c>
      <c r="D202" s="102">
        <v>1434</v>
      </c>
      <c r="E202" s="101" t="s">
        <v>356</v>
      </c>
      <c r="F202" s="101" t="s">
        <v>371</v>
      </c>
      <c r="G202" s="102">
        <v>65</v>
      </c>
      <c r="H202" s="101" t="s">
        <v>22</v>
      </c>
      <c r="I202" s="101" t="s">
        <v>358</v>
      </c>
      <c r="J202" s="102" t="s">
        <v>364</v>
      </c>
      <c r="K202" s="104">
        <v>3441</v>
      </c>
    </row>
    <row r="203" spans="1:18" x14ac:dyDescent="0.25">
      <c r="A203" s="98">
        <v>13</v>
      </c>
      <c r="B203" s="95">
        <v>34</v>
      </c>
      <c r="C203" s="96" t="s">
        <v>382</v>
      </c>
      <c r="D203" s="97">
        <v>1333</v>
      </c>
      <c r="E203" s="96" t="s">
        <v>365</v>
      </c>
      <c r="F203" s="96" t="s">
        <v>366</v>
      </c>
      <c r="G203" s="97">
        <v>72</v>
      </c>
      <c r="H203" s="96" t="s">
        <v>42</v>
      </c>
      <c r="I203" s="96" t="s">
        <v>370</v>
      </c>
      <c r="J203" s="97" t="s">
        <v>359</v>
      </c>
      <c r="K203" s="99">
        <v>4157</v>
      </c>
      <c r="M203" s="88" t="s">
        <v>389</v>
      </c>
      <c r="N203">
        <v>11</v>
      </c>
    </row>
    <row r="204" spans="1:18" x14ac:dyDescent="0.25">
      <c r="A204" s="103">
        <v>14</v>
      </c>
      <c r="B204" s="100">
        <v>25</v>
      </c>
      <c r="C204" s="101" t="s">
        <v>383</v>
      </c>
      <c r="D204" s="102">
        <v>853</v>
      </c>
      <c r="E204" s="101" t="s">
        <v>365</v>
      </c>
      <c r="F204" s="101" t="s">
        <v>360</v>
      </c>
      <c r="G204" s="102">
        <v>74</v>
      </c>
      <c r="H204" s="101" t="s">
        <v>22</v>
      </c>
      <c r="I204" s="101" t="s">
        <v>370</v>
      </c>
      <c r="J204" s="102" t="s">
        <v>359</v>
      </c>
      <c r="K204" s="104">
        <v>9069</v>
      </c>
      <c r="M204" s="89" t="s">
        <v>372</v>
      </c>
      <c r="N204" s="112"/>
      <c r="O204" s="171" t="s">
        <v>395</v>
      </c>
      <c r="P204" s="171"/>
      <c r="Q204" s="171"/>
      <c r="R204" s="171"/>
    </row>
    <row r="205" spans="1:18" x14ac:dyDescent="0.25">
      <c r="A205" s="98">
        <v>15</v>
      </c>
      <c r="B205" s="95">
        <v>31</v>
      </c>
      <c r="C205" s="96" t="s">
        <v>384</v>
      </c>
      <c r="D205" s="97">
        <v>655</v>
      </c>
      <c r="E205" s="96" t="s">
        <v>356</v>
      </c>
      <c r="F205" s="96" t="s">
        <v>360</v>
      </c>
      <c r="G205" s="97">
        <v>76</v>
      </c>
      <c r="H205" s="96" t="s">
        <v>22</v>
      </c>
      <c r="I205" s="96" t="s">
        <v>358</v>
      </c>
      <c r="J205" s="97" t="s">
        <v>362</v>
      </c>
      <c r="K205" s="99">
        <v>5915</v>
      </c>
    </row>
    <row r="206" spans="1:18" x14ac:dyDescent="0.25">
      <c r="A206" s="103">
        <v>16</v>
      </c>
      <c r="B206" s="100">
        <v>37</v>
      </c>
      <c r="C206" s="101" t="s">
        <v>385</v>
      </c>
      <c r="D206" s="102">
        <v>1115</v>
      </c>
      <c r="E206" s="101" t="s">
        <v>356</v>
      </c>
      <c r="F206" s="101" t="s">
        <v>360</v>
      </c>
      <c r="G206" s="102">
        <v>77</v>
      </c>
      <c r="H206" s="101" t="s">
        <v>22</v>
      </c>
      <c r="I206" s="101" t="s">
        <v>361</v>
      </c>
      <c r="J206" s="102" t="s">
        <v>362</v>
      </c>
      <c r="K206" s="104">
        <v>5993</v>
      </c>
    </row>
    <row r="207" spans="1:18" x14ac:dyDescent="0.25">
      <c r="A207" s="98">
        <v>17</v>
      </c>
      <c r="B207" s="95">
        <v>59</v>
      </c>
      <c r="C207" s="96" t="s">
        <v>386</v>
      </c>
      <c r="D207" s="97">
        <v>1435</v>
      </c>
      <c r="E207" s="96" t="s">
        <v>365</v>
      </c>
      <c r="F207" s="96" t="s">
        <v>360</v>
      </c>
      <c r="G207" s="97">
        <v>81</v>
      </c>
      <c r="H207" s="96" t="s">
        <v>42</v>
      </c>
      <c r="I207" s="96" t="s">
        <v>370</v>
      </c>
      <c r="J207" s="97" t="s">
        <v>364</v>
      </c>
      <c r="K207" s="99">
        <v>7637</v>
      </c>
      <c r="M207" s="110" t="s">
        <v>396</v>
      </c>
      <c r="N207" s="110"/>
    </row>
    <row r="208" spans="1:18" x14ac:dyDescent="0.25">
      <c r="A208" s="103">
        <v>18</v>
      </c>
      <c r="B208" s="100">
        <v>55</v>
      </c>
      <c r="C208" s="101" t="s">
        <v>387</v>
      </c>
      <c r="D208" s="102">
        <v>13035</v>
      </c>
      <c r="E208" s="101" t="s">
        <v>356</v>
      </c>
      <c r="F208" s="101" t="s">
        <v>357</v>
      </c>
      <c r="G208" s="102">
        <v>84</v>
      </c>
      <c r="H208" s="101" t="s">
        <v>42</v>
      </c>
      <c r="I208" s="101" t="s">
        <v>367</v>
      </c>
      <c r="J208" s="102" t="s">
        <v>362</v>
      </c>
      <c r="K208" s="104">
        <v>14756</v>
      </c>
    </row>
    <row r="209" spans="1:39" x14ac:dyDescent="0.25">
      <c r="A209" s="108">
        <v>19</v>
      </c>
      <c r="B209" s="105">
        <v>45</v>
      </c>
      <c r="C209" s="106" t="s">
        <v>388</v>
      </c>
      <c r="D209" s="107">
        <v>1339</v>
      </c>
      <c r="E209" s="106" t="s">
        <v>356</v>
      </c>
      <c r="F209" s="106" t="s">
        <v>360</v>
      </c>
      <c r="G209" s="107">
        <v>86</v>
      </c>
      <c r="H209" s="106" t="s">
        <v>22</v>
      </c>
      <c r="I209" s="106" t="s">
        <v>363</v>
      </c>
      <c r="J209" s="107" t="s">
        <v>362</v>
      </c>
      <c r="K209" s="109">
        <v>9724</v>
      </c>
      <c r="M209" s="91" t="s">
        <v>372</v>
      </c>
      <c r="N209" s="101" t="s">
        <v>379</v>
      </c>
    </row>
    <row r="210" spans="1:39" ht="61.5" customHeight="1" x14ac:dyDescent="0.25">
      <c r="M210" s="91" t="s">
        <v>353</v>
      </c>
      <c r="N210" s="113" t="str">
        <f>IFERROR(VLOOKUP(N209,newsearchjob,9,0),"Not Valid")</f>
        <v>Not Valid</v>
      </c>
      <c r="O210" s="172" t="s">
        <v>397</v>
      </c>
      <c r="P210" s="172"/>
      <c r="Q210" s="172"/>
      <c r="R210" s="172"/>
      <c r="S210" s="172"/>
      <c r="T210" s="114"/>
      <c r="U210" s="114"/>
      <c r="V210" s="114"/>
      <c r="W210" s="114"/>
      <c r="X210" s="114"/>
      <c r="Y210" s="114"/>
      <c r="Z210" s="114"/>
      <c r="AA210" s="114"/>
      <c r="AB210" s="114"/>
      <c r="AC210" s="114"/>
      <c r="AD210" s="114"/>
      <c r="AE210" s="114"/>
      <c r="AF210" s="114"/>
      <c r="AG210" s="114"/>
      <c r="AH210" s="114"/>
      <c r="AI210" s="114"/>
      <c r="AJ210" s="114"/>
      <c r="AK210" s="114"/>
      <c r="AL210" s="114"/>
      <c r="AM210" s="114"/>
    </row>
    <row r="212" spans="1:39" x14ac:dyDescent="0.25">
      <c r="M212" s="91" t="s">
        <v>372</v>
      </c>
      <c r="N212" s="101" t="str">
        <f>C206</f>
        <v>yugandhar</v>
      </c>
      <c r="P212" t="s">
        <v>398</v>
      </c>
    </row>
    <row r="213" spans="1:39" x14ac:dyDescent="0.25">
      <c r="M213" s="91" t="s">
        <v>353</v>
      </c>
      <c r="N213" s="113" t="str">
        <f>IFERROR(VLOOKUP(N212,ourjobtitlesearch,7,0),"Not Found")</f>
        <v>Manufacturing Director</v>
      </c>
    </row>
    <row r="215" spans="1:39" ht="31.5" x14ac:dyDescent="0.5">
      <c r="G215" s="170" t="s">
        <v>399</v>
      </c>
      <c r="H215" s="170"/>
      <c r="I215" s="170"/>
    </row>
    <row r="216" spans="1:39" ht="24" customHeight="1" x14ac:dyDescent="0.25">
      <c r="A216" s="116" t="s">
        <v>400</v>
      </c>
      <c r="B216" s="117">
        <v>101</v>
      </c>
      <c r="C216" s="117">
        <v>102</v>
      </c>
      <c r="D216" s="117">
        <v>103</v>
      </c>
      <c r="E216" s="117">
        <v>104</v>
      </c>
      <c r="F216" s="117">
        <v>105</v>
      </c>
      <c r="G216" s="117">
        <v>106</v>
      </c>
    </row>
    <row r="217" spans="1:39" ht="21" customHeight="1" x14ac:dyDescent="0.25">
      <c r="A217" s="116" t="s">
        <v>401</v>
      </c>
      <c r="B217" s="118" t="s">
        <v>109</v>
      </c>
      <c r="C217" s="118" t="s">
        <v>110</v>
      </c>
      <c r="D217" s="118" t="s">
        <v>112</v>
      </c>
      <c r="E217" s="118" t="s">
        <v>373</v>
      </c>
      <c r="F217" s="118" t="s">
        <v>375</v>
      </c>
      <c r="G217" s="118" t="s">
        <v>376</v>
      </c>
      <c r="I217" s="119" t="s">
        <v>416</v>
      </c>
      <c r="J217" s="53"/>
      <c r="K217" s="53"/>
    </row>
    <row r="218" spans="1:39" ht="23.25" customHeight="1" x14ac:dyDescent="0.25">
      <c r="A218" s="116" t="s">
        <v>402</v>
      </c>
      <c r="B218" s="118" t="s">
        <v>404</v>
      </c>
      <c r="C218" s="118" t="s">
        <v>405</v>
      </c>
      <c r="D218" s="118" t="s">
        <v>406</v>
      </c>
      <c r="E218" s="118" t="s">
        <v>407</v>
      </c>
      <c r="F218" s="118" t="s">
        <v>408</v>
      </c>
      <c r="G218" s="118" t="s">
        <v>409</v>
      </c>
      <c r="I218" s="116" t="s">
        <v>401</v>
      </c>
      <c r="J218" t="str">
        <f>C217</f>
        <v>pavan</v>
      </c>
    </row>
    <row r="219" spans="1:39" ht="24.75" customHeight="1" x14ac:dyDescent="0.25">
      <c r="A219" s="116" t="s">
        <v>403</v>
      </c>
      <c r="B219" s="118" t="s">
        <v>410</v>
      </c>
      <c r="C219" s="118" t="s">
        <v>411</v>
      </c>
      <c r="D219" s="118" t="s">
        <v>412</v>
      </c>
      <c r="E219" s="118" t="s">
        <v>413</v>
      </c>
      <c r="F219" s="118" t="s">
        <v>414</v>
      </c>
      <c r="G219" s="118" t="s">
        <v>415</v>
      </c>
      <c r="I219" s="116" t="s">
        <v>305</v>
      </c>
      <c r="J219" s="120">
        <f>HLOOKUP(J218,salaryrange,4,0)</f>
        <v>50000</v>
      </c>
      <c r="L219" t="s">
        <v>417</v>
      </c>
    </row>
    <row r="220" spans="1:39" ht="24" customHeight="1" x14ac:dyDescent="0.25">
      <c r="A220" s="116" t="s">
        <v>305</v>
      </c>
      <c r="B220" s="117">
        <v>30000</v>
      </c>
      <c r="C220" s="117">
        <v>50000</v>
      </c>
      <c r="D220" s="117">
        <v>40000</v>
      </c>
      <c r="E220" s="117">
        <v>45000</v>
      </c>
      <c r="F220" s="117">
        <v>50000</v>
      </c>
      <c r="G220" s="117">
        <v>60000</v>
      </c>
      <c r="L220" t="s">
        <v>419</v>
      </c>
    </row>
    <row r="221" spans="1:39" x14ac:dyDescent="0.25">
      <c r="I221" s="68" t="s">
        <v>418</v>
      </c>
      <c r="J221" s="68"/>
      <c r="K221" s="68"/>
    </row>
    <row r="222" spans="1:39" x14ac:dyDescent="0.25">
      <c r="I222" s="116" t="s">
        <v>400</v>
      </c>
      <c r="J222">
        <v>103</v>
      </c>
    </row>
    <row r="223" spans="1:39" x14ac:dyDescent="0.25">
      <c r="I223" s="116" t="s">
        <v>403</v>
      </c>
      <c r="J223" s="120" t="str">
        <f>HLOOKUP(J222,A216:G219,4,0)</f>
        <v>asstmanager</v>
      </c>
    </row>
    <row r="225" spans="1:16" x14ac:dyDescent="0.25">
      <c r="I225" s="116" t="s">
        <v>400</v>
      </c>
      <c r="J225">
        <v>107</v>
      </c>
      <c r="K225" t="s">
        <v>420</v>
      </c>
    </row>
    <row r="226" spans="1:16" x14ac:dyDescent="0.25">
      <c r="I226" s="116" t="s">
        <v>403</v>
      </c>
      <c r="J226" s="120" t="e">
        <f>HLOOKUP(J225,A216:G219,4,0)</f>
        <v>#N/A</v>
      </c>
    </row>
    <row r="228" spans="1:16" x14ac:dyDescent="0.25">
      <c r="I228" s="116" t="s">
        <v>400</v>
      </c>
      <c r="J228">
        <v>101</v>
      </c>
      <c r="K228">
        <v>110</v>
      </c>
    </row>
    <row r="229" spans="1:16" x14ac:dyDescent="0.25">
      <c r="I229" s="116" t="s">
        <v>403</v>
      </c>
      <c r="J229" s="120" t="str">
        <f>IFERROR(HLOOKUP(J228,jobtitle,4,0),"Not Valid")</f>
        <v>data analyst</v>
      </c>
      <c r="K229" s="120" t="str">
        <f>IFERROR(HLOOKUP(K228,jobtitle,4,0),"Not Valid")</f>
        <v>Not Valid</v>
      </c>
    </row>
    <row r="232" spans="1:16" ht="31.5" x14ac:dyDescent="0.5">
      <c r="F232" s="18" t="s">
        <v>421</v>
      </c>
      <c r="H232" t="s">
        <v>422</v>
      </c>
    </row>
    <row r="233" spans="1:16" x14ac:dyDescent="0.25">
      <c r="A233" s="93" t="s">
        <v>389</v>
      </c>
      <c r="B233" s="90" t="s">
        <v>349</v>
      </c>
      <c r="C233" s="91" t="s">
        <v>372</v>
      </c>
      <c r="D233" s="92" t="s">
        <v>350</v>
      </c>
      <c r="E233" s="91" t="s">
        <v>16</v>
      </c>
      <c r="F233" s="91" t="s">
        <v>351</v>
      </c>
      <c r="G233" s="92" t="s">
        <v>352</v>
      </c>
      <c r="H233" s="91" t="s">
        <v>9</v>
      </c>
      <c r="I233" s="91" t="s">
        <v>353</v>
      </c>
      <c r="J233" s="91" t="s">
        <v>354</v>
      </c>
      <c r="K233" s="94" t="s">
        <v>355</v>
      </c>
    </row>
    <row r="234" spans="1:16" ht="15.75" x14ac:dyDescent="0.25">
      <c r="A234" s="98">
        <v>1</v>
      </c>
      <c r="B234" s="95">
        <v>35</v>
      </c>
      <c r="C234" s="96" t="s">
        <v>125</v>
      </c>
      <c r="D234" s="97">
        <v>809</v>
      </c>
      <c r="E234" s="96" t="s">
        <v>356</v>
      </c>
      <c r="F234" s="96" t="s">
        <v>357</v>
      </c>
      <c r="G234" s="97">
        <v>14</v>
      </c>
      <c r="H234" s="96" t="s">
        <v>22</v>
      </c>
      <c r="I234" s="96" t="s">
        <v>358</v>
      </c>
      <c r="J234" s="97" t="s">
        <v>359</v>
      </c>
      <c r="K234" s="99">
        <v>2426</v>
      </c>
      <c r="M234" s="17" t="s">
        <v>423</v>
      </c>
      <c r="N234" s="17"/>
    </row>
    <row r="235" spans="1:16" x14ac:dyDescent="0.25">
      <c r="A235" s="103">
        <v>2</v>
      </c>
      <c r="B235" s="100">
        <v>29</v>
      </c>
      <c r="C235" s="101" t="s">
        <v>110</v>
      </c>
      <c r="D235" s="102">
        <v>1389</v>
      </c>
      <c r="E235" s="101" t="s">
        <v>356</v>
      </c>
      <c r="F235" s="101" t="s">
        <v>360</v>
      </c>
      <c r="G235" s="102">
        <v>20</v>
      </c>
      <c r="H235" s="101" t="s">
        <v>42</v>
      </c>
      <c r="I235" s="101" t="s">
        <v>361</v>
      </c>
      <c r="J235" s="102" t="s">
        <v>362</v>
      </c>
      <c r="K235" s="104">
        <v>9980</v>
      </c>
      <c r="M235" s="91" t="s">
        <v>372</v>
      </c>
      <c r="N235" s="101" t="s">
        <v>376</v>
      </c>
    </row>
    <row r="236" spans="1:16" x14ac:dyDescent="0.25">
      <c r="A236" s="98">
        <v>3</v>
      </c>
      <c r="B236" s="95">
        <v>21</v>
      </c>
      <c r="C236" s="96" t="s">
        <v>112</v>
      </c>
      <c r="D236" s="97">
        <v>391</v>
      </c>
      <c r="E236" s="96" t="s">
        <v>356</v>
      </c>
      <c r="F236" s="96" t="s">
        <v>360</v>
      </c>
      <c r="G236" s="97">
        <v>30</v>
      </c>
      <c r="H236" s="96" t="s">
        <v>22</v>
      </c>
      <c r="I236" s="96" t="s">
        <v>363</v>
      </c>
      <c r="J236" s="97" t="s">
        <v>364</v>
      </c>
      <c r="K236" s="99">
        <v>1232</v>
      </c>
      <c r="M236" s="94" t="s">
        <v>355</v>
      </c>
      <c r="N236">
        <f>LOOKUP(N235,C233:C242,K233:K242)</f>
        <v>2206</v>
      </c>
    </row>
    <row r="237" spans="1:16" x14ac:dyDescent="0.25">
      <c r="A237" s="103">
        <v>4</v>
      </c>
      <c r="B237" s="100">
        <v>46</v>
      </c>
      <c r="C237" s="96" t="s">
        <v>373</v>
      </c>
      <c r="D237" s="102">
        <v>705</v>
      </c>
      <c r="E237" s="101" t="s">
        <v>365</v>
      </c>
      <c r="F237" s="101" t="s">
        <v>366</v>
      </c>
      <c r="G237" s="102">
        <v>38</v>
      </c>
      <c r="H237" s="101" t="s">
        <v>42</v>
      </c>
      <c r="I237" s="101" t="s">
        <v>367</v>
      </c>
      <c r="J237" s="102" t="s">
        <v>364</v>
      </c>
      <c r="K237" s="104">
        <v>18947</v>
      </c>
    </row>
    <row r="238" spans="1:16" x14ac:dyDescent="0.25">
      <c r="A238" s="98">
        <v>5</v>
      </c>
      <c r="B238" s="95">
        <v>33</v>
      </c>
      <c r="C238" s="96" t="s">
        <v>374</v>
      </c>
      <c r="D238" s="97">
        <v>924</v>
      </c>
      <c r="E238" s="96" t="s">
        <v>356</v>
      </c>
      <c r="F238" s="96" t="s">
        <v>357</v>
      </c>
      <c r="G238" s="97">
        <v>39</v>
      </c>
      <c r="H238" s="96" t="s">
        <v>22</v>
      </c>
      <c r="I238" s="96" t="s">
        <v>358</v>
      </c>
      <c r="J238" s="97" t="s">
        <v>364</v>
      </c>
      <c r="K238" s="99">
        <v>2496</v>
      </c>
      <c r="M238" s="68" t="s">
        <v>424</v>
      </c>
      <c r="N238" s="68"/>
      <c r="O238" s="68"/>
      <c r="P238" s="68"/>
    </row>
    <row r="239" spans="1:16" x14ac:dyDescent="0.25">
      <c r="A239" s="103">
        <v>6</v>
      </c>
      <c r="B239" s="100">
        <v>44</v>
      </c>
      <c r="C239" s="101" t="s">
        <v>375</v>
      </c>
      <c r="D239" s="102">
        <v>1459</v>
      </c>
      <c r="E239" s="101" t="s">
        <v>356</v>
      </c>
      <c r="F239" s="101" t="s">
        <v>368</v>
      </c>
      <c r="G239" s="102">
        <v>40</v>
      </c>
      <c r="H239" s="101" t="s">
        <v>22</v>
      </c>
      <c r="I239" s="101" t="s">
        <v>369</v>
      </c>
      <c r="J239" s="102" t="s">
        <v>359</v>
      </c>
      <c r="K239" s="104">
        <v>6465</v>
      </c>
      <c r="M239" s="92" t="s">
        <v>350</v>
      </c>
      <c r="N239">
        <v>998</v>
      </c>
    </row>
    <row r="240" spans="1:16" x14ac:dyDescent="0.25">
      <c r="A240" s="98">
        <v>7</v>
      </c>
      <c r="B240" s="95">
        <v>30</v>
      </c>
      <c r="C240" s="96" t="s">
        <v>376</v>
      </c>
      <c r="D240" s="97">
        <v>125</v>
      </c>
      <c r="E240" s="96" t="s">
        <v>356</v>
      </c>
      <c r="F240" s="96" t="s">
        <v>357</v>
      </c>
      <c r="G240" s="97">
        <v>41</v>
      </c>
      <c r="H240" s="96" t="s">
        <v>22</v>
      </c>
      <c r="I240" s="96" t="s">
        <v>358</v>
      </c>
      <c r="J240" s="97" t="s">
        <v>364</v>
      </c>
      <c r="K240" s="99">
        <v>2206</v>
      </c>
      <c r="M240" s="93" t="s">
        <v>389</v>
      </c>
      <c r="N240">
        <f>LOOKUP(N239,D233:D242,A233:A242)</f>
        <v>9</v>
      </c>
    </row>
    <row r="241" spans="1:11" x14ac:dyDescent="0.25">
      <c r="A241" s="103">
        <v>8</v>
      </c>
      <c r="B241" s="100">
        <v>27</v>
      </c>
      <c r="C241" s="101" t="s">
        <v>377</v>
      </c>
      <c r="D241" s="102">
        <v>994</v>
      </c>
      <c r="E241" s="101" t="s">
        <v>365</v>
      </c>
      <c r="F241" s="101" t="s">
        <v>360</v>
      </c>
      <c r="G241" s="102">
        <v>56</v>
      </c>
      <c r="H241" s="101" t="s">
        <v>22</v>
      </c>
      <c r="I241" s="101" t="s">
        <v>370</v>
      </c>
      <c r="J241" s="102" t="s">
        <v>364</v>
      </c>
      <c r="K241" s="104">
        <v>8726</v>
      </c>
    </row>
    <row r="242" spans="1:11" x14ac:dyDescent="0.25">
      <c r="A242" s="98">
        <v>9</v>
      </c>
      <c r="B242" s="95">
        <v>30</v>
      </c>
      <c r="C242" s="96" t="s">
        <v>378</v>
      </c>
      <c r="D242" s="97">
        <v>721</v>
      </c>
      <c r="E242" s="96" t="s">
        <v>356</v>
      </c>
      <c r="F242" s="96" t="s">
        <v>357</v>
      </c>
      <c r="G242" s="97">
        <v>57</v>
      </c>
      <c r="H242" s="96" t="s">
        <v>42</v>
      </c>
      <c r="I242" s="96" t="s">
        <v>358</v>
      </c>
      <c r="J242" s="97" t="s">
        <v>364</v>
      </c>
      <c r="K242" s="99">
        <v>4011</v>
      </c>
    </row>
    <row r="245" spans="1:11" ht="15.75" thickBot="1" x14ac:dyDescent="0.3">
      <c r="A245" t="s">
        <v>400</v>
      </c>
      <c r="B245" t="s">
        <v>102</v>
      </c>
      <c r="C245" t="s">
        <v>428</v>
      </c>
      <c r="D245" t="s">
        <v>104</v>
      </c>
      <c r="F245" s="53" t="s">
        <v>427</v>
      </c>
      <c r="G245" s="53"/>
      <c r="H245" s="53"/>
      <c r="I245" s="53"/>
    </row>
    <row r="246" spans="1:11" ht="30.75" thickBot="1" x14ac:dyDescent="0.3">
      <c r="A246" s="122">
        <v>1</v>
      </c>
      <c r="B246" s="123" t="s">
        <v>315</v>
      </c>
      <c r="C246" s="2" t="s">
        <v>109</v>
      </c>
      <c r="D246" s="2" t="s">
        <v>108</v>
      </c>
      <c r="F246" s="124" t="s">
        <v>102</v>
      </c>
      <c r="G246" s="126" t="s">
        <v>316</v>
      </c>
      <c r="H246" s="124" t="s">
        <v>102</v>
      </c>
      <c r="I246" s="125"/>
    </row>
    <row r="247" spans="1:11" ht="15.75" thickBot="1" x14ac:dyDescent="0.3">
      <c r="A247" s="122">
        <v>2</v>
      </c>
      <c r="B247" s="123" t="s">
        <v>316</v>
      </c>
      <c r="C247" s="2" t="s">
        <v>110</v>
      </c>
      <c r="D247" s="2" t="s">
        <v>114</v>
      </c>
      <c r="F247" s="124" t="s">
        <v>400</v>
      </c>
      <c r="G247" s="115">
        <f>IFERROR(LOOKUP(G246,Table819[[#All],[Email]],Table819[[#All],[Emp id]]),"Invalid Email id")</f>
        <v>2</v>
      </c>
      <c r="H247" s="124" t="s">
        <v>400</v>
      </c>
      <c r="I247" s="115" t="str">
        <f>IFERROR(LOOKUP(I246,Table819[[#All],[Email]],Table819[[#All],[Emp id]]),"Invalid email id")</f>
        <v>Invalid email id</v>
      </c>
    </row>
    <row r="248" spans="1:11" x14ac:dyDescent="0.25">
      <c r="A248" s="122">
        <v>3</v>
      </c>
      <c r="B248" s="123" t="s">
        <v>425</v>
      </c>
      <c r="C248" s="2" t="s">
        <v>112</v>
      </c>
      <c r="D248" s="2" t="s">
        <v>115</v>
      </c>
    </row>
    <row r="249" spans="1:11" ht="15.75" thickBot="1" x14ac:dyDescent="0.3">
      <c r="A249" s="122">
        <v>4</v>
      </c>
      <c r="B249" s="123" t="s">
        <v>426</v>
      </c>
      <c r="C249" s="2" t="s">
        <v>113</v>
      </c>
      <c r="D249" s="2" t="s">
        <v>116</v>
      </c>
      <c r="F249" s="53" t="s">
        <v>429</v>
      </c>
      <c r="G249" s="53"/>
      <c r="H249" s="53"/>
      <c r="I249" s="53"/>
      <c r="J249" s="53"/>
      <c r="K249" s="53"/>
    </row>
    <row r="250" spans="1:11" ht="16.5" thickTop="1" thickBot="1" x14ac:dyDescent="0.3">
      <c r="F250" s="127" t="s">
        <v>428</v>
      </c>
      <c r="G250" t="s">
        <v>430</v>
      </c>
    </row>
    <row r="251" spans="1:11" ht="16.5" thickTop="1" thickBot="1" x14ac:dyDescent="0.3">
      <c r="F251" s="127" t="s">
        <v>102</v>
      </c>
      <c r="G251" s="115" t="str">
        <f>IFERROR(VLOOKUP(G250,Table819[[#All],[Email]:[Employe Name]],2,0),"Not Found")</f>
        <v>Not Found</v>
      </c>
    </row>
    <row r="252" spans="1:11" ht="15.75" thickTop="1" x14ac:dyDescent="0.25"/>
    <row r="254" spans="1:11" ht="28.5" x14ac:dyDescent="0.45">
      <c r="D254" s="70" t="s">
        <v>431</v>
      </c>
      <c r="E254" s="70"/>
    </row>
    <row r="255" spans="1:11" x14ac:dyDescent="0.25">
      <c r="A255" s="169" t="s">
        <v>432</v>
      </c>
      <c r="B255" s="169"/>
      <c r="C255" s="169"/>
      <c r="D255" s="169"/>
      <c r="E255" s="169"/>
    </row>
    <row r="256" spans="1:11" x14ac:dyDescent="0.25">
      <c r="A256" s="2" t="s">
        <v>389</v>
      </c>
      <c r="B256" s="2" t="s">
        <v>372</v>
      </c>
      <c r="C256" t="s">
        <v>102</v>
      </c>
      <c r="D256" t="s">
        <v>353</v>
      </c>
      <c r="E256" s="2" t="s">
        <v>305</v>
      </c>
      <c r="G256" s="132" t="s">
        <v>442</v>
      </c>
      <c r="H256" s="132"/>
    </row>
    <row r="257" spans="1:10" ht="15.75" thickBot="1" x14ac:dyDescent="0.3">
      <c r="A257" s="2">
        <v>1</v>
      </c>
      <c r="B257" s="2" t="s">
        <v>125</v>
      </c>
      <c r="C257" t="s">
        <v>315</v>
      </c>
      <c r="D257" t="s">
        <v>358</v>
      </c>
      <c r="E257" s="2">
        <v>2426</v>
      </c>
      <c r="G257" s="131" t="s">
        <v>372</v>
      </c>
      <c r="H257" t="s">
        <v>110</v>
      </c>
    </row>
    <row r="258" spans="1:10" ht="16.5" thickTop="1" thickBot="1" x14ac:dyDescent="0.3">
      <c r="A258" s="2">
        <v>2</v>
      </c>
      <c r="B258" s="2" t="s">
        <v>110</v>
      </c>
      <c r="C258" t="s">
        <v>316</v>
      </c>
      <c r="D258" t="s">
        <v>361</v>
      </c>
      <c r="E258" s="2">
        <v>9980</v>
      </c>
      <c r="G258" s="133" t="s">
        <v>305</v>
      </c>
      <c r="H258" s="121">
        <f>INDEX(Table19[#All],MATCH(H257,Table19[[#All],[Employee Name]],0),5)</f>
        <v>9980</v>
      </c>
    </row>
    <row r="259" spans="1:10" ht="15.75" thickTop="1" x14ac:dyDescent="0.25">
      <c r="A259" s="2">
        <v>3</v>
      </c>
      <c r="B259" s="2" t="s">
        <v>112</v>
      </c>
      <c r="C259" t="s">
        <v>425</v>
      </c>
      <c r="D259" t="s">
        <v>363</v>
      </c>
      <c r="E259" s="2">
        <v>1232</v>
      </c>
    </row>
    <row r="260" spans="1:10" x14ac:dyDescent="0.25">
      <c r="A260" s="2">
        <v>4</v>
      </c>
      <c r="B260" s="2" t="s">
        <v>373</v>
      </c>
      <c r="C260" t="s">
        <v>438</v>
      </c>
      <c r="D260" t="s">
        <v>367</v>
      </c>
      <c r="E260" s="2">
        <v>18947</v>
      </c>
    </row>
    <row r="261" spans="1:10" x14ac:dyDescent="0.25">
      <c r="A261" s="2">
        <v>5</v>
      </c>
      <c r="B261" s="2" t="s">
        <v>374</v>
      </c>
      <c r="C261" t="s">
        <v>433</v>
      </c>
      <c r="D261" t="s">
        <v>439</v>
      </c>
      <c r="E261" s="2">
        <v>2496</v>
      </c>
      <c r="G261" s="132" t="s">
        <v>443</v>
      </c>
      <c r="H261" s="132"/>
      <c r="I261" s="132"/>
    </row>
    <row r="262" spans="1:10" ht="15.75" thickBot="1" x14ac:dyDescent="0.3">
      <c r="A262" s="2">
        <v>6</v>
      </c>
      <c r="B262" s="2" t="s">
        <v>375</v>
      </c>
      <c r="C262" t="s">
        <v>434</v>
      </c>
      <c r="D262" t="s">
        <v>369</v>
      </c>
      <c r="E262" s="2">
        <v>6465</v>
      </c>
      <c r="G262" s="133" t="s">
        <v>305</v>
      </c>
      <c r="H262">
        <v>18947</v>
      </c>
    </row>
    <row r="263" spans="1:10" ht="16.5" thickTop="1" thickBot="1" x14ac:dyDescent="0.3">
      <c r="A263" s="2">
        <v>7</v>
      </c>
      <c r="B263" s="2" t="s">
        <v>376</v>
      </c>
      <c r="C263" t="s">
        <v>435</v>
      </c>
      <c r="D263" t="s">
        <v>440</v>
      </c>
      <c r="E263" s="2">
        <v>2206</v>
      </c>
      <c r="G263" s="130" t="s">
        <v>389</v>
      </c>
      <c r="H263" s="121">
        <f>INDEX(Table19[#All],MATCH(H262,Table19[[#All],[Salary]],0),1)</f>
        <v>4</v>
      </c>
    </row>
    <row r="264" spans="1:10" ht="15.75" thickTop="1" x14ac:dyDescent="0.25">
      <c r="A264" s="2">
        <v>8</v>
      </c>
      <c r="B264" s="2" t="s">
        <v>377</v>
      </c>
      <c r="C264" t="s">
        <v>436</v>
      </c>
      <c r="D264" t="s">
        <v>370</v>
      </c>
      <c r="E264" s="2">
        <v>8726</v>
      </c>
    </row>
    <row r="265" spans="1:10" x14ac:dyDescent="0.25">
      <c r="A265" s="2">
        <v>9</v>
      </c>
      <c r="B265" s="2" t="s">
        <v>378</v>
      </c>
      <c r="C265" t="s">
        <v>437</v>
      </c>
      <c r="D265" t="s">
        <v>441</v>
      </c>
      <c r="E265" s="2">
        <v>4011</v>
      </c>
      <c r="G265" s="132" t="s">
        <v>444</v>
      </c>
      <c r="H265" s="132"/>
      <c r="I265" s="132"/>
      <c r="J265" s="132"/>
    </row>
    <row r="266" spans="1:10" ht="15.75" thickBot="1" x14ac:dyDescent="0.3">
      <c r="G266" s="131" t="s">
        <v>372</v>
      </c>
      <c r="H266" t="s">
        <v>445</v>
      </c>
    </row>
    <row r="267" spans="1:10" ht="16.5" thickTop="1" thickBot="1" x14ac:dyDescent="0.3">
      <c r="A267" s="132" t="s">
        <v>446</v>
      </c>
      <c r="B267" s="132"/>
      <c r="C267" s="132"/>
      <c r="G267" s="129" t="s">
        <v>102</v>
      </c>
      <c r="H267" s="121" t="str">
        <f>IFERROR(VLOOKUP(H266,Table19[[#All],[Employee Name]:[JobRole]],2,0),"Not Found")</f>
        <v>Not Found</v>
      </c>
    </row>
    <row r="268" spans="1:10" ht="15.75" thickTop="1" x14ac:dyDescent="0.25"/>
    <row r="269" spans="1:10" ht="15.75" thickBot="1" x14ac:dyDescent="0.3">
      <c r="A269" s="131" t="s">
        <v>372</v>
      </c>
      <c r="B269" s="131" t="s">
        <v>353</v>
      </c>
      <c r="C269" s="133" t="s">
        <v>305</v>
      </c>
    </row>
    <row r="270" spans="1:10" ht="15.75" thickTop="1" x14ac:dyDescent="0.25">
      <c r="A270" t="s">
        <v>373</v>
      </c>
      <c r="B270" t="str">
        <f>LOOKUP(Table20[Employee Name],Table19[[#All],[Employee Name]],Table19[[#All],[JobRole]])</f>
        <v>Manager</v>
      </c>
      <c r="C270">
        <f>LOOKUP(Table20[Employee Name],Table19[[#All],[Employee Name]],Table19[[#All],[Salary]])</f>
        <v>18947</v>
      </c>
    </row>
  </sheetData>
  <mergeCells count="11">
    <mergeCell ref="D126:E126"/>
    <mergeCell ref="A1:B1"/>
    <mergeCell ref="A8:D8"/>
    <mergeCell ref="A15:C15"/>
    <mergeCell ref="A26:C26"/>
    <mergeCell ref="A37:C37"/>
    <mergeCell ref="A255:E255"/>
    <mergeCell ref="D189:E189"/>
    <mergeCell ref="O204:R204"/>
    <mergeCell ref="O210:S210"/>
    <mergeCell ref="G215:I215"/>
  </mergeCells>
  <conditionalFormatting sqref="F73:H91">
    <cfRule type="colorScale" priority="27">
      <colorScale>
        <cfvo type="min"/>
        <cfvo type="percentile" val="50"/>
        <cfvo type="max"/>
        <color rgb="FFFF0000"/>
        <color rgb="FFFFEB84"/>
        <color rgb="FF00B050"/>
      </colorScale>
    </cfRule>
  </conditionalFormatting>
  <conditionalFormatting sqref="F73:F91">
    <cfRule type="cellIs" dxfId="107" priority="25" operator="greaterThan">
      <formula>100</formula>
    </cfRule>
  </conditionalFormatting>
  <conditionalFormatting sqref="I73:K91">
    <cfRule type="aboveAverage" dxfId="106" priority="21"/>
    <cfRule type="aboveAverage" dxfId="105" priority="22" aboveAverage="0"/>
  </conditionalFormatting>
  <conditionalFormatting sqref="C95:E113">
    <cfRule type="top10" dxfId="104" priority="16" rank="10"/>
    <cfRule type="top10" dxfId="103" priority="17" bottom="1" rank="10"/>
    <cfRule type="top10" dxfId="102" priority="18" rank="10"/>
  </conditionalFormatting>
  <conditionalFormatting sqref="G94:G113">
    <cfRule type="dataBar" priority="12">
      <dataBar>
        <cfvo type="min"/>
        <cfvo type="max"/>
        <color rgb="FFFF555A"/>
      </dataBar>
      <extLst>
        <ext xmlns:x14="http://schemas.microsoft.com/office/spreadsheetml/2009/9/main" uri="{B025F937-C7B1-47D3-B67F-A62EFF666E3E}">
          <x14:id>{DD364D1F-A1EE-4785-9C04-11C0AB59A0C0}</x14:id>
        </ext>
      </extLst>
    </cfRule>
  </conditionalFormatting>
  <conditionalFormatting sqref="H94:H113">
    <cfRule type="dataBar" priority="11">
      <dataBar>
        <cfvo type="min"/>
        <cfvo type="max"/>
        <color rgb="FF008AEF"/>
      </dataBar>
      <extLst>
        <ext xmlns:x14="http://schemas.microsoft.com/office/spreadsheetml/2009/9/main" uri="{B025F937-C7B1-47D3-B67F-A62EFF666E3E}">
          <x14:id>{BACCFC0F-49DA-4240-93BB-96294389598F}</x14:id>
        </ext>
      </extLst>
    </cfRule>
  </conditionalFormatting>
  <conditionalFormatting sqref="I95:I113">
    <cfRule type="dataBar" priority="8">
      <dataBar>
        <cfvo type="min"/>
        <cfvo type="max"/>
        <color rgb="FFD6007B"/>
      </dataBar>
      <extLst>
        <ext xmlns:x14="http://schemas.microsoft.com/office/spreadsheetml/2009/9/main" uri="{B025F937-C7B1-47D3-B67F-A62EFF666E3E}">
          <x14:id>{720AEEA8-811A-4DB7-8CB6-8B76E2304052}</x14:id>
        </ext>
      </extLst>
    </cfRule>
    <cfRule type="dataBar" priority="10">
      <dataBar>
        <cfvo type="min"/>
        <cfvo type="max"/>
        <color rgb="FFD6007B"/>
      </dataBar>
      <extLst>
        <ext xmlns:x14="http://schemas.microsoft.com/office/spreadsheetml/2009/9/main" uri="{B025F937-C7B1-47D3-B67F-A62EFF666E3E}">
          <x14:id>{117C3392-899B-4368-8FD9-5B5F998EF4F6}</x14:id>
        </ext>
      </extLst>
    </cfRule>
  </conditionalFormatting>
  <conditionalFormatting sqref="N96:N114">
    <cfRule type="iconSet" priority="3">
      <iconSet iconSet="3Arrows">
        <cfvo type="percent" val="0"/>
        <cfvo type="percent" val="33"/>
        <cfvo type="percent" val="67"/>
      </iconSet>
    </cfRule>
  </conditionalFormatting>
  <conditionalFormatting sqref="M95:M114">
    <cfRule type="iconSet" priority="1">
      <iconSet iconSet="3TrafficLights2">
        <cfvo type="percent" val="0"/>
        <cfvo type="percent" val="33"/>
        <cfvo type="percent" val="67"/>
      </iconSet>
    </cfRule>
  </conditionalFormatting>
  <dataValidations count="10">
    <dataValidation type="list" allowBlank="1" showInputMessage="1" showErrorMessage="1" promptTitle="Select category" sqref="B49">
      <formula1>"Vegetables,Fruits,Drinks"</formula1>
    </dataValidation>
    <dataValidation allowBlank="1" showInputMessage="1" showErrorMessage="1" promptTitle="Select " prompt="Category" sqref="B50:B57"/>
    <dataValidation type="textLength" operator="lessThan" allowBlank="1" showInputMessage="1" showErrorMessage="1" promptTitle="Enter your name" prompt="Valid input" sqref="D117:D124">
      <formula1>15</formula1>
    </dataValidation>
    <dataValidation type="date" allowBlank="1" showInputMessage="1" showErrorMessage="1" errorTitle="Invalid data" error="check once" promptTitle="Enter your DOB" prompt="valid data" sqref="E117:E124">
      <formula1>32883</formula1>
      <formula2>36159</formula2>
    </dataValidation>
    <dataValidation type="custom" allowBlank="1" showInputMessage="1" showErrorMessage="1" errorTitle="Invalid Email" error="email should contain @" promptTitle="Enter your mail" prompt="contains @" sqref="F117:F124">
      <formula1>ISNUMBER(FIND("@",F117:F130))</formula1>
    </dataValidation>
    <dataValidation type="whole" operator="greaterThan" allowBlank="1" showInputMessage="1" showErrorMessage="1" errorTitle="Invalid salary" error="Should be above 50000" sqref="G117">
      <formula1>50000</formula1>
    </dataValidation>
    <dataValidation type="whole" allowBlank="1" showInputMessage="1" showErrorMessage="1" errorTitle="Invalid" error="should be between 100 and 200" promptTitle="Your rank" prompt="rank" sqref="H117:H124">
      <formula1>100</formula1>
      <formula2>200</formula2>
    </dataValidation>
    <dataValidation type="list" allowBlank="1" showInputMessage="1" showErrorMessage="1" sqref="D129:D132">
      <formula1>$G$128:$G$131</formula1>
    </dataValidation>
    <dataValidation type="list" allowBlank="1" showInputMessage="1" showErrorMessage="1" sqref="E129">
      <formula1>$B$129:$B$133</formula1>
    </dataValidation>
    <dataValidation type="list" allowBlank="1" showInputMessage="1" showErrorMessage="1" sqref="E130:E131">
      <formula1>$B$134:$B$137</formula1>
    </dataValidation>
  </dataValidations>
  <hyperlinks>
    <hyperlink ref="A3" r:id="rId3"/>
    <hyperlink ref="A4" r:id="rId4"/>
    <hyperlink ref="A5" r:id="rId5"/>
    <hyperlink ref="A6" r:id="rId6"/>
    <hyperlink ref="F117" r:id="rId7"/>
    <hyperlink ref="F118" r:id="rId8"/>
    <hyperlink ref="B218" r:id="rId9"/>
    <hyperlink ref="C218" r:id="rId10"/>
    <hyperlink ref="D218" r:id="rId11"/>
    <hyperlink ref="E218" r:id="rId12"/>
    <hyperlink ref="F218" r:id="rId13"/>
    <hyperlink ref="G218" r:id="rId14"/>
    <hyperlink ref="B246" r:id="rId15"/>
    <hyperlink ref="B247" r:id="rId16"/>
    <hyperlink ref="B248" r:id="rId17"/>
    <hyperlink ref="B249" r:id="rId18"/>
    <hyperlink ref="G246" r:id="rId19"/>
    <hyperlink ref="C257" r:id="rId20"/>
    <hyperlink ref="C258" r:id="rId21"/>
    <hyperlink ref="C259" r:id="rId22"/>
    <hyperlink ref="C260" r:id="rId23"/>
    <hyperlink ref="C261" r:id="rId24"/>
    <hyperlink ref="C262" r:id="rId25"/>
    <hyperlink ref="C263" r:id="rId26"/>
    <hyperlink ref="C264" r:id="rId27"/>
    <hyperlink ref="C265" r:id="rId28"/>
  </hyperlinks>
  <pageMargins left="0.7" right="0.7" top="0.75" bottom="0.75" header="0.3" footer="0.3"/>
  <pageSetup orientation="portrait" r:id="rId29"/>
  <drawing r:id="rId30"/>
  <tableParts count="13">
    <tablePart r:id="rId31"/>
    <tablePart r:id="rId32"/>
    <tablePart r:id="rId33"/>
    <tablePart r:id="rId34"/>
    <tablePart r:id="rId35"/>
    <tablePart r:id="rId36"/>
    <tablePart r:id="rId37"/>
    <tablePart r:id="rId38"/>
    <tablePart r:id="rId39"/>
    <tablePart r:id="rId40"/>
    <tablePart r:id="rId41"/>
    <tablePart r:id="rId42"/>
    <tablePart r:id="rId43"/>
  </tableParts>
  <extLst>
    <ext xmlns:x14="http://schemas.microsoft.com/office/spreadsheetml/2009/9/main" uri="{78C0D931-6437-407d-A8EE-F0AAD7539E65}">
      <x14:conditionalFormattings>
        <x14:conditionalFormatting xmlns:xm="http://schemas.microsoft.com/office/excel/2006/main">
          <x14:cfRule type="dataBar" id="{DD364D1F-A1EE-4785-9C04-11C0AB59A0C0}">
            <x14:dataBar minLength="0" maxLength="100" border="1" negativeBarBorderColorSameAsPositive="0">
              <x14:cfvo type="autoMin"/>
              <x14:cfvo type="autoMax"/>
              <x14:borderColor rgb="FFFF555A"/>
              <x14:negativeFillColor rgb="FFFF0000"/>
              <x14:negativeBorderColor rgb="FFFF0000"/>
              <x14:axisColor rgb="FF000000"/>
            </x14:dataBar>
          </x14:cfRule>
          <xm:sqref>G94:G113</xm:sqref>
        </x14:conditionalFormatting>
        <x14:conditionalFormatting xmlns:xm="http://schemas.microsoft.com/office/excel/2006/main">
          <x14:cfRule type="dataBar" id="{BACCFC0F-49DA-4240-93BB-96294389598F}">
            <x14:dataBar minLength="0" maxLength="100" border="1" negativeBarBorderColorSameAsPositive="0">
              <x14:cfvo type="autoMin"/>
              <x14:cfvo type="autoMax"/>
              <x14:borderColor rgb="FF008AEF"/>
              <x14:negativeFillColor rgb="FFFF0000"/>
              <x14:negativeBorderColor rgb="FFFF0000"/>
              <x14:axisColor rgb="FF000000"/>
            </x14:dataBar>
          </x14:cfRule>
          <xm:sqref>H94:H113</xm:sqref>
        </x14:conditionalFormatting>
        <x14:conditionalFormatting xmlns:xm="http://schemas.microsoft.com/office/excel/2006/main">
          <x14:cfRule type="dataBar" id="{720AEEA8-811A-4DB7-8CB6-8B76E2304052}">
            <x14:dataBar minLength="0" maxLength="100" gradient="0" direction="rightToLeft">
              <x14:cfvo type="autoMin"/>
              <x14:cfvo type="autoMax"/>
              <x14:negativeFillColor rgb="FFFF0000"/>
              <x14:axisColor rgb="FF000000"/>
            </x14:dataBar>
          </x14:cfRule>
          <x14:cfRule type="dataBar" id="{117C3392-899B-4368-8FD9-5B5F998EF4F6}">
            <x14:dataBar minLength="0" maxLength="100" gradient="0">
              <x14:cfvo type="autoMin"/>
              <x14:cfvo type="autoMax"/>
              <x14:negativeFillColor rgb="FFFF0000"/>
              <x14:axisColor rgb="FF000000"/>
            </x14:dataBar>
          </x14:cfRule>
          <xm:sqref>I95:I113</xm:sqref>
        </x14:conditionalFormatting>
        <x14:conditionalFormatting xmlns:xm="http://schemas.microsoft.com/office/excel/2006/main">
          <x14:cfRule type="iconSet" priority="4" id="{C80BCC44-A5A2-496B-B0C8-8D0204DBAE95}">
            <x14:iconSet iconSet="3Triangles">
              <x14:cfvo type="percent">
                <xm:f>0</xm:f>
              </x14:cfvo>
              <x14:cfvo type="percent">
                <xm:f>33</xm:f>
              </x14:cfvo>
              <x14:cfvo type="percent">
                <xm:f>67</xm:f>
              </x14:cfvo>
            </x14:iconSet>
          </x14:cfRule>
          <xm:sqref>M96:M114</xm:sqref>
        </x14:conditionalFormatting>
        <x14:conditionalFormatting xmlns:xm="http://schemas.microsoft.com/office/excel/2006/main">
          <x14:cfRule type="iconSet" priority="2" id="{99F5FD33-7795-4AA1-A399-9ABB12D35D4F}">
            <x14:iconSet iconSet="3Triangles">
              <x14:cfvo type="percent">
                <xm:f>0</xm:f>
              </x14:cfvo>
              <x14:cfvo type="percent">
                <xm:f>33</xm:f>
              </x14:cfvo>
              <x14:cfvo type="percent">
                <xm:f>67</xm:f>
              </x14:cfvo>
            </x14:iconSet>
          </x14:cfRule>
          <xm:sqref>O96:O114</xm:sqref>
        </x14:conditionalFormatting>
      </x14:conditionalFormattings>
    </ext>
    <ext xmlns:x15="http://schemas.microsoft.com/office/spreadsheetml/2010/11/main" uri="{3A4CF648-6AED-40f4-86FF-DC5316D8AED3}">
      <x14:slicerList xmlns:x14="http://schemas.microsoft.com/office/spreadsheetml/2009/9/main">
        <x14:slicer r:id="rId4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38"/>
  <sheetViews>
    <sheetView topLeftCell="A19" workbookViewId="0">
      <selection activeCell="F35" sqref="F35"/>
    </sheetView>
  </sheetViews>
  <sheetFormatPr defaultRowHeight="15" x14ac:dyDescent="0.25"/>
  <cols>
    <col min="1" max="1" width="17.42578125" customWidth="1"/>
    <col min="2" max="2" width="15.7109375" bestFit="1" customWidth="1"/>
    <col min="3" max="3" width="22.140625" customWidth="1"/>
    <col min="4" max="4" width="14.85546875" customWidth="1"/>
    <col min="5" max="5" width="24" customWidth="1"/>
    <col min="6" max="6" width="11.85546875" customWidth="1"/>
    <col min="7" max="7" width="12.85546875" customWidth="1"/>
    <col min="8" max="8" width="19.28515625" customWidth="1"/>
    <col min="9" max="9" width="21.42578125" customWidth="1"/>
  </cols>
  <sheetData>
    <row r="1" spans="1:4" x14ac:dyDescent="0.25">
      <c r="A1" s="93" t="s">
        <v>389</v>
      </c>
      <c r="B1" s="90" t="s">
        <v>349</v>
      </c>
      <c r="C1" s="91" t="s">
        <v>372</v>
      </c>
      <c r="D1" s="92" t="s">
        <v>350</v>
      </c>
    </row>
    <row r="2" spans="1:4" x14ac:dyDescent="0.25">
      <c r="A2" s="98">
        <v>1</v>
      </c>
      <c r="B2" s="95">
        <v>35</v>
      </c>
      <c r="C2" s="96" t="s">
        <v>125</v>
      </c>
      <c r="D2" s="97">
        <v>809</v>
      </c>
    </row>
    <row r="3" spans="1:4" x14ac:dyDescent="0.25">
      <c r="A3" s="103">
        <v>2</v>
      </c>
      <c r="B3" s="100">
        <v>29</v>
      </c>
      <c r="C3" s="101" t="s">
        <v>110</v>
      </c>
      <c r="D3" s="102">
        <v>1389</v>
      </c>
    </row>
    <row r="4" spans="1:4" x14ac:dyDescent="0.25">
      <c r="A4" s="98">
        <v>3</v>
      </c>
      <c r="B4" s="95">
        <v>21</v>
      </c>
      <c r="C4" s="96" t="s">
        <v>112</v>
      </c>
      <c r="D4" s="97">
        <v>391</v>
      </c>
    </row>
    <row r="5" spans="1:4" x14ac:dyDescent="0.25">
      <c r="A5" s="103">
        <v>4</v>
      </c>
      <c r="B5" s="100">
        <v>46</v>
      </c>
      <c r="C5" s="96" t="s">
        <v>373</v>
      </c>
      <c r="D5" s="102">
        <v>705</v>
      </c>
    </row>
    <row r="6" spans="1:4" x14ac:dyDescent="0.25">
      <c r="A6" s="98">
        <v>5</v>
      </c>
      <c r="B6" s="95">
        <v>33</v>
      </c>
      <c r="C6" s="96" t="s">
        <v>374</v>
      </c>
      <c r="D6" s="97">
        <v>924</v>
      </c>
    </row>
    <row r="7" spans="1:4" x14ac:dyDescent="0.25">
      <c r="A7" s="103">
        <v>6</v>
      </c>
      <c r="B7" s="100">
        <v>44</v>
      </c>
      <c r="C7" s="101" t="s">
        <v>375</v>
      </c>
      <c r="D7" s="102">
        <v>1459</v>
      </c>
    </row>
    <row r="8" spans="1:4" x14ac:dyDescent="0.25">
      <c r="A8" s="98">
        <v>7</v>
      </c>
      <c r="B8" s="95">
        <v>30</v>
      </c>
      <c r="C8" s="96" t="s">
        <v>376</v>
      </c>
      <c r="D8" s="97">
        <v>125</v>
      </c>
    </row>
    <row r="9" spans="1:4" x14ac:dyDescent="0.25">
      <c r="A9" s="103">
        <v>8</v>
      </c>
      <c r="B9" s="100">
        <v>27</v>
      </c>
      <c r="C9" s="101" t="s">
        <v>377</v>
      </c>
      <c r="D9" s="102">
        <v>994</v>
      </c>
    </row>
    <row r="10" spans="1:4" x14ac:dyDescent="0.25">
      <c r="A10" s="98">
        <v>9</v>
      </c>
      <c r="B10" s="95">
        <v>30</v>
      </c>
      <c r="C10" s="96" t="s">
        <v>378</v>
      </c>
      <c r="D10" s="97">
        <v>721</v>
      </c>
    </row>
    <row r="13" spans="1:4" x14ac:dyDescent="0.25">
      <c r="A13" s="93" t="s">
        <v>389</v>
      </c>
      <c r="B13" s="91" t="s">
        <v>372</v>
      </c>
      <c r="C13" s="92" t="s">
        <v>350</v>
      </c>
      <c r="D13" s="92" t="s">
        <v>352</v>
      </c>
    </row>
    <row r="14" spans="1:4" x14ac:dyDescent="0.25">
      <c r="A14" s="98">
        <v>1</v>
      </c>
      <c r="B14" s="96" t="s">
        <v>125</v>
      </c>
      <c r="C14" s="97">
        <v>809</v>
      </c>
      <c r="D14" s="97">
        <v>14</v>
      </c>
    </row>
    <row r="15" spans="1:4" x14ac:dyDescent="0.25">
      <c r="A15" s="103">
        <v>2</v>
      </c>
      <c r="B15" s="101" t="s">
        <v>110</v>
      </c>
      <c r="C15" s="102">
        <v>1389</v>
      </c>
      <c r="D15" s="102">
        <v>20</v>
      </c>
    </row>
    <row r="16" spans="1:4" x14ac:dyDescent="0.25">
      <c r="A16" s="98">
        <v>3</v>
      </c>
      <c r="B16" s="96" t="s">
        <v>112</v>
      </c>
      <c r="C16" s="97">
        <v>391</v>
      </c>
      <c r="D16" s="97">
        <v>30</v>
      </c>
    </row>
    <row r="17" spans="1:9" x14ac:dyDescent="0.25">
      <c r="A17" s="103">
        <v>4</v>
      </c>
      <c r="B17" s="96" t="s">
        <v>373</v>
      </c>
      <c r="C17" s="102">
        <v>705</v>
      </c>
      <c r="D17" s="102">
        <v>38</v>
      </c>
    </row>
    <row r="18" spans="1:9" x14ac:dyDescent="0.25">
      <c r="A18" s="98">
        <v>5</v>
      </c>
      <c r="B18" s="96" t="s">
        <v>374</v>
      </c>
      <c r="C18" s="97">
        <v>924</v>
      </c>
      <c r="D18" s="97">
        <v>39</v>
      </c>
    </row>
    <row r="19" spans="1:9" x14ac:dyDescent="0.25">
      <c r="A19" s="103">
        <v>6</v>
      </c>
      <c r="B19" s="101" t="s">
        <v>375</v>
      </c>
      <c r="C19" s="102">
        <v>1459</v>
      </c>
      <c r="D19" s="102">
        <v>40</v>
      </c>
    </row>
    <row r="20" spans="1:9" x14ac:dyDescent="0.25">
      <c r="A20" s="98">
        <v>7</v>
      </c>
      <c r="B20" s="96" t="s">
        <v>376</v>
      </c>
      <c r="C20" s="97">
        <v>125</v>
      </c>
      <c r="D20" s="97">
        <v>41</v>
      </c>
    </row>
    <row r="21" spans="1:9" x14ac:dyDescent="0.25">
      <c r="A21" s="103">
        <v>8</v>
      </c>
      <c r="B21" s="101" t="s">
        <v>377</v>
      </c>
      <c r="C21" s="102">
        <v>994</v>
      </c>
      <c r="D21" s="102">
        <v>56</v>
      </c>
    </row>
    <row r="22" spans="1:9" x14ac:dyDescent="0.25">
      <c r="A22" s="98">
        <v>9</v>
      </c>
      <c r="B22" s="96" t="s">
        <v>378</v>
      </c>
      <c r="C22" s="97">
        <v>721</v>
      </c>
      <c r="D22" s="97">
        <v>57</v>
      </c>
    </row>
    <row r="29" spans="1:9" ht="18.75" x14ac:dyDescent="0.3">
      <c r="A29" s="159" t="s">
        <v>389</v>
      </c>
      <c r="B29" s="160" t="s">
        <v>349</v>
      </c>
      <c r="C29" s="161" t="s">
        <v>372</v>
      </c>
      <c r="D29" s="162" t="s">
        <v>350</v>
      </c>
      <c r="E29" s="162" t="s">
        <v>352</v>
      </c>
      <c r="F29" s="161" t="s">
        <v>9</v>
      </c>
      <c r="G29" s="161" t="s">
        <v>353</v>
      </c>
      <c r="H29" s="161" t="s">
        <v>354</v>
      </c>
      <c r="I29" s="161" t="s">
        <v>355</v>
      </c>
    </row>
    <row r="30" spans="1:9" ht="18.75" x14ac:dyDescent="0.3">
      <c r="A30" s="157">
        <v>1</v>
      </c>
      <c r="B30" s="148">
        <v>35</v>
      </c>
      <c r="C30" s="156" t="s">
        <v>125</v>
      </c>
      <c r="D30" s="150">
        <v>809</v>
      </c>
      <c r="E30" s="150">
        <v>14</v>
      </c>
      <c r="F30" s="149" t="s">
        <v>22</v>
      </c>
      <c r="G30" s="149" t="s">
        <v>358</v>
      </c>
      <c r="H30" s="150" t="s">
        <v>359</v>
      </c>
      <c r="I30" s="150">
        <v>2426</v>
      </c>
    </row>
    <row r="31" spans="1:9" ht="18.75" x14ac:dyDescent="0.3">
      <c r="A31" s="158">
        <v>2</v>
      </c>
      <c r="B31" s="152">
        <v>29</v>
      </c>
      <c r="C31" s="155" t="s">
        <v>110</v>
      </c>
      <c r="D31" s="154">
        <v>1389</v>
      </c>
      <c r="E31" s="154">
        <v>20</v>
      </c>
      <c r="F31" s="153" t="s">
        <v>42</v>
      </c>
      <c r="G31" s="153" t="s">
        <v>361</v>
      </c>
      <c r="H31" s="154" t="s">
        <v>362</v>
      </c>
      <c r="I31" s="154">
        <v>9980</v>
      </c>
    </row>
    <row r="32" spans="1:9" ht="18.75" x14ac:dyDescent="0.3">
      <c r="A32" s="157">
        <v>3</v>
      </c>
      <c r="B32" s="148">
        <v>21</v>
      </c>
      <c r="C32" s="149" t="s">
        <v>112</v>
      </c>
      <c r="D32" s="150">
        <v>391</v>
      </c>
      <c r="E32" s="150">
        <v>30</v>
      </c>
      <c r="F32" s="149" t="s">
        <v>22</v>
      </c>
      <c r="G32" s="149" t="s">
        <v>363</v>
      </c>
      <c r="H32" s="150" t="s">
        <v>364</v>
      </c>
      <c r="I32" s="150">
        <v>1232</v>
      </c>
    </row>
    <row r="33" spans="1:9" ht="18.75" x14ac:dyDescent="0.3">
      <c r="A33" s="158">
        <v>4</v>
      </c>
      <c r="B33" s="152">
        <v>46</v>
      </c>
      <c r="C33" s="149" t="s">
        <v>373</v>
      </c>
      <c r="D33" s="154">
        <v>705</v>
      </c>
      <c r="E33" s="154">
        <v>38</v>
      </c>
      <c r="F33" s="153" t="s">
        <v>42</v>
      </c>
      <c r="G33" s="153" t="s">
        <v>367</v>
      </c>
      <c r="H33" s="154" t="s">
        <v>364</v>
      </c>
      <c r="I33" s="154">
        <v>18947</v>
      </c>
    </row>
    <row r="34" spans="1:9" ht="18.75" x14ac:dyDescent="0.3">
      <c r="A34" s="157">
        <v>5</v>
      </c>
      <c r="B34" s="148">
        <v>33</v>
      </c>
      <c r="C34" s="149" t="s">
        <v>374</v>
      </c>
      <c r="D34" s="150">
        <v>924</v>
      </c>
      <c r="E34" s="150">
        <v>39</v>
      </c>
      <c r="F34" s="149" t="s">
        <v>22</v>
      </c>
      <c r="G34" s="149" t="s">
        <v>358</v>
      </c>
      <c r="H34" s="150" t="s">
        <v>364</v>
      </c>
      <c r="I34" s="150">
        <v>2496</v>
      </c>
    </row>
    <row r="35" spans="1:9" ht="18.75" x14ac:dyDescent="0.3">
      <c r="A35" s="158">
        <v>6</v>
      </c>
      <c r="B35" s="152">
        <v>44</v>
      </c>
      <c r="C35" s="153" t="s">
        <v>375</v>
      </c>
      <c r="D35" s="154">
        <v>1459</v>
      </c>
      <c r="E35" s="154">
        <v>40</v>
      </c>
      <c r="F35" s="153" t="s">
        <v>22</v>
      </c>
      <c r="G35" s="153" t="s">
        <v>369</v>
      </c>
      <c r="H35" s="154" t="s">
        <v>359</v>
      </c>
      <c r="I35" s="154">
        <v>6465</v>
      </c>
    </row>
    <row r="36" spans="1:9" ht="18.75" x14ac:dyDescent="0.3">
      <c r="A36" s="157">
        <v>7</v>
      </c>
      <c r="B36" s="148">
        <v>30</v>
      </c>
      <c r="C36" s="149" t="s">
        <v>376</v>
      </c>
      <c r="D36" s="150">
        <v>125</v>
      </c>
      <c r="E36" s="150">
        <v>41</v>
      </c>
      <c r="F36" s="149" t="s">
        <v>22</v>
      </c>
      <c r="G36" s="149" t="s">
        <v>358</v>
      </c>
      <c r="H36" s="150" t="s">
        <v>364</v>
      </c>
      <c r="I36" s="150">
        <v>2206</v>
      </c>
    </row>
    <row r="37" spans="1:9" ht="18.75" x14ac:dyDescent="0.3">
      <c r="A37" s="158">
        <v>8</v>
      </c>
      <c r="B37" s="152">
        <v>27</v>
      </c>
      <c r="C37" s="153" t="s">
        <v>377</v>
      </c>
      <c r="D37" s="154">
        <v>994</v>
      </c>
      <c r="E37" s="154">
        <v>56</v>
      </c>
      <c r="F37" s="153" t="s">
        <v>22</v>
      </c>
      <c r="G37" s="153" t="s">
        <v>370</v>
      </c>
      <c r="H37" s="154" t="s">
        <v>364</v>
      </c>
      <c r="I37" s="154">
        <v>8726</v>
      </c>
    </row>
    <row r="38" spans="1:9" ht="18.75" x14ac:dyDescent="0.3">
      <c r="A38" s="157">
        <v>9</v>
      </c>
      <c r="B38" s="148">
        <v>30</v>
      </c>
      <c r="C38" s="149" t="s">
        <v>378</v>
      </c>
      <c r="D38" s="150">
        <v>721</v>
      </c>
      <c r="E38" s="150">
        <v>57</v>
      </c>
      <c r="F38" s="149" t="s">
        <v>42</v>
      </c>
      <c r="G38" s="149" t="s">
        <v>358</v>
      </c>
      <c r="H38" s="150" t="s">
        <v>364</v>
      </c>
      <c r="I38" s="150">
        <v>4011</v>
      </c>
    </row>
  </sheetData>
  <conditionalFormatting sqref="F30:F38">
    <cfRule type="iconSet" priority="12">
      <iconSet iconSet="3Arrows">
        <cfvo type="percent" val="0"/>
        <cfvo type="percent" val="33"/>
        <cfvo type="percent" val="67"/>
      </iconSet>
    </cfRule>
    <cfRule type="dataBar" priority="13">
      <dataBar>
        <cfvo type="min"/>
        <cfvo type="max"/>
        <color rgb="FF638EC6"/>
      </dataBar>
      <extLst>
        <ext xmlns:x14="http://schemas.microsoft.com/office/spreadsheetml/2009/9/main" uri="{B025F937-C7B1-47D3-B67F-A62EFF666E3E}">
          <x14:id>{B1DF45B7-6065-4BAB-9604-C31A31187001}</x14:id>
        </ext>
      </extLst>
    </cfRule>
  </conditionalFormatting>
  <conditionalFormatting sqref="F29:F38">
    <cfRule type="dataBar" priority="11">
      <dataBar>
        <cfvo type="min"/>
        <cfvo type="max"/>
        <color rgb="FF008AEF"/>
      </dataBar>
      <extLst>
        <ext xmlns:x14="http://schemas.microsoft.com/office/spreadsheetml/2009/9/main" uri="{B025F937-C7B1-47D3-B67F-A62EFF666E3E}">
          <x14:id>{AED3CAB2-69F9-4144-ADE7-8E22460B6833}</x14:id>
        </ext>
      </extLst>
    </cfRule>
  </conditionalFormatting>
  <conditionalFormatting sqref="E30:E38">
    <cfRule type="dataBar" priority="9">
      <dataBar>
        <cfvo type="num" val="14"/>
        <cfvo type="num" val="57"/>
        <color rgb="FF638EC6"/>
      </dataBar>
      <extLst>
        <ext xmlns:x14="http://schemas.microsoft.com/office/spreadsheetml/2009/9/main" uri="{B025F937-C7B1-47D3-B67F-A62EFF666E3E}">
          <x14:id>{FA69EA09-F344-4A03-99FB-082F8C6AF786}</x14:id>
        </ext>
      </extLst>
    </cfRule>
    <cfRule type="uniqueValues" priority="10"/>
  </conditionalFormatting>
  <conditionalFormatting sqref="H30:H38">
    <cfRule type="containsText" dxfId="43" priority="3" operator="containsText" text="Married">
      <formula>NOT(ISERROR(SEARCH("Married",H30)))</formula>
    </cfRule>
    <cfRule type="duplicateValues" dxfId="42" priority="4"/>
    <cfRule type="uniqueValues" dxfId="41" priority="5"/>
    <cfRule type="uniqueValues" dxfId="40" priority="6"/>
    <cfRule type="iconSet" priority="7">
      <iconSet iconSet="3Symbols2">
        <cfvo type="percent" val="0"/>
        <cfvo type="percent" val="33"/>
        <cfvo type="percent" val="67"/>
      </iconSe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1DF45B7-6065-4BAB-9604-C31A31187001}">
            <x14:dataBar minLength="0" maxLength="100" gradient="0">
              <x14:cfvo type="autoMin"/>
              <x14:cfvo type="autoMax"/>
              <x14:negativeFillColor rgb="FFFF0000"/>
              <x14:axisColor rgb="FF000000"/>
            </x14:dataBar>
          </x14:cfRule>
          <xm:sqref>F30:F38</xm:sqref>
        </x14:conditionalFormatting>
        <x14:conditionalFormatting xmlns:xm="http://schemas.microsoft.com/office/excel/2006/main">
          <x14:cfRule type="dataBar" id="{AED3CAB2-69F9-4144-ADE7-8E22460B6833}">
            <x14:dataBar minLength="0" maxLength="100" border="1" negativeBarBorderColorSameAsPositive="0">
              <x14:cfvo type="autoMin"/>
              <x14:cfvo type="autoMax"/>
              <x14:borderColor rgb="FF008AEF"/>
              <x14:negativeFillColor rgb="FFFF0000"/>
              <x14:negativeBorderColor rgb="FFFF0000"/>
              <x14:axisColor rgb="FF000000"/>
            </x14:dataBar>
          </x14:cfRule>
          <xm:sqref>F29:F38</xm:sqref>
        </x14:conditionalFormatting>
        <x14:conditionalFormatting xmlns:xm="http://schemas.microsoft.com/office/excel/2006/main">
          <x14:cfRule type="dataBar" id="{FA69EA09-F344-4A03-99FB-082F8C6AF786}">
            <x14:dataBar minLength="0" maxLength="100" gradient="0">
              <x14:cfvo type="num">
                <xm:f>14</xm:f>
              </x14:cfvo>
              <x14:cfvo type="num">
                <xm:f>57</xm:f>
              </x14:cfvo>
              <x14:negativeFillColor rgb="FFFF0000"/>
              <x14:axisColor rgb="FF000000"/>
            </x14:dataBar>
          </x14:cfRule>
          <xm:sqref>E30:E38</xm:sqref>
        </x14:conditionalFormatting>
        <x14:conditionalFormatting xmlns:xm="http://schemas.microsoft.com/office/excel/2006/main">
          <x14:cfRule type="containsText" priority="1" operator="containsText" id="{5DC0B554-1AA1-47D4-A17C-EB40BF5D02DF}">
            <xm:f>NOT(ISERROR(SEARCH($H$32,H30)))</xm:f>
            <xm:f>$H$32</xm:f>
            <x14:dxf>
              <font>
                <color rgb="FF9C6500"/>
              </font>
              <fill>
                <patternFill>
                  <bgColor rgb="FFFFEB9C"/>
                </patternFill>
              </fill>
            </x14:dxf>
          </x14:cfRule>
          <x14:cfRule type="containsText" priority="2" operator="containsText" id="{B9105A51-B022-4EFA-8113-98788C5EA58C}">
            <xm:f>NOT(ISERROR(SEARCH($H$32,H30)))</xm:f>
            <xm:f>$H$32</xm:f>
            <x14:dxf>
              <font>
                <color rgb="FF9C0006"/>
              </font>
            </x14:dxf>
          </x14:cfRule>
          <xm:sqref>H30:H38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O56"/>
  <sheetViews>
    <sheetView topLeftCell="A35" workbookViewId="0">
      <selection activeCell="P49" sqref="P49"/>
    </sheetView>
  </sheetViews>
  <sheetFormatPr defaultRowHeight="15" x14ac:dyDescent="0.25"/>
  <cols>
    <col min="1" max="2" width="13.7109375" customWidth="1"/>
    <col min="5" max="9" width="13.7109375" customWidth="1"/>
  </cols>
  <sheetData>
    <row r="1" spans="1:15" x14ac:dyDescent="0.25">
      <c r="A1" s="93" t="s">
        <v>389</v>
      </c>
      <c r="B1" s="90" t="s">
        <v>349</v>
      </c>
      <c r="C1" s="91" t="s">
        <v>372</v>
      </c>
      <c r="D1" s="92" t="s">
        <v>350</v>
      </c>
    </row>
    <row r="2" spans="1:15" x14ac:dyDescent="0.25">
      <c r="A2" s="98">
        <v>1</v>
      </c>
      <c r="B2" s="95">
        <v>35</v>
      </c>
      <c r="C2" s="96" t="s">
        <v>125</v>
      </c>
      <c r="D2" s="97">
        <v>809</v>
      </c>
    </row>
    <row r="3" spans="1:15" x14ac:dyDescent="0.25">
      <c r="A3" s="103">
        <v>2</v>
      </c>
      <c r="B3" s="100">
        <v>29</v>
      </c>
      <c r="C3" s="101" t="s">
        <v>110</v>
      </c>
      <c r="D3" s="102">
        <v>1389</v>
      </c>
    </row>
    <row r="4" spans="1:15" x14ac:dyDescent="0.25">
      <c r="A4" s="98">
        <v>3</v>
      </c>
      <c r="B4" s="95">
        <v>21</v>
      </c>
      <c r="C4" s="96" t="s">
        <v>112</v>
      </c>
      <c r="D4" s="97">
        <v>391</v>
      </c>
    </row>
    <row r="5" spans="1:15" x14ac:dyDescent="0.25">
      <c r="A5" s="103">
        <v>4</v>
      </c>
      <c r="B5" s="100">
        <v>46</v>
      </c>
      <c r="C5" s="96" t="s">
        <v>373</v>
      </c>
      <c r="D5" s="102">
        <v>705</v>
      </c>
    </row>
    <row r="6" spans="1:15" x14ac:dyDescent="0.25">
      <c r="A6" s="98">
        <v>5</v>
      </c>
      <c r="B6" s="95">
        <v>33</v>
      </c>
      <c r="C6" s="96" t="s">
        <v>374</v>
      </c>
      <c r="D6" s="97">
        <v>924</v>
      </c>
    </row>
    <row r="7" spans="1:15" x14ac:dyDescent="0.25">
      <c r="A7" s="103">
        <v>6</v>
      </c>
      <c r="B7" s="100">
        <v>44</v>
      </c>
      <c r="C7" s="101" t="s">
        <v>375</v>
      </c>
      <c r="D7" s="102">
        <v>1459</v>
      </c>
    </row>
    <row r="8" spans="1:15" x14ac:dyDescent="0.25">
      <c r="A8" s="98">
        <v>7</v>
      </c>
      <c r="B8" s="95">
        <v>30</v>
      </c>
      <c r="C8" s="96" t="s">
        <v>376</v>
      </c>
      <c r="D8" s="97">
        <v>125</v>
      </c>
    </row>
    <row r="9" spans="1:15" x14ac:dyDescent="0.25">
      <c r="A9" s="103">
        <v>8</v>
      </c>
      <c r="B9" s="100">
        <v>27</v>
      </c>
      <c r="C9" s="101" t="s">
        <v>377</v>
      </c>
      <c r="D9" s="102">
        <v>994</v>
      </c>
    </row>
    <row r="10" spans="1:15" x14ac:dyDescent="0.25">
      <c r="A10" s="98">
        <v>9</v>
      </c>
      <c r="B10" s="95">
        <v>30</v>
      </c>
      <c r="C10" s="96" t="s">
        <v>378</v>
      </c>
      <c r="D10" s="97">
        <v>721</v>
      </c>
    </row>
    <row r="11" spans="1:15" x14ac:dyDescent="0.25">
      <c r="E11" s="93" t="s">
        <v>389</v>
      </c>
      <c r="F11" s="90" t="s">
        <v>349</v>
      </c>
      <c r="G11" s="91" t="s">
        <v>372</v>
      </c>
      <c r="H11" s="92" t="s">
        <v>350</v>
      </c>
      <c r="I11" s="91" t="s">
        <v>16</v>
      </c>
      <c r="J11" s="91" t="s">
        <v>351</v>
      </c>
      <c r="K11" s="92" t="s">
        <v>352</v>
      </c>
      <c r="L11" s="91" t="s">
        <v>9</v>
      </c>
      <c r="M11" s="91" t="s">
        <v>353</v>
      </c>
      <c r="N11" s="91" t="s">
        <v>354</v>
      </c>
      <c r="O11" s="94" t="s">
        <v>355</v>
      </c>
    </row>
    <row r="12" spans="1:15" x14ac:dyDescent="0.25">
      <c r="E12" s="98">
        <v>1</v>
      </c>
      <c r="F12" s="95">
        <v>35</v>
      </c>
      <c r="G12" s="96" t="s">
        <v>125</v>
      </c>
      <c r="H12" s="97">
        <v>809</v>
      </c>
      <c r="I12" s="96" t="s">
        <v>356</v>
      </c>
      <c r="J12" s="96" t="s">
        <v>357</v>
      </c>
      <c r="K12" s="97">
        <v>14</v>
      </c>
      <c r="L12" s="96" t="s">
        <v>22</v>
      </c>
      <c r="M12" s="96" t="s">
        <v>358</v>
      </c>
      <c r="N12" s="97" t="s">
        <v>359</v>
      </c>
      <c r="O12" s="99">
        <v>2426</v>
      </c>
    </row>
    <row r="13" spans="1:15" x14ac:dyDescent="0.25">
      <c r="B13" s="102">
        <v>1389</v>
      </c>
      <c r="C13" s="102" t="s">
        <v>362</v>
      </c>
    </row>
    <row r="14" spans="1:15" x14ac:dyDescent="0.25">
      <c r="B14" s="97">
        <v>391</v>
      </c>
      <c r="C14" s="97" t="s">
        <v>364</v>
      </c>
    </row>
    <row r="15" spans="1:15" x14ac:dyDescent="0.25">
      <c r="B15" s="102">
        <v>705</v>
      </c>
      <c r="C15" s="102" t="s">
        <v>364</v>
      </c>
    </row>
    <row r="16" spans="1:15" x14ac:dyDescent="0.25">
      <c r="B16" s="97">
        <v>924</v>
      </c>
      <c r="C16" s="97" t="s">
        <v>364</v>
      </c>
    </row>
    <row r="17" spans="1:9" x14ac:dyDescent="0.25">
      <c r="B17" s="102">
        <v>1459</v>
      </c>
      <c r="C17" s="102" t="s">
        <v>359</v>
      </c>
    </row>
    <row r="18" spans="1:9" x14ac:dyDescent="0.25">
      <c r="B18" s="97">
        <v>125</v>
      </c>
      <c r="C18" s="97" t="s">
        <v>364</v>
      </c>
    </row>
    <row r="19" spans="1:9" x14ac:dyDescent="0.25">
      <c r="B19" s="102">
        <v>994</v>
      </c>
      <c r="C19" s="102" t="s">
        <v>364</v>
      </c>
    </row>
    <row r="20" spans="1:9" x14ac:dyDescent="0.25">
      <c r="B20" s="97">
        <v>721</v>
      </c>
      <c r="C20" s="97" t="s">
        <v>364</v>
      </c>
    </row>
    <row r="23" spans="1:9" x14ac:dyDescent="0.25">
      <c r="C23" s="98">
        <v>1</v>
      </c>
      <c r="D23" s="95">
        <v>35</v>
      </c>
    </row>
    <row r="24" spans="1:9" x14ac:dyDescent="0.25">
      <c r="C24" s="103">
        <v>2</v>
      </c>
      <c r="D24" s="100">
        <v>29</v>
      </c>
    </row>
    <row r="25" spans="1:9" x14ac:dyDescent="0.25">
      <c r="C25" s="98">
        <v>3</v>
      </c>
      <c r="D25" s="95">
        <v>21</v>
      </c>
    </row>
    <row r="26" spans="1:9" x14ac:dyDescent="0.25">
      <c r="C26" s="103">
        <v>4</v>
      </c>
      <c r="D26" s="100">
        <v>46</v>
      </c>
    </row>
    <row r="27" spans="1:9" x14ac:dyDescent="0.25">
      <c r="C27" s="98">
        <v>5</v>
      </c>
      <c r="D27" s="95">
        <v>33</v>
      </c>
    </row>
    <row r="28" spans="1:9" x14ac:dyDescent="0.25">
      <c r="C28" s="103">
        <v>6</v>
      </c>
      <c r="D28" s="100">
        <v>44</v>
      </c>
    </row>
    <row r="29" spans="1:9" ht="18.75" x14ac:dyDescent="0.3">
      <c r="A29" s="163" t="s">
        <v>73</v>
      </c>
      <c r="B29" s="163" t="s">
        <v>74</v>
      </c>
      <c r="C29" s="147" t="s">
        <v>502</v>
      </c>
      <c r="D29" s="148" t="s">
        <v>503</v>
      </c>
      <c r="E29" s="163" t="s">
        <v>504</v>
      </c>
      <c r="F29" s="163" t="s">
        <v>505</v>
      </c>
      <c r="G29" s="163" t="s">
        <v>506</v>
      </c>
      <c r="H29" s="163" t="s">
        <v>507</v>
      </c>
      <c r="I29" s="163" t="s">
        <v>508</v>
      </c>
    </row>
    <row r="30" spans="1:9" ht="18.75" x14ac:dyDescent="0.3">
      <c r="A30" s="163"/>
      <c r="B30" s="163"/>
      <c r="C30" s="165">
        <v>8</v>
      </c>
      <c r="D30" s="152">
        <v>27</v>
      </c>
      <c r="E30" s="163"/>
      <c r="F30" s="163"/>
      <c r="G30" s="163"/>
      <c r="H30" s="163"/>
      <c r="I30" s="163"/>
    </row>
    <row r="31" spans="1:9" ht="18.75" x14ac:dyDescent="0.3">
      <c r="A31" s="163"/>
      <c r="B31" s="163"/>
      <c r="C31" s="164">
        <v>9</v>
      </c>
      <c r="D31" s="148">
        <v>30</v>
      </c>
      <c r="E31" s="163"/>
      <c r="F31" s="163"/>
      <c r="G31" s="163"/>
      <c r="H31" s="163"/>
      <c r="I31" s="163"/>
    </row>
    <row r="32" spans="1:9" ht="18.75" x14ac:dyDescent="0.3">
      <c r="A32" s="163"/>
      <c r="B32" s="163"/>
      <c r="C32" s="163"/>
      <c r="D32" s="163"/>
      <c r="E32" s="163"/>
      <c r="F32" s="163"/>
      <c r="G32" s="163"/>
      <c r="H32" s="163"/>
      <c r="I32" s="163"/>
    </row>
    <row r="33" spans="1:12" ht="18.75" x14ac:dyDescent="0.3">
      <c r="A33" s="163"/>
      <c r="B33" s="163"/>
      <c r="C33" s="163"/>
      <c r="D33" s="163"/>
      <c r="E33" s="163"/>
      <c r="F33" s="163"/>
      <c r="G33" s="163"/>
      <c r="H33" s="163"/>
      <c r="I33" s="163"/>
    </row>
    <row r="34" spans="1:12" ht="18.75" x14ac:dyDescent="0.3">
      <c r="A34" s="163"/>
      <c r="B34" s="163"/>
      <c r="C34" s="163"/>
      <c r="D34" s="163"/>
      <c r="E34" s="163"/>
      <c r="F34" s="163"/>
      <c r="G34" s="163"/>
      <c r="H34" s="163"/>
      <c r="I34" s="163"/>
    </row>
    <row r="35" spans="1:12" ht="18.75" x14ac:dyDescent="0.3">
      <c r="A35" s="163"/>
      <c r="B35" s="143" t="s">
        <v>389</v>
      </c>
      <c r="C35" s="144" t="s">
        <v>349</v>
      </c>
      <c r="D35" s="145" t="s">
        <v>372</v>
      </c>
      <c r="E35" s="145" t="s">
        <v>351</v>
      </c>
      <c r="F35" s="146" t="s">
        <v>352</v>
      </c>
      <c r="G35" s="145" t="s">
        <v>9</v>
      </c>
      <c r="H35" s="145" t="s">
        <v>353</v>
      </c>
      <c r="I35" s="145" t="s">
        <v>354</v>
      </c>
      <c r="J35" s="94" t="s">
        <v>355</v>
      </c>
    </row>
    <row r="36" spans="1:12" ht="18.75" x14ac:dyDescent="0.3">
      <c r="A36" s="163"/>
      <c r="B36" s="147">
        <v>1</v>
      </c>
      <c r="C36" s="148">
        <v>35</v>
      </c>
      <c r="D36" s="149" t="s">
        <v>125</v>
      </c>
      <c r="E36" s="149" t="s">
        <v>357</v>
      </c>
      <c r="F36" s="150">
        <v>14</v>
      </c>
      <c r="G36" s="149" t="s">
        <v>22</v>
      </c>
      <c r="H36" s="149" t="s">
        <v>358</v>
      </c>
      <c r="I36" s="150" t="s">
        <v>359</v>
      </c>
      <c r="J36" s="99">
        <v>2426</v>
      </c>
    </row>
    <row r="37" spans="1:12" ht="18.75" x14ac:dyDescent="0.3">
      <c r="A37" s="163"/>
      <c r="B37" s="151">
        <v>2</v>
      </c>
      <c r="C37" s="152">
        <v>29</v>
      </c>
      <c r="D37" s="153" t="s">
        <v>110</v>
      </c>
      <c r="E37" s="153" t="s">
        <v>360</v>
      </c>
      <c r="F37" s="154">
        <v>20</v>
      </c>
      <c r="G37" s="153" t="s">
        <v>42</v>
      </c>
      <c r="H37" s="153" t="s">
        <v>361</v>
      </c>
      <c r="I37" s="154" t="s">
        <v>362</v>
      </c>
      <c r="J37" s="104">
        <v>9980</v>
      </c>
    </row>
    <row r="38" spans="1:12" ht="18.75" x14ac:dyDescent="0.3">
      <c r="A38" s="163"/>
      <c r="B38" s="147">
        <v>3</v>
      </c>
      <c r="C38" s="148">
        <v>21</v>
      </c>
      <c r="D38" s="149" t="s">
        <v>112</v>
      </c>
      <c r="E38" s="149" t="s">
        <v>360</v>
      </c>
      <c r="F38" s="150">
        <v>30</v>
      </c>
      <c r="G38" s="149" t="s">
        <v>22</v>
      </c>
      <c r="H38" s="149" t="s">
        <v>363</v>
      </c>
      <c r="I38" s="150" t="s">
        <v>364</v>
      </c>
      <c r="J38" s="99">
        <v>1232</v>
      </c>
    </row>
    <row r="39" spans="1:12" x14ac:dyDescent="0.25">
      <c r="B39" s="103">
        <v>4</v>
      </c>
      <c r="C39" s="100">
        <v>46</v>
      </c>
      <c r="D39" s="96" t="s">
        <v>373</v>
      </c>
      <c r="E39" s="102">
        <v>705</v>
      </c>
      <c r="F39" s="101" t="s">
        <v>365</v>
      </c>
      <c r="G39" s="101" t="s">
        <v>366</v>
      </c>
      <c r="H39" s="102">
        <v>38</v>
      </c>
      <c r="I39" s="101" t="s">
        <v>42</v>
      </c>
      <c r="J39" s="101" t="s">
        <v>367</v>
      </c>
      <c r="K39" s="102" t="s">
        <v>364</v>
      </c>
      <c r="L39" s="104">
        <v>18947</v>
      </c>
    </row>
    <row r="40" spans="1:12" x14ac:dyDescent="0.25">
      <c r="B40" s="98">
        <v>5</v>
      </c>
      <c r="C40" s="95">
        <v>33</v>
      </c>
      <c r="D40" s="96" t="s">
        <v>374</v>
      </c>
      <c r="E40" s="97">
        <v>924</v>
      </c>
      <c r="F40" s="96" t="s">
        <v>356</v>
      </c>
      <c r="G40" s="96" t="s">
        <v>357</v>
      </c>
      <c r="H40" s="97">
        <v>39</v>
      </c>
      <c r="I40" s="96" t="s">
        <v>22</v>
      </c>
      <c r="J40" s="96" t="s">
        <v>358</v>
      </c>
      <c r="K40" s="97" t="s">
        <v>364</v>
      </c>
      <c r="L40" s="99">
        <v>2496</v>
      </c>
    </row>
    <row r="41" spans="1:12" x14ac:dyDescent="0.25">
      <c r="B41" s="103">
        <v>6</v>
      </c>
      <c r="C41" s="100">
        <v>44</v>
      </c>
      <c r="D41" s="101" t="s">
        <v>375</v>
      </c>
      <c r="E41" s="102">
        <v>1459</v>
      </c>
      <c r="F41" s="101" t="s">
        <v>356</v>
      </c>
      <c r="G41" s="101" t="s">
        <v>368</v>
      </c>
      <c r="H41" s="102">
        <v>40</v>
      </c>
      <c r="I41" s="101" t="s">
        <v>22</v>
      </c>
      <c r="J41" s="101" t="s">
        <v>369</v>
      </c>
      <c r="K41" s="102" t="s">
        <v>359</v>
      </c>
      <c r="L41" s="104">
        <v>6465</v>
      </c>
    </row>
    <row r="42" spans="1:12" x14ac:dyDescent="0.25">
      <c r="B42" s="98">
        <v>7</v>
      </c>
      <c r="C42" s="95">
        <v>30</v>
      </c>
      <c r="D42" s="96" t="s">
        <v>376</v>
      </c>
      <c r="E42" s="97">
        <v>125</v>
      </c>
      <c r="F42" s="96" t="s">
        <v>356</v>
      </c>
      <c r="G42" s="96" t="s">
        <v>357</v>
      </c>
      <c r="H42" s="97">
        <v>41</v>
      </c>
      <c r="I42" s="96" t="s">
        <v>22</v>
      </c>
      <c r="J42" s="96" t="s">
        <v>358</v>
      </c>
      <c r="K42" s="97" t="s">
        <v>364</v>
      </c>
      <c r="L42" s="99">
        <v>2206</v>
      </c>
    </row>
    <row r="43" spans="1:12" x14ac:dyDescent="0.25">
      <c r="B43" s="103">
        <v>8</v>
      </c>
      <c r="C43" s="100">
        <v>27</v>
      </c>
      <c r="D43" s="101" t="s">
        <v>377</v>
      </c>
      <c r="E43" s="102">
        <v>994</v>
      </c>
      <c r="F43" s="101" t="s">
        <v>365</v>
      </c>
      <c r="G43" s="101" t="s">
        <v>360</v>
      </c>
      <c r="H43" s="102">
        <v>56</v>
      </c>
      <c r="I43" s="101" t="s">
        <v>22</v>
      </c>
      <c r="J43" s="101" t="s">
        <v>370</v>
      </c>
      <c r="K43" s="102" t="s">
        <v>364</v>
      </c>
      <c r="L43" s="104">
        <v>8726</v>
      </c>
    </row>
    <row r="44" spans="1:12" x14ac:dyDescent="0.25">
      <c r="B44" s="98">
        <v>9</v>
      </c>
      <c r="C44" s="95">
        <v>30</v>
      </c>
      <c r="D44" s="96" t="s">
        <v>378</v>
      </c>
      <c r="E44" s="97">
        <v>721</v>
      </c>
      <c r="F44" s="96" t="s">
        <v>356</v>
      </c>
      <c r="G44" s="96" t="s">
        <v>357</v>
      </c>
      <c r="H44" s="97">
        <v>57</v>
      </c>
      <c r="I44" s="96" t="s">
        <v>42</v>
      </c>
      <c r="J44" s="96" t="s">
        <v>358</v>
      </c>
      <c r="K44" s="97" t="s">
        <v>364</v>
      </c>
      <c r="L44" s="99">
        <v>4011</v>
      </c>
    </row>
    <row r="47" spans="1:12" x14ac:dyDescent="0.25">
      <c r="A47" s="93" t="s">
        <v>389</v>
      </c>
      <c r="B47" s="90" t="s">
        <v>349</v>
      </c>
      <c r="C47" s="91" t="s">
        <v>372</v>
      </c>
      <c r="D47" s="92" t="s">
        <v>350</v>
      </c>
      <c r="E47" s="91" t="s">
        <v>16</v>
      </c>
      <c r="F47" s="91" t="s">
        <v>351</v>
      </c>
      <c r="G47" s="92" t="s">
        <v>352</v>
      </c>
      <c r="H47" s="91" t="s">
        <v>9</v>
      </c>
      <c r="I47" s="91" t="s">
        <v>353</v>
      </c>
      <c r="J47" s="91" t="s">
        <v>354</v>
      </c>
      <c r="K47" s="94" t="s">
        <v>355</v>
      </c>
    </row>
    <row r="48" spans="1:12" x14ac:dyDescent="0.25">
      <c r="A48" s="98">
        <v>1</v>
      </c>
      <c r="B48" s="95">
        <v>35</v>
      </c>
      <c r="C48" s="96" t="s">
        <v>125</v>
      </c>
      <c r="D48" s="97">
        <v>809</v>
      </c>
      <c r="E48" s="96" t="s">
        <v>356</v>
      </c>
      <c r="F48" s="96" t="s">
        <v>357</v>
      </c>
      <c r="G48" s="97">
        <v>14</v>
      </c>
      <c r="H48" s="96" t="s">
        <v>22</v>
      </c>
      <c r="I48" s="96" t="s">
        <v>358</v>
      </c>
      <c r="J48" s="97" t="s">
        <v>359</v>
      </c>
      <c r="K48" s="99">
        <v>2426</v>
      </c>
    </row>
    <row r="49" spans="1:11" x14ac:dyDescent="0.25">
      <c r="A49" s="103">
        <v>2</v>
      </c>
      <c r="B49" s="100">
        <v>29</v>
      </c>
      <c r="C49" s="101" t="s">
        <v>110</v>
      </c>
      <c r="D49" s="102">
        <v>1389</v>
      </c>
      <c r="E49" s="101" t="s">
        <v>356</v>
      </c>
      <c r="F49" s="101" t="s">
        <v>360</v>
      </c>
      <c r="G49" s="102">
        <v>20</v>
      </c>
      <c r="H49" s="101" t="s">
        <v>42</v>
      </c>
      <c r="I49" s="101" t="s">
        <v>361</v>
      </c>
      <c r="J49" s="102" t="s">
        <v>362</v>
      </c>
      <c r="K49" s="104">
        <v>9980</v>
      </c>
    </row>
    <row r="50" spans="1:11" x14ac:dyDescent="0.25">
      <c r="A50" s="98">
        <v>3</v>
      </c>
      <c r="B50" s="95">
        <v>21</v>
      </c>
      <c r="C50" s="96" t="s">
        <v>112</v>
      </c>
      <c r="D50" s="97">
        <v>391</v>
      </c>
      <c r="E50" s="96" t="s">
        <v>356</v>
      </c>
      <c r="F50" s="96" t="s">
        <v>360</v>
      </c>
      <c r="G50" s="97">
        <v>30</v>
      </c>
      <c r="H50" s="96" t="s">
        <v>22</v>
      </c>
      <c r="I50" s="96" t="s">
        <v>363</v>
      </c>
      <c r="J50" s="97" t="s">
        <v>364</v>
      </c>
      <c r="K50" s="99">
        <v>1232</v>
      </c>
    </row>
    <row r="51" spans="1:11" x14ac:dyDescent="0.25">
      <c r="A51" s="103">
        <v>4</v>
      </c>
      <c r="B51" s="100">
        <v>46</v>
      </c>
      <c r="C51" s="96" t="s">
        <v>373</v>
      </c>
      <c r="D51" s="102">
        <v>705</v>
      </c>
      <c r="E51" s="101" t="s">
        <v>365</v>
      </c>
      <c r="F51" s="101" t="s">
        <v>366</v>
      </c>
      <c r="G51" s="102">
        <v>38</v>
      </c>
      <c r="H51" s="101" t="s">
        <v>42</v>
      </c>
      <c r="I51" s="101" t="s">
        <v>367</v>
      </c>
      <c r="J51" s="102" t="s">
        <v>364</v>
      </c>
      <c r="K51" s="104">
        <v>18947</v>
      </c>
    </row>
    <row r="52" spans="1:11" x14ac:dyDescent="0.25">
      <c r="A52" s="98">
        <v>5</v>
      </c>
      <c r="B52" s="95">
        <v>33</v>
      </c>
      <c r="C52" s="96" t="s">
        <v>374</v>
      </c>
      <c r="D52" s="97">
        <v>924</v>
      </c>
      <c r="E52" s="96" t="s">
        <v>356</v>
      </c>
      <c r="F52" s="96" t="s">
        <v>357</v>
      </c>
      <c r="G52" s="97">
        <v>39</v>
      </c>
      <c r="H52" s="96" t="s">
        <v>22</v>
      </c>
      <c r="I52" s="96" t="s">
        <v>358</v>
      </c>
      <c r="J52" s="97" t="s">
        <v>364</v>
      </c>
      <c r="K52" s="99">
        <v>2496</v>
      </c>
    </row>
    <row r="53" spans="1:11" x14ac:dyDescent="0.25">
      <c r="A53" s="103">
        <v>6</v>
      </c>
      <c r="B53" s="100">
        <v>44</v>
      </c>
      <c r="C53" s="101" t="s">
        <v>375</v>
      </c>
      <c r="D53" s="102">
        <v>1459</v>
      </c>
      <c r="E53" s="101" t="s">
        <v>356</v>
      </c>
      <c r="F53" s="101" t="s">
        <v>368</v>
      </c>
      <c r="G53" s="102">
        <v>40</v>
      </c>
      <c r="H53" s="101" t="s">
        <v>22</v>
      </c>
      <c r="I53" s="101" t="s">
        <v>369</v>
      </c>
      <c r="J53" s="102" t="s">
        <v>359</v>
      </c>
      <c r="K53" s="104">
        <v>6465</v>
      </c>
    </row>
    <row r="54" spans="1:11" x14ac:dyDescent="0.25">
      <c r="A54" s="98">
        <v>7</v>
      </c>
      <c r="B54" s="95">
        <v>30</v>
      </c>
      <c r="C54" s="96" t="s">
        <v>376</v>
      </c>
      <c r="D54" s="97">
        <v>125</v>
      </c>
      <c r="E54" s="96" t="s">
        <v>356</v>
      </c>
      <c r="F54" s="96" t="s">
        <v>357</v>
      </c>
      <c r="G54" s="97">
        <v>41</v>
      </c>
      <c r="H54" s="96" t="s">
        <v>22</v>
      </c>
      <c r="I54" s="96" t="s">
        <v>358</v>
      </c>
      <c r="J54" s="97" t="s">
        <v>364</v>
      </c>
      <c r="K54" s="99">
        <v>2206</v>
      </c>
    </row>
    <row r="55" spans="1:11" x14ac:dyDescent="0.25">
      <c r="A55" s="103">
        <v>8</v>
      </c>
      <c r="B55" s="100">
        <v>27</v>
      </c>
      <c r="C55" s="101" t="s">
        <v>377</v>
      </c>
      <c r="D55" s="102">
        <v>994</v>
      </c>
      <c r="E55" s="101" t="s">
        <v>365</v>
      </c>
      <c r="F55" s="101" t="s">
        <v>360</v>
      </c>
      <c r="G55" s="102">
        <v>56</v>
      </c>
      <c r="H55" s="101" t="s">
        <v>22</v>
      </c>
      <c r="I55" s="101" t="s">
        <v>370</v>
      </c>
      <c r="J55" s="102" t="s">
        <v>364</v>
      </c>
      <c r="K55" s="104">
        <v>8726</v>
      </c>
    </row>
    <row r="56" spans="1:11" x14ac:dyDescent="0.25">
      <c r="A56" s="98">
        <v>9</v>
      </c>
      <c r="B56" s="95">
        <v>30</v>
      </c>
      <c r="C56" s="96" t="s">
        <v>378</v>
      </c>
      <c r="D56" s="97">
        <v>721</v>
      </c>
      <c r="E56" s="96" t="s">
        <v>356</v>
      </c>
      <c r="F56" s="96" t="s">
        <v>357</v>
      </c>
      <c r="G56" s="97">
        <v>57</v>
      </c>
      <c r="H56" s="96" t="s">
        <v>42</v>
      </c>
      <c r="I56" s="96" t="s">
        <v>358</v>
      </c>
      <c r="J56" s="97" t="s">
        <v>364</v>
      </c>
      <c r="K56" s="99">
        <v>4011</v>
      </c>
    </row>
  </sheetData>
  <conditionalFormatting sqref="F30:F38">
    <cfRule type="iconSet" priority="1">
      <iconSet iconSet="3Arrows">
        <cfvo type="percent" val="0"/>
        <cfvo type="percent" val="33"/>
        <cfvo type="percent" val="67"/>
      </iconSet>
    </cfRule>
    <cfRule type="dataBar" priority="2">
      <dataBar>
        <cfvo type="min"/>
        <cfvo type="max"/>
        <color rgb="FF638EC6"/>
      </dataBar>
      <extLst>
        <ext xmlns:x14="http://schemas.microsoft.com/office/spreadsheetml/2009/9/main" uri="{B025F937-C7B1-47D3-B67F-A62EFF666E3E}">
          <x14:id>{D4CC42EE-74E2-44BA-904B-2DA9F4A189C9}</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3" r:id="rId3" name="Button 3">
              <controlPr defaultSize="0" print="0" autoFill="0" autoPict="0" macro="[0]!secondmacro">
                <anchor moveWithCells="1" sizeWithCells="1">
                  <from>
                    <xdr:col>12</xdr:col>
                    <xdr:colOff>495300</xdr:colOff>
                    <xdr:row>7</xdr:row>
                    <xdr:rowOff>28575</xdr:rowOff>
                  </from>
                  <to>
                    <xdr:col>15</xdr:col>
                    <xdr:colOff>323850</xdr:colOff>
                    <xdr:row>9</xdr:row>
                    <xdr:rowOff>19050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D4CC42EE-74E2-44BA-904B-2DA9F4A189C9}">
            <x14:dataBar minLength="0" maxLength="100" gradient="0">
              <x14:cfvo type="autoMin"/>
              <x14:cfvo type="autoMax"/>
              <x14:negativeFillColor rgb="FFFF0000"/>
              <x14:axisColor rgb="FF000000"/>
            </x14:dataBar>
          </x14:cfRule>
          <xm:sqref>F30:F38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38"/>
  <sheetViews>
    <sheetView workbookViewId="0">
      <selection activeCell="F16" sqref="F16:I16"/>
    </sheetView>
  </sheetViews>
  <sheetFormatPr defaultRowHeight="15" x14ac:dyDescent="0.25"/>
  <cols>
    <col min="1" max="9" width="13.7109375" customWidth="1"/>
  </cols>
  <sheetData>
    <row r="1" spans="1:11" x14ac:dyDescent="0.25">
      <c r="A1" s="93" t="s">
        <v>389</v>
      </c>
      <c r="B1" s="90" t="s">
        <v>349</v>
      </c>
      <c r="C1" s="91" t="s">
        <v>372</v>
      </c>
      <c r="D1" s="92" t="s">
        <v>350</v>
      </c>
      <c r="E1" s="91" t="s">
        <v>16</v>
      </c>
      <c r="F1" s="91" t="s">
        <v>351</v>
      </c>
      <c r="G1" s="92" t="s">
        <v>352</v>
      </c>
      <c r="H1" s="91" t="s">
        <v>9</v>
      </c>
      <c r="I1" s="91" t="s">
        <v>353</v>
      </c>
      <c r="J1" s="91" t="s">
        <v>354</v>
      </c>
      <c r="K1" s="94" t="s">
        <v>355</v>
      </c>
    </row>
    <row r="2" spans="1:11" x14ac:dyDescent="0.25">
      <c r="A2" s="98">
        <v>1</v>
      </c>
      <c r="B2" s="95">
        <v>35</v>
      </c>
      <c r="C2" s="96" t="s">
        <v>125</v>
      </c>
      <c r="D2" s="97">
        <v>809</v>
      </c>
      <c r="E2" s="96" t="s">
        <v>356</v>
      </c>
      <c r="F2" s="96" t="s">
        <v>357</v>
      </c>
      <c r="G2" s="97">
        <v>14</v>
      </c>
      <c r="H2" s="96" t="s">
        <v>22</v>
      </c>
      <c r="I2" s="96" t="s">
        <v>358</v>
      </c>
      <c r="J2" s="97" t="s">
        <v>359</v>
      </c>
      <c r="K2" s="99">
        <v>2426</v>
      </c>
    </row>
    <row r="3" spans="1:11" x14ac:dyDescent="0.25">
      <c r="A3" s="103">
        <v>2</v>
      </c>
      <c r="B3" s="100">
        <v>29</v>
      </c>
      <c r="C3" s="101" t="s">
        <v>110</v>
      </c>
      <c r="D3" s="102">
        <v>1389</v>
      </c>
      <c r="E3" s="101" t="s">
        <v>356</v>
      </c>
      <c r="F3" s="101" t="s">
        <v>360</v>
      </c>
      <c r="G3" s="102">
        <v>20</v>
      </c>
      <c r="H3" s="101" t="s">
        <v>42</v>
      </c>
      <c r="I3" s="101" t="s">
        <v>361</v>
      </c>
      <c r="J3" s="102" t="s">
        <v>362</v>
      </c>
      <c r="K3" s="104">
        <v>9980</v>
      </c>
    </row>
    <row r="4" spans="1:11" x14ac:dyDescent="0.25">
      <c r="A4" s="98">
        <v>3</v>
      </c>
      <c r="B4" s="95">
        <v>21</v>
      </c>
      <c r="C4" s="96" t="s">
        <v>112</v>
      </c>
      <c r="D4" s="97">
        <v>391</v>
      </c>
      <c r="E4" s="96" t="s">
        <v>356</v>
      </c>
      <c r="F4" s="96" t="s">
        <v>360</v>
      </c>
      <c r="G4" s="97">
        <v>30</v>
      </c>
      <c r="H4" s="96" t="s">
        <v>22</v>
      </c>
      <c r="I4" s="96" t="s">
        <v>363</v>
      </c>
      <c r="J4" s="97" t="s">
        <v>364</v>
      </c>
      <c r="K4" s="99">
        <v>1232</v>
      </c>
    </row>
    <row r="5" spans="1:11" x14ac:dyDescent="0.25">
      <c r="A5" s="103">
        <v>4</v>
      </c>
      <c r="B5" s="100">
        <v>46</v>
      </c>
      <c r="C5" s="96" t="s">
        <v>373</v>
      </c>
      <c r="D5" s="102">
        <v>705</v>
      </c>
      <c r="E5" s="101" t="s">
        <v>365</v>
      </c>
      <c r="F5" s="101" t="s">
        <v>366</v>
      </c>
      <c r="G5" s="102">
        <v>38</v>
      </c>
      <c r="H5" s="101" t="s">
        <v>42</v>
      </c>
      <c r="I5" s="101" t="s">
        <v>367</v>
      </c>
      <c r="J5" s="102" t="s">
        <v>364</v>
      </c>
      <c r="K5" s="104">
        <v>18947</v>
      </c>
    </row>
    <row r="6" spans="1:11" x14ac:dyDescent="0.25">
      <c r="A6" s="98">
        <v>5</v>
      </c>
      <c r="B6" s="95">
        <v>33</v>
      </c>
      <c r="C6" s="96" t="s">
        <v>374</v>
      </c>
      <c r="D6" s="97">
        <v>924</v>
      </c>
      <c r="E6" s="96" t="s">
        <v>356</v>
      </c>
      <c r="F6" s="96" t="s">
        <v>357</v>
      </c>
      <c r="G6" s="97">
        <v>39</v>
      </c>
      <c r="H6" s="96" t="s">
        <v>22</v>
      </c>
      <c r="I6" s="96" t="s">
        <v>358</v>
      </c>
      <c r="J6" s="97" t="s">
        <v>364</v>
      </c>
      <c r="K6" s="99">
        <v>2496</v>
      </c>
    </row>
    <row r="7" spans="1:11" x14ac:dyDescent="0.25">
      <c r="A7" s="103">
        <v>6</v>
      </c>
      <c r="B7" s="100">
        <v>44</v>
      </c>
      <c r="C7" s="101" t="s">
        <v>375</v>
      </c>
      <c r="D7" s="102">
        <v>1459</v>
      </c>
      <c r="E7" s="101" t="s">
        <v>356</v>
      </c>
      <c r="F7" s="101" t="s">
        <v>368</v>
      </c>
      <c r="G7" s="102">
        <v>40</v>
      </c>
      <c r="H7" s="101" t="s">
        <v>22</v>
      </c>
      <c r="I7" s="101" t="s">
        <v>369</v>
      </c>
      <c r="J7" s="102" t="s">
        <v>359</v>
      </c>
      <c r="K7" s="104">
        <v>6465</v>
      </c>
    </row>
    <row r="8" spans="1:11" x14ac:dyDescent="0.25">
      <c r="A8" s="98">
        <v>7</v>
      </c>
      <c r="B8" s="95">
        <v>30</v>
      </c>
      <c r="C8" s="96" t="s">
        <v>376</v>
      </c>
      <c r="D8" s="97">
        <v>125</v>
      </c>
      <c r="E8" s="96" t="s">
        <v>356</v>
      </c>
      <c r="F8" s="96" t="s">
        <v>357</v>
      </c>
      <c r="G8" s="97">
        <v>41</v>
      </c>
      <c r="H8" s="96" t="s">
        <v>22</v>
      </c>
      <c r="I8" s="96" t="s">
        <v>358</v>
      </c>
      <c r="J8" s="97" t="s">
        <v>364</v>
      </c>
      <c r="K8" s="99">
        <v>2206</v>
      </c>
    </row>
    <row r="9" spans="1:11" x14ac:dyDescent="0.25">
      <c r="A9" s="103">
        <v>8</v>
      </c>
      <c r="B9" s="100">
        <v>27</v>
      </c>
      <c r="C9" s="101" t="s">
        <v>377</v>
      </c>
      <c r="D9" s="102">
        <v>994</v>
      </c>
      <c r="E9" s="101" t="s">
        <v>365</v>
      </c>
      <c r="F9" s="101" t="s">
        <v>360</v>
      </c>
      <c r="G9" s="102">
        <v>56</v>
      </c>
      <c r="H9" s="101" t="s">
        <v>22</v>
      </c>
      <c r="I9" s="101" t="s">
        <v>370</v>
      </c>
      <c r="J9" s="102" t="s">
        <v>364</v>
      </c>
      <c r="K9" s="104">
        <v>8726</v>
      </c>
    </row>
    <row r="10" spans="1:11" x14ac:dyDescent="0.25">
      <c r="A10" s="98">
        <v>9</v>
      </c>
      <c r="B10" s="95">
        <v>30</v>
      </c>
      <c r="C10" s="96" t="s">
        <v>378</v>
      </c>
      <c r="D10" s="97">
        <v>721</v>
      </c>
      <c r="E10" s="96" t="s">
        <v>356</v>
      </c>
      <c r="F10" s="96" t="s">
        <v>357</v>
      </c>
      <c r="G10" s="97">
        <v>57</v>
      </c>
      <c r="H10" s="96" t="s">
        <v>42</v>
      </c>
      <c r="I10" s="96" t="s">
        <v>358</v>
      </c>
      <c r="J10" s="97" t="s">
        <v>364</v>
      </c>
      <c r="K10" s="99">
        <v>4011</v>
      </c>
    </row>
    <row r="29" spans="1:9" ht="18.75" x14ac:dyDescent="0.3">
      <c r="A29" s="163" t="s">
        <v>73</v>
      </c>
      <c r="B29" s="163" t="s">
        <v>74</v>
      </c>
      <c r="C29" s="163" t="s">
        <v>504</v>
      </c>
      <c r="D29" s="163" t="s">
        <v>505</v>
      </c>
      <c r="E29" s="163" t="s">
        <v>506</v>
      </c>
      <c r="F29" s="163" t="s">
        <v>507</v>
      </c>
      <c r="G29" s="163" t="s">
        <v>508</v>
      </c>
      <c r="H29" s="163" t="s">
        <v>509</v>
      </c>
      <c r="I29" s="163" t="s">
        <v>510</v>
      </c>
    </row>
    <row r="30" spans="1:9" ht="18.75" x14ac:dyDescent="0.3">
      <c r="A30" s="163"/>
      <c r="B30" s="163"/>
      <c r="C30" s="167"/>
      <c r="D30" s="163"/>
      <c r="E30" s="163"/>
      <c r="F30" s="163"/>
      <c r="G30" s="163"/>
      <c r="H30" s="163"/>
      <c r="I30" s="163"/>
    </row>
    <row r="31" spans="1:9" ht="18.75" x14ac:dyDescent="0.3">
      <c r="A31" s="163"/>
      <c r="B31" s="163"/>
      <c r="C31" s="166"/>
      <c r="D31" s="163"/>
      <c r="E31" s="163"/>
      <c r="F31" s="163"/>
      <c r="G31" s="163"/>
      <c r="H31" s="163"/>
      <c r="I31" s="163"/>
    </row>
    <row r="32" spans="1:9" ht="18.75" x14ac:dyDescent="0.3">
      <c r="A32" s="163"/>
      <c r="B32" s="163"/>
      <c r="C32" s="163"/>
      <c r="D32" s="163"/>
      <c r="E32" s="163"/>
      <c r="F32" s="163"/>
      <c r="G32" s="163"/>
      <c r="H32" s="163"/>
      <c r="I32" s="163"/>
    </row>
    <row r="33" spans="1:9" ht="18.75" x14ac:dyDescent="0.3">
      <c r="A33" s="163"/>
      <c r="B33" s="163"/>
      <c r="C33" s="163"/>
      <c r="D33" s="163"/>
      <c r="E33" s="163"/>
      <c r="F33" s="163"/>
      <c r="G33" s="163"/>
      <c r="H33" s="163"/>
      <c r="I33" s="163"/>
    </row>
    <row r="34" spans="1:9" ht="18.75" x14ac:dyDescent="0.3">
      <c r="A34" s="163"/>
      <c r="B34" s="163"/>
      <c r="C34" s="163"/>
      <c r="D34" s="163"/>
      <c r="E34" s="163"/>
      <c r="F34" s="163"/>
      <c r="G34" s="163"/>
      <c r="H34" s="163"/>
      <c r="I34" s="163"/>
    </row>
    <row r="35" spans="1:9" ht="18.75" x14ac:dyDescent="0.3">
      <c r="A35" s="163"/>
      <c r="B35" s="163"/>
      <c r="C35" s="163"/>
      <c r="D35" s="163"/>
      <c r="E35" s="163"/>
      <c r="F35" s="163"/>
      <c r="G35" s="163"/>
      <c r="H35" s="163"/>
      <c r="I35" s="163"/>
    </row>
    <row r="36" spans="1:9" ht="18.75" x14ac:dyDescent="0.3">
      <c r="A36" s="163"/>
      <c r="B36" s="163"/>
      <c r="C36" s="163"/>
      <c r="D36" s="163"/>
      <c r="E36" s="163"/>
      <c r="F36" s="163"/>
      <c r="G36" s="163"/>
      <c r="H36" s="163"/>
      <c r="I36" s="163"/>
    </row>
    <row r="37" spans="1:9" ht="18.75" x14ac:dyDescent="0.3">
      <c r="A37" s="163"/>
      <c r="B37" s="163"/>
      <c r="C37" s="163"/>
      <c r="D37" s="163"/>
      <c r="E37" s="163"/>
      <c r="F37" s="163"/>
      <c r="G37" s="163"/>
      <c r="H37" s="163"/>
      <c r="I37" s="163"/>
    </row>
    <row r="38" spans="1:9" ht="18.75" x14ac:dyDescent="0.3">
      <c r="A38" s="163"/>
      <c r="B38" s="163"/>
      <c r="C38" s="163"/>
      <c r="D38" s="163"/>
      <c r="E38" s="163"/>
      <c r="F38" s="163"/>
      <c r="G38" s="163"/>
      <c r="H38" s="163"/>
      <c r="I38" s="163"/>
    </row>
  </sheetData>
  <conditionalFormatting sqref="A1:K10">
    <cfRule type="dataBar" priority="4">
      <dataBar>
        <cfvo type="min"/>
        <cfvo type="max"/>
        <color rgb="FF008AEF"/>
      </dataBar>
      <extLst>
        <ext xmlns:x14="http://schemas.microsoft.com/office/spreadsheetml/2009/9/main" uri="{B025F937-C7B1-47D3-B67F-A62EFF666E3E}">
          <x14:id>{CB8AE1D1-B586-4EE0-B127-D5CD107ACEFE}</x14:id>
        </ext>
      </extLst>
    </cfRule>
  </conditionalFormatting>
  <conditionalFormatting sqref="F30:F38">
    <cfRule type="iconSet" priority="2">
      <iconSet iconSet="3Arrows">
        <cfvo type="percent" val="0"/>
        <cfvo type="percent" val="33"/>
        <cfvo type="percent" val="67"/>
      </iconSet>
    </cfRule>
    <cfRule type="dataBar" priority="3">
      <dataBar>
        <cfvo type="min"/>
        <cfvo type="max"/>
        <color rgb="FF638EC6"/>
      </dataBar>
      <extLst>
        <ext xmlns:x14="http://schemas.microsoft.com/office/spreadsheetml/2009/9/main" uri="{B025F937-C7B1-47D3-B67F-A62EFF666E3E}">
          <x14:id>{5BAA8F8A-3DC9-4476-B56F-AAD41E334B30}</x14:id>
        </ext>
      </extLst>
    </cfRule>
  </conditionalFormatting>
  <conditionalFormatting sqref="B30">
    <cfRule type="dataBar" priority="1">
      <dataBar>
        <cfvo type="min"/>
        <cfvo type="max"/>
        <color rgb="FF008AEF"/>
      </dataBar>
      <extLst>
        <ext xmlns:x14="http://schemas.microsoft.com/office/spreadsheetml/2009/9/main" uri="{B025F937-C7B1-47D3-B67F-A62EFF666E3E}">
          <x14:id>{311EAF3A-CA4D-4B83-ACB5-2083AA9C5D4C}</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B8AE1D1-B586-4EE0-B127-D5CD107ACEFE}">
            <x14:dataBar minLength="0" maxLength="100" border="1" negativeBarBorderColorSameAsPositive="0">
              <x14:cfvo type="autoMin"/>
              <x14:cfvo type="autoMax"/>
              <x14:borderColor rgb="FF008AEF"/>
              <x14:negativeFillColor rgb="FFFF0000"/>
              <x14:negativeBorderColor rgb="FFFF0000"/>
              <x14:axisColor rgb="FF000000"/>
            </x14:dataBar>
          </x14:cfRule>
          <xm:sqref>A1:K10</xm:sqref>
        </x14:conditionalFormatting>
        <x14:conditionalFormatting xmlns:xm="http://schemas.microsoft.com/office/excel/2006/main">
          <x14:cfRule type="dataBar" id="{5BAA8F8A-3DC9-4476-B56F-AAD41E334B30}">
            <x14:dataBar minLength="0" maxLength="100" gradient="0">
              <x14:cfvo type="autoMin"/>
              <x14:cfvo type="autoMax"/>
              <x14:negativeFillColor rgb="FFFF0000"/>
              <x14:axisColor rgb="FF000000"/>
            </x14:dataBar>
          </x14:cfRule>
          <xm:sqref>F30:F38</xm:sqref>
        </x14:conditionalFormatting>
        <x14:conditionalFormatting xmlns:xm="http://schemas.microsoft.com/office/excel/2006/main">
          <x14:cfRule type="dataBar" id="{311EAF3A-CA4D-4B83-ACB5-2083AA9C5D4C}">
            <x14:dataBar minLength="0" maxLength="100" border="1" negativeBarBorderColorSameAsPositive="0">
              <x14:cfvo type="autoMin"/>
              <x14:cfvo type="autoMax"/>
              <x14:borderColor rgb="FF008AEF"/>
              <x14:negativeFillColor rgb="FFFF0000"/>
              <x14:negativeBorderColor rgb="FFFF0000"/>
              <x14:axisColor rgb="FF000000"/>
            </x14:dataBar>
          </x14:cfRule>
          <xm:sqref>B30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25"/>
  <sheetViews>
    <sheetView topLeftCell="A6" workbookViewId="0">
      <selection activeCell="M25" sqref="M25"/>
    </sheetView>
  </sheetViews>
  <sheetFormatPr defaultRowHeight="15" x14ac:dyDescent="0.25"/>
  <cols>
    <col min="2" max="2" width="16.5703125" customWidth="1"/>
  </cols>
  <sheetData>
    <row r="1" spans="1:20" x14ac:dyDescent="0.25">
      <c r="A1" s="68" t="s">
        <v>511</v>
      </c>
      <c r="B1" s="68"/>
      <c r="C1" t="s">
        <v>512</v>
      </c>
      <c r="D1">
        <v>1</v>
      </c>
      <c r="H1">
        <v>4076</v>
      </c>
      <c r="I1">
        <v>919</v>
      </c>
      <c r="J1">
        <v>919</v>
      </c>
    </row>
    <row r="2" spans="1:20" x14ac:dyDescent="0.25">
      <c r="D2">
        <v>2</v>
      </c>
      <c r="H2">
        <v>4076</v>
      </c>
      <c r="I2">
        <v>919</v>
      </c>
      <c r="J2">
        <v>919</v>
      </c>
    </row>
    <row r="3" spans="1:20" x14ac:dyDescent="0.25">
      <c r="D3">
        <v>3</v>
      </c>
      <c r="H3">
        <v>4076</v>
      </c>
      <c r="I3">
        <v>919</v>
      </c>
      <c r="J3">
        <v>919</v>
      </c>
    </row>
    <row r="4" spans="1:20" x14ac:dyDescent="0.25">
      <c r="B4">
        <v>1000</v>
      </c>
      <c r="D4">
        <v>4</v>
      </c>
      <c r="H4">
        <v>4076</v>
      </c>
      <c r="I4">
        <v>919</v>
      </c>
      <c r="J4">
        <v>919</v>
      </c>
    </row>
    <row r="5" spans="1:20" x14ac:dyDescent="0.25">
      <c r="C5" t="s">
        <v>88</v>
      </c>
      <c r="D5">
        <v>5</v>
      </c>
      <c r="H5">
        <v>4076</v>
      </c>
      <c r="I5">
        <v>919</v>
      </c>
      <c r="J5">
        <v>919</v>
      </c>
    </row>
    <row r="6" spans="1:20" x14ac:dyDescent="0.25">
      <c r="B6">
        <v>999</v>
      </c>
      <c r="D6">
        <v>6</v>
      </c>
      <c r="H6">
        <v>4076</v>
      </c>
      <c r="I6">
        <v>919</v>
      </c>
    </row>
    <row r="7" spans="1:20" x14ac:dyDescent="0.25">
      <c r="B7">
        <v>999</v>
      </c>
      <c r="D7">
        <v>7</v>
      </c>
      <c r="H7">
        <v>4076</v>
      </c>
      <c r="I7">
        <v>919</v>
      </c>
    </row>
    <row r="8" spans="1:20" x14ac:dyDescent="0.25">
      <c r="B8">
        <v>999</v>
      </c>
      <c r="D8">
        <v>8</v>
      </c>
      <c r="H8">
        <v>4076</v>
      </c>
      <c r="I8">
        <v>919</v>
      </c>
    </row>
    <row r="9" spans="1:20" x14ac:dyDescent="0.25">
      <c r="B9">
        <v>999</v>
      </c>
      <c r="D9">
        <v>9</v>
      </c>
      <c r="H9">
        <v>4076</v>
      </c>
      <c r="I9">
        <v>919</v>
      </c>
    </row>
    <row r="10" spans="1:20" x14ac:dyDescent="0.25">
      <c r="B10">
        <v>999</v>
      </c>
      <c r="D10">
        <v>10</v>
      </c>
      <c r="H10">
        <v>4076</v>
      </c>
      <c r="I10">
        <v>919</v>
      </c>
      <c r="T10">
        <v>100000</v>
      </c>
    </row>
    <row r="11" spans="1:20" x14ac:dyDescent="0.25">
      <c r="D11">
        <v>11</v>
      </c>
    </row>
    <row r="12" spans="1:20" x14ac:dyDescent="0.25">
      <c r="D12">
        <v>12</v>
      </c>
      <c r="E12" t="s">
        <v>513</v>
      </c>
    </row>
    <row r="13" spans="1:20" x14ac:dyDescent="0.25">
      <c r="D13">
        <v>13</v>
      </c>
      <c r="N13">
        <v>256</v>
      </c>
      <c r="O13">
        <v>256</v>
      </c>
      <c r="P13">
        <v>256</v>
      </c>
      <c r="Q13">
        <v>256</v>
      </c>
      <c r="R13">
        <v>256</v>
      </c>
      <c r="S13">
        <v>256</v>
      </c>
    </row>
    <row r="14" spans="1:20" x14ac:dyDescent="0.25">
      <c r="D14">
        <v>14</v>
      </c>
      <c r="N14">
        <v>256</v>
      </c>
      <c r="O14">
        <v>256</v>
      </c>
      <c r="P14">
        <v>256</v>
      </c>
      <c r="Q14">
        <v>256</v>
      </c>
      <c r="R14">
        <v>256</v>
      </c>
      <c r="S14">
        <v>256</v>
      </c>
    </row>
    <row r="15" spans="1:20" x14ac:dyDescent="0.25">
      <c r="D15">
        <v>15</v>
      </c>
      <c r="F15">
        <v>256</v>
      </c>
      <c r="G15">
        <v>256</v>
      </c>
      <c r="H15">
        <v>256</v>
      </c>
      <c r="I15">
        <v>256</v>
      </c>
      <c r="J15">
        <v>256</v>
      </c>
      <c r="K15">
        <v>256</v>
      </c>
      <c r="N15">
        <v>256</v>
      </c>
      <c r="O15">
        <v>256</v>
      </c>
      <c r="P15">
        <v>256</v>
      </c>
      <c r="Q15">
        <v>256</v>
      </c>
      <c r="R15">
        <v>256</v>
      </c>
      <c r="S15">
        <v>256</v>
      </c>
    </row>
    <row r="16" spans="1:20" x14ac:dyDescent="0.25">
      <c r="D16">
        <v>16</v>
      </c>
      <c r="F16">
        <v>256</v>
      </c>
      <c r="G16">
        <v>256</v>
      </c>
      <c r="H16">
        <v>256</v>
      </c>
      <c r="I16">
        <v>256</v>
      </c>
      <c r="J16">
        <v>256</v>
      </c>
      <c r="K16">
        <v>256</v>
      </c>
      <c r="N16">
        <v>256</v>
      </c>
      <c r="O16">
        <v>256</v>
      </c>
      <c r="P16">
        <v>256</v>
      </c>
      <c r="Q16">
        <v>256</v>
      </c>
      <c r="R16">
        <v>256</v>
      </c>
      <c r="S16">
        <v>256</v>
      </c>
    </row>
    <row r="17" spans="1:19" x14ac:dyDescent="0.25">
      <c r="D17">
        <v>17</v>
      </c>
      <c r="F17">
        <v>256</v>
      </c>
      <c r="G17">
        <v>256</v>
      </c>
      <c r="H17">
        <v>256</v>
      </c>
      <c r="I17">
        <v>256</v>
      </c>
      <c r="J17">
        <v>256</v>
      </c>
      <c r="K17">
        <v>256</v>
      </c>
      <c r="N17">
        <v>256</v>
      </c>
      <c r="O17">
        <v>256</v>
      </c>
      <c r="P17">
        <v>256</v>
      </c>
      <c r="Q17">
        <v>256</v>
      </c>
      <c r="R17">
        <v>256</v>
      </c>
      <c r="S17">
        <v>256</v>
      </c>
    </row>
    <row r="18" spans="1:19" x14ac:dyDescent="0.25">
      <c r="D18">
        <v>18</v>
      </c>
      <c r="F18">
        <v>256</v>
      </c>
      <c r="G18">
        <v>256</v>
      </c>
      <c r="H18">
        <v>256</v>
      </c>
      <c r="I18">
        <v>256</v>
      </c>
      <c r="J18">
        <v>256</v>
      </c>
      <c r="K18">
        <v>256</v>
      </c>
      <c r="N18">
        <v>256</v>
      </c>
      <c r="O18">
        <v>256</v>
      </c>
      <c r="P18">
        <v>256</v>
      </c>
      <c r="Q18">
        <v>256</v>
      </c>
      <c r="R18">
        <v>256</v>
      </c>
      <c r="S18">
        <v>256</v>
      </c>
    </row>
    <row r="19" spans="1:19" x14ac:dyDescent="0.25">
      <c r="D19">
        <v>19</v>
      </c>
      <c r="F19">
        <v>256</v>
      </c>
      <c r="G19">
        <v>256</v>
      </c>
      <c r="H19">
        <v>256</v>
      </c>
      <c r="I19">
        <v>256</v>
      </c>
      <c r="J19">
        <v>256</v>
      </c>
      <c r="K19">
        <v>256</v>
      </c>
    </row>
    <row r="20" spans="1:19" x14ac:dyDescent="0.25">
      <c r="B20">
        <v>999</v>
      </c>
      <c r="D20">
        <v>20</v>
      </c>
      <c r="F20">
        <v>256</v>
      </c>
      <c r="G20">
        <v>256</v>
      </c>
      <c r="H20">
        <v>256</v>
      </c>
      <c r="I20">
        <v>256</v>
      </c>
      <c r="J20">
        <v>256</v>
      </c>
      <c r="K20">
        <v>256</v>
      </c>
    </row>
    <row r="21" spans="1:19" x14ac:dyDescent="0.25">
      <c r="D21">
        <v>21</v>
      </c>
    </row>
    <row r="22" spans="1:19" x14ac:dyDescent="0.25">
      <c r="A22">
        <v>40</v>
      </c>
      <c r="B22" t="s">
        <v>514</v>
      </c>
      <c r="D22">
        <v>22</v>
      </c>
    </row>
    <row r="23" spans="1:19" x14ac:dyDescent="0.25">
      <c r="D23">
        <v>23</v>
      </c>
    </row>
    <row r="24" spans="1:19" x14ac:dyDescent="0.25">
      <c r="D24">
        <v>24</v>
      </c>
    </row>
    <row r="25" spans="1:19" x14ac:dyDescent="0.25">
      <c r="D25">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33"/>
  <sheetViews>
    <sheetView workbookViewId="0">
      <selection activeCell="P9" sqref="P9"/>
    </sheetView>
  </sheetViews>
  <sheetFormatPr defaultRowHeight="15" x14ac:dyDescent="0.25"/>
  <cols>
    <col min="1" max="1" width="18.42578125" bestFit="1" customWidth="1"/>
    <col min="2" max="2" width="5" customWidth="1"/>
    <col min="3" max="3" width="2" customWidth="1"/>
    <col min="4" max="4" width="6" customWidth="1"/>
    <col min="5" max="5" width="4" customWidth="1"/>
    <col min="6" max="6" width="5" customWidth="1"/>
    <col min="7" max="8" width="6" customWidth="1"/>
    <col min="9" max="12" width="2" customWidth="1"/>
  </cols>
  <sheetData>
    <row r="1" spans="1:21" ht="23.25" x14ac:dyDescent="0.35">
      <c r="A1" s="50" t="s">
        <v>171</v>
      </c>
      <c r="B1" s="50"/>
      <c r="C1" s="50"/>
      <c r="D1" s="50"/>
      <c r="E1" s="50"/>
      <c r="F1" s="50" t="s">
        <v>172</v>
      </c>
      <c r="G1" s="50"/>
      <c r="H1" s="50"/>
      <c r="I1" s="50"/>
      <c r="J1" s="50"/>
      <c r="K1" s="50"/>
      <c r="L1" s="50"/>
      <c r="M1" s="50"/>
      <c r="N1" s="51"/>
      <c r="O1" s="50"/>
      <c r="P1" s="50"/>
      <c r="Q1" s="50"/>
      <c r="R1" s="50"/>
      <c r="S1" s="50"/>
      <c r="T1" s="50"/>
      <c r="U1" s="50"/>
    </row>
    <row r="3" spans="1:21" x14ac:dyDescent="0.25">
      <c r="A3" t="s">
        <v>173</v>
      </c>
      <c r="B3">
        <v>21</v>
      </c>
      <c r="C3">
        <v>6</v>
      </c>
      <c r="D3">
        <v>160</v>
      </c>
      <c r="E3">
        <v>110</v>
      </c>
      <c r="F3">
        <v>3.9</v>
      </c>
      <c r="G3">
        <v>2.875</v>
      </c>
      <c r="H3">
        <v>17.02</v>
      </c>
      <c r="I3">
        <v>0</v>
      </c>
      <c r="J3">
        <v>1</v>
      </c>
      <c r="K3">
        <v>4</v>
      </c>
      <c r="L3">
        <v>4</v>
      </c>
    </row>
    <row r="4" spans="1:21" x14ac:dyDescent="0.25">
      <c r="A4" t="s">
        <v>174</v>
      </c>
      <c r="B4">
        <v>22.8</v>
      </c>
      <c r="C4">
        <v>4</v>
      </c>
      <c r="D4">
        <v>108</v>
      </c>
      <c r="E4">
        <v>93</v>
      </c>
      <c r="F4">
        <v>3.85</v>
      </c>
      <c r="G4">
        <v>2.3199999999999998</v>
      </c>
      <c r="H4">
        <v>18.61</v>
      </c>
      <c r="I4">
        <v>1</v>
      </c>
      <c r="J4">
        <v>1</v>
      </c>
      <c r="K4">
        <v>4</v>
      </c>
      <c r="L4">
        <v>1</v>
      </c>
    </row>
    <row r="5" spans="1:21" x14ac:dyDescent="0.25">
      <c r="A5" t="s">
        <v>175</v>
      </c>
      <c r="B5">
        <v>21.4</v>
      </c>
      <c r="C5">
        <v>6</v>
      </c>
      <c r="D5">
        <v>258</v>
      </c>
      <c r="E5">
        <v>110</v>
      </c>
      <c r="F5">
        <v>3.08</v>
      </c>
      <c r="G5">
        <v>3.2149999999999999</v>
      </c>
      <c r="H5">
        <v>19.440000000000001</v>
      </c>
      <c r="I5">
        <v>1</v>
      </c>
      <c r="J5">
        <v>0</v>
      </c>
      <c r="K5">
        <v>3</v>
      </c>
      <c r="L5">
        <v>1</v>
      </c>
    </row>
    <row r="6" spans="1:21" x14ac:dyDescent="0.25">
      <c r="A6" t="s">
        <v>176</v>
      </c>
      <c r="B6">
        <v>18.7</v>
      </c>
      <c r="C6">
        <v>8</v>
      </c>
      <c r="D6">
        <v>360</v>
      </c>
      <c r="E6">
        <v>175</v>
      </c>
      <c r="F6">
        <v>3.15</v>
      </c>
      <c r="G6">
        <v>3.44</v>
      </c>
      <c r="H6">
        <v>17.02</v>
      </c>
      <c r="I6">
        <v>0</v>
      </c>
      <c r="J6">
        <v>0</v>
      </c>
      <c r="K6">
        <v>3</v>
      </c>
      <c r="L6">
        <v>2</v>
      </c>
    </row>
    <row r="7" spans="1:21" x14ac:dyDescent="0.25">
      <c r="A7" t="s">
        <v>177</v>
      </c>
      <c r="B7">
        <v>18.100000000000001</v>
      </c>
      <c r="C7">
        <v>6</v>
      </c>
      <c r="D7">
        <v>225</v>
      </c>
      <c r="E7">
        <v>105</v>
      </c>
      <c r="F7">
        <v>2.76</v>
      </c>
      <c r="G7">
        <v>3.46</v>
      </c>
      <c r="H7">
        <v>20.22</v>
      </c>
      <c r="I7">
        <v>1</v>
      </c>
      <c r="J7">
        <v>0</v>
      </c>
      <c r="K7">
        <v>3</v>
      </c>
      <c r="L7">
        <v>1</v>
      </c>
    </row>
    <row r="8" spans="1:21" x14ac:dyDescent="0.25">
      <c r="A8" t="s">
        <v>178</v>
      </c>
      <c r="B8">
        <v>14.3</v>
      </c>
      <c r="C8">
        <v>8</v>
      </c>
      <c r="D8">
        <v>360</v>
      </c>
      <c r="E8">
        <v>245</v>
      </c>
      <c r="F8">
        <v>3.21</v>
      </c>
      <c r="G8">
        <v>3.57</v>
      </c>
      <c r="H8">
        <v>15.84</v>
      </c>
      <c r="I8">
        <v>0</v>
      </c>
      <c r="J8">
        <v>0</v>
      </c>
      <c r="K8">
        <v>3</v>
      </c>
      <c r="L8">
        <v>4</v>
      </c>
    </row>
    <row r="9" spans="1:21" x14ac:dyDescent="0.25">
      <c r="A9" t="s">
        <v>179</v>
      </c>
      <c r="B9">
        <v>24.4</v>
      </c>
      <c r="C9">
        <v>4</v>
      </c>
      <c r="D9">
        <v>146.69999999999999</v>
      </c>
      <c r="E9">
        <v>62</v>
      </c>
      <c r="F9">
        <v>3.69</v>
      </c>
      <c r="G9">
        <v>3.19</v>
      </c>
      <c r="H9">
        <v>20</v>
      </c>
      <c r="I9">
        <v>1</v>
      </c>
      <c r="J9">
        <v>0</v>
      </c>
      <c r="K9">
        <v>4</v>
      </c>
      <c r="L9">
        <v>2</v>
      </c>
    </row>
    <row r="10" spans="1:21" x14ac:dyDescent="0.25">
      <c r="A10" t="s">
        <v>180</v>
      </c>
      <c r="B10">
        <v>22.8</v>
      </c>
      <c r="C10">
        <v>4</v>
      </c>
      <c r="D10">
        <v>140.80000000000001</v>
      </c>
      <c r="E10">
        <v>95</v>
      </c>
      <c r="F10">
        <v>3.92</v>
      </c>
      <c r="G10">
        <v>3.15</v>
      </c>
      <c r="H10">
        <v>22.9</v>
      </c>
      <c r="I10">
        <v>1</v>
      </c>
      <c r="J10">
        <v>0</v>
      </c>
      <c r="K10">
        <v>4</v>
      </c>
      <c r="L10">
        <v>2</v>
      </c>
    </row>
    <row r="11" spans="1:21" x14ac:dyDescent="0.25">
      <c r="A11" t="s">
        <v>181</v>
      </c>
      <c r="B11">
        <v>19.2</v>
      </c>
      <c r="C11">
        <v>6</v>
      </c>
      <c r="D11">
        <v>167.6</v>
      </c>
      <c r="E11">
        <v>123</v>
      </c>
      <c r="F11">
        <v>3.92</v>
      </c>
      <c r="G11">
        <v>3.44</v>
      </c>
      <c r="H11">
        <v>18.3</v>
      </c>
      <c r="I11">
        <v>1</v>
      </c>
      <c r="J11">
        <v>0</v>
      </c>
      <c r="K11">
        <v>4</v>
      </c>
      <c r="L11">
        <v>4</v>
      </c>
    </row>
    <row r="12" spans="1:21" x14ac:dyDescent="0.25">
      <c r="A12" t="s">
        <v>182</v>
      </c>
      <c r="B12">
        <v>17.8</v>
      </c>
      <c r="C12">
        <v>6</v>
      </c>
      <c r="D12">
        <v>167.6</v>
      </c>
      <c r="E12">
        <v>123</v>
      </c>
      <c r="F12">
        <v>3.92</v>
      </c>
      <c r="G12">
        <v>3.44</v>
      </c>
      <c r="H12">
        <v>18.899999999999999</v>
      </c>
      <c r="I12">
        <v>1</v>
      </c>
      <c r="J12">
        <v>0</v>
      </c>
      <c r="K12">
        <v>4</v>
      </c>
      <c r="L12">
        <v>4</v>
      </c>
    </row>
    <row r="13" spans="1:21" x14ac:dyDescent="0.25">
      <c r="A13" t="s">
        <v>183</v>
      </c>
      <c r="B13">
        <v>16.399999999999999</v>
      </c>
      <c r="C13">
        <v>8</v>
      </c>
      <c r="D13">
        <v>275.8</v>
      </c>
      <c r="E13">
        <v>180</v>
      </c>
      <c r="F13">
        <v>3.07</v>
      </c>
      <c r="G13">
        <v>4.07</v>
      </c>
      <c r="H13">
        <v>17.399999999999999</v>
      </c>
      <c r="I13">
        <v>0</v>
      </c>
      <c r="J13">
        <v>0</v>
      </c>
      <c r="K13">
        <v>3</v>
      </c>
      <c r="L13">
        <v>3</v>
      </c>
    </row>
    <row r="14" spans="1:21" x14ac:dyDescent="0.25">
      <c r="A14" t="s">
        <v>184</v>
      </c>
      <c r="B14">
        <v>17.3</v>
      </c>
      <c r="C14">
        <v>8</v>
      </c>
      <c r="D14">
        <v>275.8</v>
      </c>
      <c r="E14">
        <v>180</v>
      </c>
      <c r="F14">
        <v>3.07</v>
      </c>
      <c r="G14">
        <v>3.73</v>
      </c>
      <c r="H14">
        <v>17.600000000000001</v>
      </c>
      <c r="I14">
        <v>0</v>
      </c>
      <c r="J14">
        <v>0</v>
      </c>
      <c r="K14">
        <v>3</v>
      </c>
      <c r="L14">
        <v>3</v>
      </c>
    </row>
    <row r="15" spans="1:21" x14ac:dyDescent="0.25">
      <c r="A15" t="s">
        <v>185</v>
      </c>
      <c r="B15">
        <v>15.2</v>
      </c>
      <c r="C15">
        <v>8</v>
      </c>
      <c r="D15">
        <v>275.8</v>
      </c>
      <c r="E15">
        <v>180</v>
      </c>
      <c r="F15">
        <v>3.07</v>
      </c>
      <c r="G15">
        <v>3.78</v>
      </c>
      <c r="H15">
        <v>18</v>
      </c>
      <c r="I15">
        <v>0</v>
      </c>
      <c r="J15">
        <v>0</v>
      </c>
      <c r="K15">
        <v>3</v>
      </c>
      <c r="L15">
        <v>3</v>
      </c>
    </row>
    <row r="16" spans="1:21" x14ac:dyDescent="0.25">
      <c r="A16" t="s">
        <v>186</v>
      </c>
      <c r="B16">
        <v>10.4</v>
      </c>
      <c r="C16">
        <v>8</v>
      </c>
      <c r="D16">
        <v>472</v>
      </c>
      <c r="E16">
        <v>205</v>
      </c>
      <c r="F16">
        <v>2.93</v>
      </c>
      <c r="G16">
        <v>5.25</v>
      </c>
      <c r="H16">
        <v>17.98</v>
      </c>
      <c r="I16">
        <v>0</v>
      </c>
      <c r="J16">
        <v>0</v>
      </c>
      <c r="K16">
        <v>3</v>
      </c>
      <c r="L16">
        <v>4</v>
      </c>
    </row>
    <row r="17" spans="1:12" x14ac:dyDescent="0.25">
      <c r="A17" t="s">
        <v>187</v>
      </c>
      <c r="B17">
        <v>10.4</v>
      </c>
      <c r="C17">
        <v>8</v>
      </c>
      <c r="D17">
        <v>460</v>
      </c>
      <c r="E17">
        <v>215</v>
      </c>
      <c r="F17">
        <v>3</v>
      </c>
      <c r="G17">
        <v>5.4240000000000004</v>
      </c>
      <c r="H17">
        <v>17.82</v>
      </c>
      <c r="I17">
        <v>0</v>
      </c>
      <c r="J17">
        <v>0</v>
      </c>
      <c r="K17">
        <v>3</v>
      </c>
      <c r="L17">
        <v>4</v>
      </c>
    </row>
    <row r="18" spans="1:12" x14ac:dyDescent="0.25">
      <c r="A18" t="s">
        <v>188</v>
      </c>
      <c r="B18">
        <v>14.7</v>
      </c>
      <c r="C18">
        <v>8</v>
      </c>
      <c r="D18">
        <v>440</v>
      </c>
      <c r="E18">
        <v>230</v>
      </c>
      <c r="F18">
        <v>3.23</v>
      </c>
      <c r="G18">
        <v>5.3449999999999998</v>
      </c>
      <c r="H18">
        <v>17.420000000000002</v>
      </c>
      <c r="I18">
        <v>0</v>
      </c>
      <c r="J18">
        <v>0</v>
      </c>
      <c r="K18">
        <v>3</v>
      </c>
      <c r="L18">
        <v>4</v>
      </c>
    </row>
    <row r="19" spans="1:12" x14ac:dyDescent="0.25">
      <c r="A19" t="s">
        <v>189</v>
      </c>
      <c r="B19">
        <v>32.4</v>
      </c>
      <c r="C19">
        <v>4</v>
      </c>
      <c r="D19">
        <v>78.7</v>
      </c>
      <c r="E19">
        <v>66</v>
      </c>
      <c r="F19">
        <v>4.08</v>
      </c>
      <c r="G19">
        <v>2.2000000000000002</v>
      </c>
      <c r="H19">
        <v>19.47</v>
      </c>
      <c r="I19">
        <v>1</v>
      </c>
      <c r="J19">
        <v>1</v>
      </c>
      <c r="K19">
        <v>4</v>
      </c>
      <c r="L19">
        <v>1</v>
      </c>
    </row>
    <row r="20" spans="1:12" x14ac:dyDescent="0.25">
      <c r="A20" t="s">
        <v>190</v>
      </c>
      <c r="B20">
        <v>30.4</v>
      </c>
      <c r="C20">
        <v>4</v>
      </c>
      <c r="D20">
        <v>75.7</v>
      </c>
      <c r="E20">
        <v>52</v>
      </c>
      <c r="F20">
        <v>4.93</v>
      </c>
      <c r="G20">
        <v>1.615</v>
      </c>
      <c r="H20">
        <v>18.52</v>
      </c>
      <c r="I20">
        <v>1</v>
      </c>
      <c r="J20">
        <v>1</v>
      </c>
      <c r="K20">
        <v>4</v>
      </c>
      <c r="L20">
        <v>2</v>
      </c>
    </row>
    <row r="21" spans="1:12" x14ac:dyDescent="0.25">
      <c r="A21" t="s">
        <v>191</v>
      </c>
      <c r="B21">
        <v>33.9</v>
      </c>
      <c r="C21">
        <v>4</v>
      </c>
      <c r="D21">
        <v>71.099999999999994</v>
      </c>
      <c r="E21">
        <v>65</v>
      </c>
      <c r="F21">
        <v>4.22</v>
      </c>
      <c r="G21">
        <v>1.835</v>
      </c>
      <c r="H21">
        <v>19.899999999999999</v>
      </c>
      <c r="I21">
        <v>1</v>
      </c>
      <c r="J21">
        <v>1</v>
      </c>
      <c r="K21">
        <v>4</v>
      </c>
      <c r="L21">
        <v>1</v>
      </c>
    </row>
    <row r="22" spans="1:12" x14ac:dyDescent="0.25">
      <c r="A22" t="s">
        <v>192</v>
      </c>
      <c r="B22">
        <v>21.5</v>
      </c>
      <c r="C22">
        <v>4</v>
      </c>
      <c r="D22">
        <v>120.1</v>
      </c>
      <c r="E22">
        <v>97</v>
      </c>
      <c r="F22">
        <v>3.7</v>
      </c>
      <c r="G22">
        <v>2.4649999999999999</v>
      </c>
      <c r="H22">
        <v>20.010000000000002</v>
      </c>
      <c r="I22">
        <v>1</v>
      </c>
      <c r="J22">
        <v>0</v>
      </c>
      <c r="K22">
        <v>3</v>
      </c>
      <c r="L22">
        <v>1</v>
      </c>
    </row>
    <row r="23" spans="1:12" x14ac:dyDescent="0.25">
      <c r="A23" t="s">
        <v>193</v>
      </c>
      <c r="B23">
        <v>15.5</v>
      </c>
      <c r="C23">
        <v>8</v>
      </c>
      <c r="D23">
        <v>318</v>
      </c>
      <c r="E23">
        <v>150</v>
      </c>
      <c r="F23">
        <v>2.76</v>
      </c>
      <c r="G23">
        <v>3.52</v>
      </c>
      <c r="H23">
        <v>16.87</v>
      </c>
      <c r="I23">
        <v>0</v>
      </c>
      <c r="J23">
        <v>0</v>
      </c>
      <c r="K23">
        <v>3</v>
      </c>
      <c r="L23">
        <v>2</v>
      </c>
    </row>
    <row r="24" spans="1:12" x14ac:dyDescent="0.25">
      <c r="A24" t="s">
        <v>194</v>
      </c>
      <c r="B24">
        <v>15.2</v>
      </c>
      <c r="C24">
        <v>8</v>
      </c>
      <c r="D24">
        <v>304</v>
      </c>
      <c r="E24">
        <v>150</v>
      </c>
      <c r="F24">
        <v>3.15</v>
      </c>
      <c r="G24">
        <v>3.4350000000000001</v>
      </c>
      <c r="H24">
        <v>17.3</v>
      </c>
      <c r="I24">
        <v>0</v>
      </c>
      <c r="J24">
        <v>0</v>
      </c>
      <c r="K24">
        <v>3</v>
      </c>
      <c r="L24">
        <v>2</v>
      </c>
    </row>
    <row r="25" spans="1:12" x14ac:dyDescent="0.25">
      <c r="A25" t="s">
        <v>195</v>
      </c>
      <c r="B25">
        <v>13.3</v>
      </c>
      <c r="C25">
        <v>8</v>
      </c>
      <c r="D25">
        <v>350</v>
      </c>
      <c r="E25">
        <v>245</v>
      </c>
      <c r="F25">
        <v>3.73</v>
      </c>
      <c r="G25">
        <v>3.84</v>
      </c>
      <c r="H25">
        <v>15.41</v>
      </c>
      <c r="I25">
        <v>0</v>
      </c>
      <c r="J25">
        <v>0</v>
      </c>
      <c r="K25">
        <v>3</v>
      </c>
      <c r="L25">
        <v>4</v>
      </c>
    </row>
    <row r="26" spans="1:12" x14ac:dyDescent="0.25">
      <c r="A26" t="s">
        <v>196</v>
      </c>
      <c r="B26">
        <v>19.2</v>
      </c>
      <c r="C26">
        <v>8</v>
      </c>
      <c r="D26">
        <v>400</v>
      </c>
      <c r="E26">
        <v>175</v>
      </c>
      <c r="F26">
        <v>3.08</v>
      </c>
      <c r="G26">
        <v>3.8450000000000002</v>
      </c>
      <c r="H26">
        <v>17.05</v>
      </c>
      <c r="I26">
        <v>0</v>
      </c>
      <c r="J26">
        <v>0</v>
      </c>
      <c r="K26">
        <v>3</v>
      </c>
      <c r="L26">
        <v>2</v>
      </c>
    </row>
    <row r="27" spans="1:12" x14ac:dyDescent="0.25">
      <c r="A27" t="s">
        <v>197</v>
      </c>
      <c r="B27">
        <v>27.3</v>
      </c>
      <c r="C27">
        <v>4</v>
      </c>
      <c r="D27">
        <v>79</v>
      </c>
      <c r="E27">
        <v>66</v>
      </c>
      <c r="F27">
        <v>4.08</v>
      </c>
      <c r="G27">
        <v>1.9350000000000001</v>
      </c>
      <c r="H27">
        <v>18.899999999999999</v>
      </c>
      <c r="I27">
        <v>1</v>
      </c>
      <c r="J27">
        <v>1</v>
      </c>
      <c r="K27">
        <v>4</v>
      </c>
      <c r="L27">
        <v>1</v>
      </c>
    </row>
    <row r="28" spans="1:12" x14ac:dyDescent="0.25">
      <c r="A28" t="s">
        <v>198</v>
      </c>
      <c r="B28">
        <v>26</v>
      </c>
      <c r="C28">
        <v>4</v>
      </c>
      <c r="D28">
        <v>120.3</v>
      </c>
      <c r="E28">
        <v>91</v>
      </c>
      <c r="F28">
        <v>4.43</v>
      </c>
      <c r="G28">
        <v>2.14</v>
      </c>
      <c r="H28">
        <v>16.7</v>
      </c>
      <c r="I28">
        <v>0</v>
      </c>
      <c r="J28">
        <v>1</v>
      </c>
      <c r="K28">
        <v>5</v>
      </c>
      <c r="L28">
        <v>2</v>
      </c>
    </row>
    <row r="29" spans="1:12" x14ac:dyDescent="0.25">
      <c r="A29" t="s">
        <v>199</v>
      </c>
      <c r="B29">
        <v>30.4</v>
      </c>
      <c r="C29">
        <v>4</v>
      </c>
      <c r="D29">
        <v>95.1</v>
      </c>
      <c r="E29">
        <v>113</v>
      </c>
      <c r="F29">
        <v>3.77</v>
      </c>
      <c r="G29">
        <v>1.5129999999999999</v>
      </c>
      <c r="H29">
        <v>16.899999999999999</v>
      </c>
      <c r="I29">
        <v>1</v>
      </c>
      <c r="J29">
        <v>1</v>
      </c>
      <c r="K29">
        <v>5</v>
      </c>
      <c r="L29">
        <v>2</v>
      </c>
    </row>
    <row r="30" spans="1:12" x14ac:dyDescent="0.25">
      <c r="A30" t="s">
        <v>200</v>
      </c>
      <c r="B30">
        <v>15.8</v>
      </c>
      <c r="C30">
        <v>8</v>
      </c>
      <c r="D30">
        <v>351</v>
      </c>
      <c r="E30">
        <v>264</v>
      </c>
      <c r="F30">
        <v>4.22</v>
      </c>
      <c r="G30">
        <v>3.17</v>
      </c>
      <c r="H30">
        <v>14.5</v>
      </c>
      <c r="I30">
        <v>0</v>
      </c>
      <c r="J30">
        <v>1</v>
      </c>
      <c r="K30">
        <v>5</v>
      </c>
      <c r="L30">
        <v>4</v>
      </c>
    </row>
    <row r="31" spans="1:12" x14ac:dyDescent="0.25">
      <c r="A31" t="s">
        <v>201</v>
      </c>
      <c r="B31">
        <v>19.7</v>
      </c>
      <c r="C31">
        <v>6</v>
      </c>
      <c r="D31">
        <v>145</v>
      </c>
      <c r="E31">
        <v>175</v>
      </c>
      <c r="F31">
        <v>3.62</v>
      </c>
      <c r="G31">
        <v>2.77</v>
      </c>
      <c r="H31">
        <v>15.5</v>
      </c>
      <c r="I31">
        <v>0</v>
      </c>
      <c r="J31">
        <v>1</v>
      </c>
      <c r="K31">
        <v>5</v>
      </c>
      <c r="L31">
        <v>6</v>
      </c>
    </row>
    <row r="32" spans="1:12" x14ac:dyDescent="0.25">
      <c r="A32" t="s">
        <v>202</v>
      </c>
      <c r="B32">
        <v>15</v>
      </c>
      <c r="C32">
        <v>8</v>
      </c>
      <c r="D32">
        <v>301</v>
      </c>
      <c r="E32">
        <v>335</v>
      </c>
      <c r="F32">
        <v>3.54</v>
      </c>
      <c r="G32">
        <v>3.57</v>
      </c>
      <c r="H32">
        <v>14.6</v>
      </c>
      <c r="I32">
        <v>0</v>
      </c>
      <c r="J32">
        <v>1</v>
      </c>
      <c r="K32">
        <v>5</v>
      </c>
      <c r="L32">
        <v>8</v>
      </c>
    </row>
    <row r="33" spans="1:12" x14ac:dyDescent="0.25">
      <c r="A33" t="s">
        <v>203</v>
      </c>
      <c r="B33">
        <v>21.4</v>
      </c>
      <c r="C33">
        <v>4</v>
      </c>
      <c r="D33">
        <v>121</v>
      </c>
      <c r="E33">
        <v>109</v>
      </c>
      <c r="F33">
        <v>4.1100000000000003</v>
      </c>
      <c r="G33">
        <v>2.78</v>
      </c>
      <c r="H33">
        <v>18.600000000000001</v>
      </c>
      <c r="I33">
        <v>1</v>
      </c>
      <c r="J33">
        <v>1</v>
      </c>
      <c r="K33">
        <v>4</v>
      </c>
      <c r="L33">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90"/>
  <sheetViews>
    <sheetView workbookViewId="0">
      <selection sqref="A1:B1"/>
    </sheetView>
  </sheetViews>
  <sheetFormatPr defaultRowHeight="15" x14ac:dyDescent="0.25"/>
  <cols>
    <col min="1" max="2" width="81.140625" bestFit="1" customWidth="1"/>
  </cols>
  <sheetData>
    <row r="1" spans="1:2" ht="21" x14ac:dyDescent="0.35">
      <c r="A1" s="175" t="s">
        <v>204</v>
      </c>
      <c r="B1" s="175"/>
    </row>
    <row r="3" spans="1:2" x14ac:dyDescent="0.25">
      <c r="A3" t="s">
        <v>205</v>
      </c>
    </row>
    <row r="4" spans="1:2" x14ac:dyDescent="0.25">
      <c r="A4" t="s">
        <v>206</v>
      </c>
    </row>
    <row r="6" spans="1:2" x14ac:dyDescent="0.25">
      <c r="A6" t="s">
        <v>207</v>
      </c>
    </row>
    <row r="8" spans="1:2" x14ac:dyDescent="0.25">
      <c r="A8" t="s">
        <v>208</v>
      </c>
    </row>
    <row r="10" spans="1:2" x14ac:dyDescent="0.25">
      <c r="A10" t="s">
        <v>209</v>
      </c>
    </row>
    <row r="11" spans="1:2" x14ac:dyDescent="0.25">
      <c r="B11" t="s">
        <v>210</v>
      </c>
    </row>
    <row r="12" spans="1:2" x14ac:dyDescent="0.25">
      <c r="B12" t="s">
        <v>211</v>
      </c>
    </row>
    <row r="13" spans="1:2" x14ac:dyDescent="0.25">
      <c r="B13" t="s">
        <v>212</v>
      </c>
    </row>
    <row r="14" spans="1:2" x14ac:dyDescent="0.25">
      <c r="B14" t="s">
        <v>213</v>
      </c>
    </row>
    <row r="16" spans="1:2" x14ac:dyDescent="0.25">
      <c r="A16" t="s">
        <v>214</v>
      </c>
    </row>
    <row r="17" spans="1:2" x14ac:dyDescent="0.25">
      <c r="B17" t="s">
        <v>215</v>
      </c>
    </row>
    <row r="18" spans="1:2" x14ac:dyDescent="0.25">
      <c r="B18" t="s">
        <v>216</v>
      </c>
    </row>
    <row r="19" spans="1:2" x14ac:dyDescent="0.25">
      <c r="B19" t="s">
        <v>217</v>
      </c>
    </row>
    <row r="20" spans="1:2" x14ac:dyDescent="0.25">
      <c r="B20" t="s">
        <v>218</v>
      </c>
    </row>
    <row r="22" spans="1:2" x14ac:dyDescent="0.25">
      <c r="A22" t="s">
        <v>219</v>
      </c>
    </row>
    <row r="24" spans="1:2" x14ac:dyDescent="0.25">
      <c r="A24" t="s">
        <v>220</v>
      </c>
    </row>
    <row r="25" spans="1:2" x14ac:dyDescent="0.25">
      <c r="A25" t="s">
        <v>221</v>
      </c>
    </row>
    <row r="26" spans="1:2" x14ac:dyDescent="0.25">
      <c r="A26" t="s">
        <v>222</v>
      </c>
    </row>
    <row r="27" spans="1:2" x14ac:dyDescent="0.25">
      <c r="A27" t="s">
        <v>223</v>
      </c>
    </row>
    <row r="28" spans="1:2" x14ac:dyDescent="0.25">
      <c r="A28" t="s">
        <v>224</v>
      </c>
    </row>
    <row r="29" spans="1:2" x14ac:dyDescent="0.25">
      <c r="A29" t="s">
        <v>225</v>
      </c>
    </row>
    <row r="30" spans="1:2" x14ac:dyDescent="0.25">
      <c r="A30" t="s">
        <v>226</v>
      </c>
    </row>
    <row r="31" spans="1:2" x14ac:dyDescent="0.25">
      <c r="A31" t="s">
        <v>227</v>
      </c>
    </row>
    <row r="32" spans="1:2" x14ac:dyDescent="0.25">
      <c r="A32" t="s">
        <v>228</v>
      </c>
    </row>
    <row r="33" spans="1:2" x14ac:dyDescent="0.25">
      <c r="A33" t="s">
        <v>225</v>
      </c>
    </row>
    <row r="34" spans="1:2" x14ac:dyDescent="0.25">
      <c r="A34" t="s">
        <v>229</v>
      </c>
    </row>
    <row r="36" spans="1:2" x14ac:dyDescent="0.25">
      <c r="A36" t="s">
        <v>230</v>
      </c>
    </row>
    <row r="37" spans="1:2" x14ac:dyDescent="0.25">
      <c r="B37" t="s">
        <v>231</v>
      </c>
    </row>
    <row r="38" spans="1:2" x14ac:dyDescent="0.25">
      <c r="B38" t="s">
        <v>232</v>
      </c>
    </row>
    <row r="39" spans="1:2" x14ac:dyDescent="0.25">
      <c r="B39" t="s">
        <v>233</v>
      </c>
    </row>
    <row r="41" spans="1:2" x14ac:dyDescent="0.25">
      <c r="A41" t="s">
        <v>234</v>
      </c>
    </row>
    <row r="43" spans="1:2" x14ac:dyDescent="0.25">
      <c r="A43" t="s">
        <v>235</v>
      </c>
    </row>
    <row r="44" spans="1:2" x14ac:dyDescent="0.25">
      <c r="B44" t="s">
        <v>236</v>
      </c>
    </row>
    <row r="45" spans="1:2" x14ac:dyDescent="0.25">
      <c r="B45" t="s">
        <v>237</v>
      </c>
    </row>
    <row r="47" spans="1:2" x14ac:dyDescent="0.25">
      <c r="A47" t="s">
        <v>238</v>
      </c>
    </row>
    <row r="48" spans="1:2" x14ac:dyDescent="0.25">
      <c r="B48" t="s">
        <v>239</v>
      </c>
    </row>
    <row r="49" spans="1:2" x14ac:dyDescent="0.25">
      <c r="B49" t="s">
        <v>240</v>
      </c>
    </row>
    <row r="51" spans="1:2" x14ac:dyDescent="0.25">
      <c r="A51" t="s">
        <v>241</v>
      </c>
    </row>
    <row r="52" spans="1:2" x14ac:dyDescent="0.25">
      <c r="B52" t="s">
        <v>242</v>
      </c>
    </row>
    <row r="53" spans="1:2" x14ac:dyDescent="0.25">
      <c r="B53" t="s">
        <v>243</v>
      </c>
    </row>
    <row r="55" spans="1:2" x14ac:dyDescent="0.25">
      <c r="A55" t="s">
        <v>244</v>
      </c>
    </row>
    <row r="57" spans="1:2" x14ac:dyDescent="0.25">
      <c r="A57" t="s">
        <v>245</v>
      </c>
    </row>
    <row r="58" spans="1:2" x14ac:dyDescent="0.25">
      <c r="B58" t="s">
        <v>246</v>
      </c>
    </row>
    <row r="59" spans="1:2" x14ac:dyDescent="0.25">
      <c r="B59" t="s">
        <v>247</v>
      </c>
    </row>
    <row r="60" spans="1:2" x14ac:dyDescent="0.25">
      <c r="A60" t="s">
        <v>225</v>
      </c>
    </row>
    <row r="61" spans="1:2" x14ac:dyDescent="0.25">
      <c r="A61" t="s">
        <v>248</v>
      </c>
    </row>
    <row r="62" spans="1:2" x14ac:dyDescent="0.25">
      <c r="A62" t="s">
        <v>249</v>
      </c>
    </row>
    <row r="63" spans="1:2" x14ac:dyDescent="0.25">
      <c r="A63" t="s">
        <v>225</v>
      </c>
    </row>
    <row r="65" spans="1:2" x14ac:dyDescent="0.25">
      <c r="A65" t="s">
        <v>225</v>
      </c>
    </row>
    <row r="66" spans="1:2" x14ac:dyDescent="0.25">
      <c r="A66" t="s">
        <v>250</v>
      </c>
    </row>
    <row r="67" spans="1:2" x14ac:dyDescent="0.25">
      <c r="A67" t="s">
        <v>251</v>
      </c>
    </row>
    <row r="68" spans="1:2" x14ac:dyDescent="0.25">
      <c r="A68" t="s">
        <v>252</v>
      </c>
    </row>
    <row r="70" spans="1:2" x14ac:dyDescent="0.25">
      <c r="A70" t="s">
        <v>253</v>
      </c>
    </row>
    <row r="71" spans="1:2" x14ac:dyDescent="0.25">
      <c r="B71" t="s">
        <v>254</v>
      </c>
    </row>
    <row r="72" spans="1:2" x14ac:dyDescent="0.25">
      <c r="B72" t="e">
        <f>- Hold each other accountable</f>
        <v>#NAME?</v>
      </c>
    </row>
    <row r="73" spans="1:2" x14ac:dyDescent="0.25">
      <c r="B73" t="s">
        <v>225</v>
      </c>
    </row>
    <row r="74" spans="1:2" x14ac:dyDescent="0.25">
      <c r="A74" t="s">
        <v>255</v>
      </c>
    </row>
    <row r="75" spans="1:2" x14ac:dyDescent="0.25">
      <c r="A75" t="s">
        <v>256</v>
      </c>
    </row>
    <row r="76" spans="1:2" x14ac:dyDescent="0.25">
      <c r="A76" t="s">
        <v>257</v>
      </c>
    </row>
    <row r="77" spans="1:2" x14ac:dyDescent="0.25">
      <c r="A77" t="s">
        <v>258</v>
      </c>
    </row>
    <row r="78" spans="1:2" x14ac:dyDescent="0.25">
      <c r="A78" t="s">
        <v>259</v>
      </c>
    </row>
    <row r="79" spans="1:2" x14ac:dyDescent="0.25">
      <c r="B79" t="s">
        <v>260</v>
      </c>
    </row>
    <row r="80" spans="1:2" x14ac:dyDescent="0.25">
      <c r="B80" t="s">
        <v>261</v>
      </c>
    </row>
    <row r="82" spans="1:2" x14ac:dyDescent="0.25">
      <c r="A82" t="s">
        <v>262</v>
      </c>
    </row>
    <row r="83" spans="1:2" x14ac:dyDescent="0.25">
      <c r="B83" t="s">
        <v>263</v>
      </c>
    </row>
    <row r="85" spans="1:2" x14ac:dyDescent="0.25">
      <c r="A85" t="s">
        <v>264</v>
      </c>
    </row>
    <row r="86" spans="1:2" x14ac:dyDescent="0.25">
      <c r="A86" t="s">
        <v>265</v>
      </c>
    </row>
    <row r="87" spans="1:2" x14ac:dyDescent="0.25">
      <c r="A87" t="s">
        <v>266</v>
      </c>
    </row>
    <row r="90" spans="1:2" x14ac:dyDescent="0.25">
      <c r="A90" t="s">
        <v>267</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17"/>
  <sheetViews>
    <sheetView workbookViewId="0">
      <selection sqref="A1:C8"/>
    </sheetView>
  </sheetViews>
  <sheetFormatPr defaultRowHeight="15" x14ac:dyDescent="0.25"/>
  <cols>
    <col min="1" max="1" width="14.7109375" customWidth="1"/>
    <col min="2" max="2" width="19.5703125" customWidth="1"/>
    <col min="3" max="3" width="11.85546875" style="2" customWidth="1"/>
    <col min="6" max="6" width="18.140625" bestFit="1" customWidth="1"/>
    <col min="7" max="7" width="12.7109375" bestFit="1" customWidth="1"/>
    <col min="9" max="9" width="18.140625" bestFit="1" customWidth="1"/>
    <col min="10" max="10" width="12.7109375" bestFit="1" customWidth="1"/>
    <col min="12" max="12" width="18.140625" bestFit="1" customWidth="1"/>
    <col min="13" max="13" width="12.7109375" bestFit="1" customWidth="1"/>
  </cols>
  <sheetData>
    <row r="1" spans="1:13" x14ac:dyDescent="0.25">
      <c r="A1" t="s">
        <v>447</v>
      </c>
      <c r="B1" s="134" t="s">
        <v>448</v>
      </c>
      <c r="C1" s="2" t="s">
        <v>449</v>
      </c>
    </row>
    <row r="2" spans="1:13" ht="15.75" thickBot="1" x14ac:dyDescent="0.3">
      <c r="A2" s="2">
        <v>20</v>
      </c>
      <c r="B2" s="134">
        <v>10</v>
      </c>
      <c r="C2" s="2">
        <v>12</v>
      </c>
    </row>
    <row r="3" spans="1:13" x14ac:dyDescent="0.25">
      <c r="A3" s="2">
        <v>26</v>
      </c>
      <c r="B3" s="134">
        <v>20</v>
      </c>
      <c r="C3" s="2">
        <v>15</v>
      </c>
      <c r="F3" s="176" t="s">
        <v>447</v>
      </c>
      <c r="G3" s="176"/>
      <c r="I3" s="176" t="s">
        <v>448</v>
      </c>
      <c r="J3" s="176"/>
      <c r="L3" s="138" t="s">
        <v>449</v>
      </c>
      <c r="M3" s="138"/>
    </row>
    <row r="4" spans="1:13" x14ac:dyDescent="0.25">
      <c r="A4" s="2">
        <v>30</v>
      </c>
      <c r="B4" s="134">
        <v>25</v>
      </c>
      <c r="C4" s="2">
        <v>10</v>
      </c>
      <c r="F4" s="135"/>
      <c r="G4" s="135"/>
      <c r="I4" s="135"/>
      <c r="J4" s="135"/>
      <c r="L4" s="135"/>
      <c r="M4" s="135"/>
    </row>
    <row r="5" spans="1:13" x14ac:dyDescent="0.25">
      <c r="A5" s="2">
        <v>35</v>
      </c>
      <c r="B5" s="134">
        <v>30</v>
      </c>
      <c r="C5" s="2">
        <v>20</v>
      </c>
      <c r="F5" s="135" t="s">
        <v>450</v>
      </c>
      <c r="G5" s="135">
        <v>33.428571428571431</v>
      </c>
      <c r="I5" s="135" t="s">
        <v>450</v>
      </c>
      <c r="J5" s="135">
        <v>32.857142857142854</v>
      </c>
      <c r="L5" s="135" t="s">
        <v>450</v>
      </c>
      <c r="M5" s="135">
        <v>16</v>
      </c>
    </row>
    <row r="6" spans="1:13" x14ac:dyDescent="0.25">
      <c r="A6" s="2">
        <v>38</v>
      </c>
      <c r="B6" s="134">
        <v>35</v>
      </c>
      <c r="C6" s="2">
        <v>25</v>
      </c>
      <c r="F6" s="135" t="s">
        <v>451</v>
      </c>
      <c r="G6" s="135">
        <v>3.2649447078898928</v>
      </c>
      <c r="I6" s="135" t="s">
        <v>451</v>
      </c>
      <c r="J6" s="135">
        <v>6.5335346352439254</v>
      </c>
      <c r="L6" s="135" t="s">
        <v>451</v>
      </c>
      <c r="M6" s="135">
        <v>2.193062655175134</v>
      </c>
    </row>
    <row r="7" spans="1:13" x14ac:dyDescent="0.25">
      <c r="A7" s="2">
        <v>40</v>
      </c>
      <c r="B7" s="134">
        <v>50</v>
      </c>
      <c r="C7" s="2">
        <v>20</v>
      </c>
      <c r="F7" s="135" t="s">
        <v>452</v>
      </c>
      <c r="G7" s="135">
        <v>35</v>
      </c>
      <c r="I7" s="135" t="s">
        <v>452</v>
      </c>
      <c r="J7" s="135">
        <v>30</v>
      </c>
      <c r="L7" s="135" t="s">
        <v>452</v>
      </c>
      <c r="M7" s="135">
        <v>15</v>
      </c>
    </row>
    <row r="8" spans="1:13" x14ac:dyDescent="0.25">
      <c r="A8" s="2">
        <v>45</v>
      </c>
      <c r="B8" s="134">
        <v>60</v>
      </c>
      <c r="C8" s="2">
        <v>10</v>
      </c>
      <c r="F8" s="135" t="s">
        <v>453</v>
      </c>
      <c r="G8" s="135" t="e">
        <v>#N/A</v>
      </c>
      <c r="I8" s="135" t="s">
        <v>453</v>
      </c>
      <c r="J8" s="135" t="e">
        <v>#N/A</v>
      </c>
      <c r="L8" s="135" t="s">
        <v>453</v>
      </c>
      <c r="M8" s="135">
        <v>10</v>
      </c>
    </row>
    <row r="9" spans="1:13" x14ac:dyDescent="0.25">
      <c r="F9" s="135" t="s">
        <v>454</v>
      </c>
      <c r="G9" s="135">
        <v>8.6382317414530814</v>
      </c>
      <c r="I9" s="135" t="s">
        <v>454</v>
      </c>
      <c r="J9" s="135">
        <v>17.286107827082528</v>
      </c>
      <c r="L9" s="135" t="s">
        <v>454</v>
      </c>
      <c r="M9" s="135">
        <v>5.8022983951764031</v>
      </c>
    </row>
    <row r="10" spans="1:13" x14ac:dyDescent="0.25">
      <c r="F10" s="135" t="s">
        <v>455</v>
      </c>
      <c r="G10" s="135">
        <v>74.619047619047549</v>
      </c>
      <c r="I10" s="135" t="s">
        <v>455</v>
      </c>
      <c r="J10" s="135">
        <v>298.80952380952385</v>
      </c>
      <c r="L10" s="135" t="s">
        <v>455</v>
      </c>
      <c r="M10" s="135">
        <v>33.666666666666664</v>
      </c>
    </row>
    <row r="11" spans="1:13" x14ac:dyDescent="0.25">
      <c r="F11" s="135" t="s">
        <v>456</v>
      </c>
      <c r="G11" s="135">
        <v>-0.71176250433213184</v>
      </c>
      <c r="I11" s="135" t="s">
        <v>456</v>
      </c>
      <c r="J11" s="135">
        <v>-0.52192504880875035</v>
      </c>
      <c r="L11" s="135" t="s">
        <v>456</v>
      </c>
      <c r="M11" s="135">
        <v>-1.3148710910695041</v>
      </c>
    </row>
    <row r="12" spans="1:13" x14ac:dyDescent="0.25">
      <c r="F12" s="135" t="s">
        <v>457</v>
      </c>
      <c r="G12" s="135">
        <v>-0.33997952829660882</v>
      </c>
      <c r="I12" s="135" t="s">
        <v>457</v>
      </c>
      <c r="J12" s="135">
        <v>0.47294040315845209</v>
      </c>
      <c r="L12" s="135" t="s">
        <v>457</v>
      </c>
      <c r="M12" s="135">
        <v>0.43001054668692879</v>
      </c>
    </row>
    <row r="13" spans="1:13" x14ac:dyDescent="0.25">
      <c r="F13" s="135" t="s">
        <v>458</v>
      </c>
      <c r="G13" s="135">
        <v>25</v>
      </c>
      <c r="I13" s="135" t="s">
        <v>458</v>
      </c>
      <c r="J13" s="135">
        <v>50</v>
      </c>
      <c r="L13" s="135" t="s">
        <v>458</v>
      </c>
      <c r="M13" s="135">
        <v>15</v>
      </c>
    </row>
    <row r="14" spans="1:13" x14ac:dyDescent="0.25">
      <c r="F14" s="135" t="s">
        <v>459</v>
      </c>
      <c r="G14" s="135">
        <v>20</v>
      </c>
      <c r="I14" s="135" t="s">
        <v>459</v>
      </c>
      <c r="J14" s="135">
        <v>10</v>
      </c>
      <c r="L14" s="135" t="s">
        <v>459</v>
      </c>
      <c r="M14" s="135">
        <v>10</v>
      </c>
    </row>
    <row r="15" spans="1:13" x14ac:dyDescent="0.25">
      <c r="F15" s="135" t="s">
        <v>460</v>
      </c>
      <c r="G15" s="135">
        <v>45</v>
      </c>
      <c r="I15" s="135" t="s">
        <v>460</v>
      </c>
      <c r="J15" s="135">
        <v>60</v>
      </c>
      <c r="L15" s="135" t="s">
        <v>460</v>
      </c>
      <c r="M15" s="135">
        <v>25</v>
      </c>
    </row>
    <row r="16" spans="1:13" x14ac:dyDescent="0.25">
      <c r="F16" s="135" t="s">
        <v>461</v>
      </c>
      <c r="G16" s="135">
        <v>234</v>
      </c>
      <c r="I16" s="135" t="s">
        <v>461</v>
      </c>
      <c r="J16" s="135">
        <v>230</v>
      </c>
      <c r="L16" s="135" t="s">
        <v>461</v>
      </c>
      <c r="M16" s="135">
        <v>112</v>
      </c>
    </row>
    <row r="17" spans="6:13" ht="15.75" thickBot="1" x14ac:dyDescent="0.3">
      <c r="F17" s="136" t="s">
        <v>462</v>
      </c>
      <c r="G17" s="136">
        <v>7</v>
      </c>
      <c r="I17" s="136" t="s">
        <v>462</v>
      </c>
      <c r="J17" s="136">
        <v>7</v>
      </c>
      <c r="L17" s="136" t="s">
        <v>462</v>
      </c>
      <c r="M17" s="136">
        <v>7</v>
      </c>
    </row>
  </sheetData>
  <mergeCells count="2">
    <mergeCell ref="F3:G3"/>
    <mergeCell ref="I3:J3"/>
  </mergeCell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14"/>
  <sheetViews>
    <sheetView workbookViewId="0">
      <selection activeCell="G2" sqref="G2"/>
    </sheetView>
  </sheetViews>
  <sheetFormatPr defaultRowHeight="15" x14ac:dyDescent="0.25"/>
  <cols>
    <col min="1" max="1" width="12.5703125" style="2" bestFit="1" customWidth="1"/>
    <col min="3" max="3" width="9.140625" style="2"/>
  </cols>
  <sheetData>
    <row r="1" spans="1:10" x14ac:dyDescent="0.25">
      <c r="A1" s="139" t="s">
        <v>447</v>
      </c>
    </row>
    <row r="2" spans="1:10" x14ac:dyDescent="0.25">
      <c r="A2" s="2">
        <v>20</v>
      </c>
      <c r="G2" t="s">
        <v>466</v>
      </c>
    </row>
    <row r="3" spans="1:10" x14ac:dyDescent="0.25">
      <c r="A3" s="2">
        <v>26</v>
      </c>
    </row>
    <row r="4" spans="1:10" x14ac:dyDescent="0.25">
      <c r="A4" s="2">
        <v>30</v>
      </c>
      <c r="C4" s="139" t="s">
        <v>463</v>
      </c>
      <c r="F4" s="128"/>
    </row>
    <row r="5" spans="1:10" ht="15.75" thickBot="1" x14ac:dyDescent="0.3">
      <c r="A5" s="2">
        <v>35</v>
      </c>
      <c r="C5" s="2">
        <v>20</v>
      </c>
    </row>
    <row r="6" spans="1:10" x14ac:dyDescent="0.25">
      <c r="A6" s="2">
        <v>38</v>
      </c>
      <c r="C6" s="2">
        <v>30</v>
      </c>
      <c r="G6" s="137" t="s">
        <v>463</v>
      </c>
      <c r="H6" s="137" t="s">
        <v>465</v>
      </c>
      <c r="I6" s="137" t="s">
        <v>463</v>
      </c>
      <c r="J6" s="137" t="s">
        <v>465</v>
      </c>
    </row>
    <row r="7" spans="1:10" x14ac:dyDescent="0.25">
      <c r="A7" s="2">
        <v>40</v>
      </c>
      <c r="C7" s="2">
        <v>40</v>
      </c>
      <c r="G7" s="140">
        <v>20</v>
      </c>
      <c r="H7" s="135">
        <v>2</v>
      </c>
      <c r="I7" s="140">
        <v>40</v>
      </c>
      <c r="J7" s="135">
        <v>5</v>
      </c>
    </row>
    <row r="8" spans="1:10" x14ac:dyDescent="0.25">
      <c r="A8" s="2">
        <v>45</v>
      </c>
      <c r="C8" s="2">
        <v>50</v>
      </c>
      <c r="G8" s="140">
        <v>30</v>
      </c>
      <c r="H8" s="135">
        <v>3</v>
      </c>
      <c r="I8" s="140">
        <v>30</v>
      </c>
      <c r="J8" s="135">
        <v>3</v>
      </c>
    </row>
    <row r="9" spans="1:10" x14ac:dyDescent="0.25">
      <c r="A9" s="2">
        <v>20</v>
      </c>
      <c r="G9" s="140">
        <v>40</v>
      </c>
      <c r="H9" s="135">
        <v>5</v>
      </c>
      <c r="I9" s="140">
        <v>50</v>
      </c>
      <c r="J9" s="135">
        <v>3</v>
      </c>
    </row>
    <row r="10" spans="1:10" x14ac:dyDescent="0.25">
      <c r="A10" s="2">
        <v>22</v>
      </c>
      <c r="G10" s="140">
        <v>50</v>
      </c>
      <c r="H10" s="135">
        <v>3</v>
      </c>
      <c r="I10" s="140">
        <v>20</v>
      </c>
      <c r="J10" s="135">
        <v>2</v>
      </c>
    </row>
    <row r="11" spans="1:10" ht="15.75" thickBot="1" x14ac:dyDescent="0.3">
      <c r="A11" s="2">
        <v>34</v>
      </c>
      <c r="G11" s="136" t="s">
        <v>464</v>
      </c>
      <c r="H11" s="136">
        <v>0</v>
      </c>
      <c r="I11" s="141" t="s">
        <v>464</v>
      </c>
      <c r="J11" s="136">
        <v>0</v>
      </c>
    </row>
    <row r="12" spans="1:10" x14ac:dyDescent="0.25">
      <c r="A12" s="2">
        <v>36</v>
      </c>
    </row>
    <row r="13" spans="1:10" x14ac:dyDescent="0.25">
      <c r="A13" s="2">
        <v>42</v>
      </c>
    </row>
    <row r="14" spans="1:10" x14ac:dyDescent="0.25">
      <c r="A14" s="2">
        <v>46</v>
      </c>
    </row>
  </sheetData>
  <sortState ref="I7:J11">
    <sortCondition descending="1" ref="J7"/>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3"/>
  <sheetViews>
    <sheetView workbookViewId="0">
      <selection sqref="A1:C8"/>
    </sheetView>
  </sheetViews>
  <sheetFormatPr defaultRowHeight="15" x14ac:dyDescent="0.25"/>
  <cols>
    <col min="1" max="1" width="12.5703125" bestFit="1" customWidth="1"/>
    <col min="2" max="2" width="17.7109375" bestFit="1" customWidth="1"/>
    <col min="3" max="3" width="9.85546875" bestFit="1" customWidth="1"/>
    <col min="6" max="6" width="16.7109375" bestFit="1" customWidth="1"/>
    <col min="7" max="7" width="12.85546875" bestFit="1" customWidth="1"/>
    <col min="8" max="8" width="16.7109375" bestFit="1" customWidth="1"/>
    <col min="9" max="9" width="10.140625" bestFit="1" customWidth="1"/>
  </cols>
  <sheetData>
    <row r="1" spans="1:9" x14ac:dyDescent="0.25">
      <c r="A1" t="s">
        <v>447</v>
      </c>
      <c r="B1" s="134" t="s">
        <v>448</v>
      </c>
      <c r="C1" s="2" t="s">
        <v>449</v>
      </c>
    </row>
    <row r="2" spans="1:9" x14ac:dyDescent="0.25">
      <c r="A2" s="2">
        <v>20</v>
      </c>
      <c r="B2" s="134">
        <v>10</v>
      </c>
      <c r="C2" s="2">
        <v>12</v>
      </c>
    </row>
    <row r="3" spans="1:9" x14ac:dyDescent="0.25">
      <c r="A3" s="2">
        <v>26</v>
      </c>
      <c r="B3" s="134">
        <v>20</v>
      </c>
      <c r="C3" s="2">
        <v>15</v>
      </c>
      <c r="F3" s="177" t="s">
        <v>470</v>
      </c>
      <c r="G3" s="177"/>
      <c r="H3" s="177"/>
    </row>
    <row r="4" spans="1:9" ht="15.75" thickBot="1" x14ac:dyDescent="0.3">
      <c r="A4" s="2">
        <v>30</v>
      </c>
      <c r="B4" s="134">
        <v>25</v>
      </c>
      <c r="C4" s="2">
        <v>10</v>
      </c>
    </row>
    <row r="5" spans="1:9" x14ac:dyDescent="0.25">
      <c r="A5" s="2">
        <v>35</v>
      </c>
      <c r="B5" s="134">
        <v>30</v>
      </c>
      <c r="C5" s="2">
        <v>20</v>
      </c>
      <c r="F5" s="137"/>
      <c r="G5" s="137" t="s">
        <v>447</v>
      </c>
      <c r="H5" s="137" t="s">
        <v>448</v>
      </c>
      <c r="I5" s="137" t="s">
        <v>449</v>
      </c>
    </row>
    <row r="6" spans="1:9" x14ac:dyDescent="0.25">
      <c r="A6" s="2">
        <v>38</v>
      </c>
      <c r="B6" s="134">
        <v>35</v>
      </c>
      <c r="C6" s="2">
        <v>25</v>
      </c>
      <c r="F6" s="135" t="s">
        <v>447</v>
      </c>
      <c r="G6" s="135">
        <v>1</v>
      </c>
      <c r="H6" s="135"/>
      <c r="I6" s="135"/>
    </row>
    <row r="7" spans="1:9" x14ac:dyDescent="0.25">
      <c r="A7" s="2">
        <v>40</v>
      </c>
      <c r="B7" s="134">
        <v>50</v>
      </c>
      <c r="C7" s="2">
        <v>20</v>
      </c>
      <c r="F7" s="135" t="s">
        <v>448</v>
      </c>
      <c r="G7" s="135">
        <v>0.96149261564738342</v>
      </c>
      <c r="H7" s="135">
        <v>1</v>
      </c>
      <c r="I7" s="135"/>
    </row>
    <row r="8" spans="1:9" ht="15.75" thickBot="1" x14ac:dyDescent="0.3">
      <c r="A8" s="2">
        <v>45</v>
      </c>
      <c r="B8" s="134">
        <v>60</v>
      </c>
      <c r="C8" s="2">
        <v>10</v>
      </c>
      <c r="F8" s="136" t="s">
        <v>449</v>
      </c>
      <c r="G8" s="136">
        <v>0.28597119518312331</v>
      </c>
      <c r="H8" s="136">
        <v>0.10801021461548703</v>
      </c>
      <c r="I8" s="136">
        <v>1</v>
      </c>
    </row>
    <row r="10" spans="1:9" x14ac:dyDescent="0.25">
      <c r="A10" s="177" t="s">
        <v>469</v>
      </c>
      <c r="B10" s="177"/>
    </row>
    <row r="11" spans="1:9" ht="72" customHeight="1" x14ac:dyDescent="0.25">
      <c r="A11" s="142" t="s">
        <v>467</v>
      </c>
      <c r="B11" s="132">
        <f>CORREL(Table2123[Temperature],Table2123[Price of ice cream])</f>
        <v>0.96149261564738342</v>
      </c>
    </row>
    <row r="13" spans="1:9" ht="51" customHeight="1" x14ac:dyDescent="0.25">
      <c r="A13" s="142" t="s">
        <v>468</v>
      </c>
      <c r="B13" s="132">
        <f>CORREL(Table2123[Temperature],Table2123[Units sold])</f>
        <v>0.28597119518312331</v>
      </c>
    </row>
  </sheetData>
  <mergeCells count="2">
    <mergeCell ref="A10:B10"/>
    <mergeCell ref="F3:H3"/>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8"/>
  <sheetViews>
    <sheetView workbookViewId="0">
      <selection activeCell="F10" sqref="F10"/>
    </sheetView>
  </sheetViews>
  <sheetFormatPr defaultRowHeight="15" x14ac:dyDescent="0.25"/>
  <cols>
    <col min="1" max="1" width="12.5703125" bestFit="1" customWidth="1"/>
    <col min="2" max="2" width="17.7109375" bestFit="1" customWidth="1"/>
    <col min="5" max="5" width="34.5703125" customWidth="1"/>
    <col min="6" max="6" width="16.85546875" bestFit="1" customWidth="1"/>
  </cols>
  <sheetData>
    <row r="1" spans="1:6" x14ac:dyDescent="0.25">
      <c r="A1" t="s">
        <v>447</v>
      </c>
      <c r="B1" s="134" t="s">
        <v>448</v>
      </c>
      <c r="C1" s="2" t="s">
        <v>449</v>
      </c>
    </row>
    <row r="2" spans="1:6" x14ac:dyDescent="0.25">
      <c r="A2" s="2">
        <v>20</v>
      </c>
      <c r="B2" s="134">
        <v>10</v>
      </c>
      <c r="C2" s="2">
        <v>12</v>
      </c>
      <c r="E2" s="132" t="s">
        <v>471</v>
      </c>
      <c r="F2" s="113" t="s">
        <v>472</v>
      </c>
    </row>
    <row r="3" spans="1:6" x14ac:dyDescent="0.25">
      <c r="A3" s="2">
        <v>26</v>
      </c>
      <c r="B3" s="134">
        <v>20</v>
      </c>
      <c r="C3" s="2">
        <v>15</v>
      </c>
      <c r="E3">
        <v>26</v>
      </c>
      <c r="F3">
        <v>35</v>
      </c>
    </row>
    <row r="4" spans="1:6" x14ac:dyDescent="0.25">
      <c r="A4" s="2">
        <v>30</v>
      </c>
      <c r="B4" s="134">
        <v>25</v>
      </c>
      <c r="C4" s="2">
        <v>10</v>
      </c>
      <c r="E4">
        <v>35</v>
      </c>
      <c r="F4">
        <v>20</v>
      </c>
    </row>
    <row r="5" spans="1:6" x14ac:dyDescent="0.25">
      <c r="A5" s="2">
        <v>35</v>
      </c>
      <c r="B5" s="134">
        <v>30</v>
      </c>
      <c r="C5" s="2">
        <v>20</v>
      </c>
      <c r="E5">
        <v>40</v>
      </c>
      <c r="F5">
        <v>30</v>
      </c>
    </row>
    <row r="6" spans="1:6" x14ac:dyDescent="0.25">
      <c r="A6" s="2">
        <v>38</v>
      </c>
      <c r="B6" s="134">
        <v>35</v>
      </c>
      <c r="C6" s="2">
        <v>25</v>
      </c>
    </row>
    <row r="7" spans="1:6" ht="45.75" customHeight="1" x14ac:dyDescent="0.25">
      <c r="A7" s="2">
        <v>40</v>
      </c>
      <c r="B7" s="134">
        <v>50</v>
      </c>
      <c r="C7" s="2">
        <v>20</v>
      </c>
      <c r="E7" s="36" t="s">
        <v>473</v>
      </c>
      <c r="F7" s="36" t="s">
        <v>474</v>
      </c>
    </row>
    <row r="8" spans="1:6" x14ac:dyDescent="0.25">
      <c r="A8" s="2">
        <v>45</v>
      </c>
      <c r="B8" s="134">
        <v>60</v>
      </c>
      <c r="C8" s="2">
        <v>10</v>
      </c>
      <c r="F8" s="114"/>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35"/>
  <sheetViews>
    <sheetView workbookViewId="0">
      <selection activeCell="I11" sqref="I11"/>
    </sheetView>
  </sheetViews>
  <sheetFormatPr defaultRowHeight="15" x14ac:dyDescent="0.25"/>
  <cols>
    <col min="1" max="1" width="12.5703125" bestFit="1" customWidth="1"/>
    <col min="2" max="2" width="17.7109375" bestFit="1" customWidth="1"/>
    <col min="3" max="3" width="9.85546875" bestFit="1" customWidth="1"/>
  </cols>
  <sheetData>
    <row r="1" spans="1:15" x14ac:dyDescent="0.25">
      <c r="A1" t="s">
        <v>447</v>
      </c>
      <c r="B1" s="134" t="s">
        <v>448</v>
      </c>
      <c r="C1" s="2" t="s">
        <v>449</v>
      </c>
    </row>
    <row r="2" spans="1:15" x14ac:dyDescent="0.25">
      <c r="A2" s="2">
        <v>20</v>
      </c>
      <c r="B2" s="134">
        <v>10</v>
      </c>
      <c r="C2" s="2">
        <v>12</v>
      </c>
    </row>
    <row r="3" spans="1:15" x14ac:dyDescent="0.25">
      <c r="A3" s="2">
        <v>26</v>
      </c>
      <c r="B3" s="134">
        <v>20</v>
      </c>
      <c r="C3" s="2">
        <v>15</v>
      </c>
    </row>
    <row r="4" spans="1:15" x14ac:dyDescent="0.25">
      <c r="A4" s="2">
        <v>30</v>
      </c>
      <c r="B4" s="134">
        <v>25</v>
      </c>
      <c r="C4" s="2">
        <v>10</v>
      </c>
      <c r="J4" t="s">
        <v>475</v>
      </c>
    </row>
    <row r="5" spans="1:15" ht="15.75" thickBot="1" x14ac:dyDescent="0.3">
      <c r="A5" s="2">
        <v>35</v>
      </c>
      <c r="B5" s="134">
        <v>30</v>
      </c>
      <c r="C5" s="2">
        <v>20</v>
      </c>
    </row>
    <row r="6" spans="1:15" x14ac:dyDescent="0.25">
      <c r="A6" s="2">
        <v>38</v>
      </c>
      <c r="B6" s="134">
        <v>35</v>
      </c>
      <c r="C6" s="2">
        <v>25</v>
      </c>
      <c r="J6" s="138" t="s">
        <v>476</v>
      </c>
      <c r="K6" s="138"/>
    </row>
    <row r="7" spans="1:15" x14ac:dyDescent="0.25">
      <c r="A7" s="2">
        <v>40</v>
      </c>
      <c r="B7" s="134">
        <v>50</v>
      </c>
      <c r="C7" s="2">
        <v>20</v>
      </c>
      <c r="J7" s="135" t="s">
        <v>477</v>
      </c>
      <c r="K7" s="135">
        <v>0.67140778703765924</v>
      </c>
    </row>
    <row r="8" spans="1:15" x14ac:dyDescent="0.25">
      <c r="A8" s="2">
        <v>45</v>
      </c>
      <c r="B8" s="134">
        <v>60</v>
      </c>
      <c r="C8" s="2">
        <v>10</v>
      </c>
      <c r="J8" s="135" t="s">
        <v>478</v>
      </c>
      <c r="K8" s="135">
        <v>0.45078841649480683</v>
      </c>
    </row>
    <row r="9" spans="1:15" x14ac:dyDescent="0.25">
      <c r="J9" s="135" t="s">
        <v>479</v>
      </c>
      <c r="K9" s="135">
        <v>0.17618262474221025</v>
      </c>
    </row>
    <row r="10" spans="1:15" x14ac:dyDescent="0.25">
      <c r="J10" s="135" t="s">
        <v>451</v>
      </c>
      <c r="K10" s="135">
        <v>5.2664205079932858</v>
      </c>
    </row>
    <row r="11" spans="1:15" ht="15.75" thickBot="1" x14ac:dyDescent="0.3">
      <c r="J11" s="136" t="s">
        <v>480</v>
      </c>
      <c r="K11" s="136">
        <v>7</v>
      </c>
    </row>
    <row r="13" spans="1:15" ht="15.75" thickBot="1" x14ac:dyDescent="0.3">
      <c r="J13" t="s">
        <v>481</v>
      </c>
    </row>
    <row r="14" spans="1:15" x14ac:dyDescent="0.25">
      <c r="J14" s="137"/>
      <c r="K14" s="137" t="s">
        <v>485</v>
      </c>
      <c r="L14" s="137" t="s">
        <v>486</v>
      </c>
      <c r="M14" s="137" t="s">
        <v>487</v>
      </c>
      <c r="N14" s="137" t="s">
        <v>149</v>
      </c>
      <c r="O14" s="137" t="s">
        <v>488</v>
      </c>
    </row>
    <row r="15" spans="1:15" x14ac:dyDescent="0.25">
      <c r="J15" s="135" t="s">
        <v>482</v>
      </c>
      <c r="K15" s="135">
        <v>2</v>
      </c>
      <c r="L15" s="135">
        <v>91.059260131950978</v>
      </c>
      <c r="M15" s="135">
        <v>45.529630065975489</v>
      </c>
      <c r="N15" s="135">
        <v>1.641583790413788</v>
      </c>
      <c r="O15" s="135">
        <v>0.30163336345628172</v>
      </c>
    </row>
    <row r="16" spans="1:15" x14ac:dyDescent="0.25">
      <c r="J16" s="135" t="s">
        <v>483</v>
      </c>
      <c r="K16" s="135">
        <v>4</v>
      </c>
      <c r="L16" s="135">
        <v>110.94073986804902</v>
      </c>
      <c r="M16" s="135">
        <v>27.735184967012255</v>
      </c>
      <c r="N16" s="135"/>
      <c r="O16" s="135"/>
    </row>
    <row r="17" spans="10:18" ht="15.75" thickBot="1" x14ac:dyDescent="0.3">
      <c r="J17" s="136" t="s">
        <v>153</v>
      </c>
      <c r="K17" s="136">
        <v>6</v>
      </c>
      <c r="L17" s="136">
        <v>202</v>
      </c>
      <c r="M17" s="136"/>
      <c r="N17" s="136"/>
      <c r="O17" s="136"/>
    </row>
    <row r="18" spans="10:18" ht="15.75" thickBot="1" x14ac:dyDescent="0.3"/>
    <row r="19" spans="10:18" x14ac:dyDescent="0.25">
      <c r="J19" s="137"/>
      <c r="K19" s="137" t="s">
        <v>489</v>
      </c>
      <c r="L19" s="137" t="s">
        <v>451</v>
      </c>
      <c r="M19" s="137" t="s">
        <v>490</v>
      </c>
      <c r="N19" s="137" t="s">
        <v>491</v>
      </c>
      <c r="O19" s="137" t="s">
        <v>492</v>
      </c>
      <c r="P19" s="137" t="s">
        <v>493</v>
      </c>
      <c r="Q19" s="137" t="s">
        <v>494</v>
      </c>
      <c r="R19" s="137" t="s">
        <v>495</v>
      </c>
    </row>
    <row r="20" spans="10:18" x14ac:dyDescent="0.25">
      <c r="J20" s="135" t="s">
        <v>484</v>
      </c>
      <c r="K20" s="135">
        <v>-13.762959472196041</v>
      </c>
      <c r="L20" s="135">
        <v>16.610662727188043</v>
      </c>
      <c r="M20" s="135">
        <v>-0.82856173159599877</v>
      </c>
      <c r="N20" s="135">
        <v>0.4539282486124292</v>
      </c>
      <c r="O20" s="135">
        <v>-59.881552695188716</v>
      </c>
      <c r="P20" s="135">
        <v>32.355633750796628</v>
      </c>
      <c r="Q20" s="135">
        <v>-59.881552695188716</v>
      </c>
      <c r="R20" s="135">
        <v>32.355633750796628</v>
      </c>
    </row>
    <row r="21" spans="10:18" x14ac:dyDescent="0.25">
      <c r="J21" s="135" t="s">
        <v>447</v>
      </c>
      <c r="K21" s="135">
        <v>1.6195805843543827</v>
      </c>
      <c r="L21" s="135">
        <v>0.90562772286533511</v>
      </c>
      <c r="M21" s="135">
        <v>1.788351376026958</v>
      </c>
      <c r="N21" s="135">
        <v>0.14823496196201452</v>
      </c>
      <c r="O21" s="135">
        <v>-0.89484507392650059</v>
      </c>
      <c r="P21" s="135">
        <v>4.1340062426352659</v>
      </c>
      <c r="Q21" s="135">
        <v>-0.89484507392650059</v>
      </c>
      <c r="R21" s="135">
        <v>4.1340062426352659</v>
      </c>
    </row>
    <row r="22" spans="10:18" ht="15.75" thickBot="1" x14ac:dyDescent="0.3">
      <c r="J22" s="136" t="s">
        <v>448</v>
      </c>
      <c r="K22" s="136">
        <v>-0.74191800188501433</v>
      </c>
      <c r="L22" s="136">
        <v>0.45256122545635846</v>
      </c>
      <c r="M22" s="136">
        <v>-1.6393759786576307</v>
      </c>
      <c r="N22" s="136">
        <v>0.17647810450746465</v>
      </c>
      <c r="O22" s="136">
        <v>-1.9984294011056356</v>
      </c>
      <c r="P22" s="136">
        <v>0.51459339733560705</v>
      </c>
      <c r="Q22" s="136">
        <v>-1.9984294011056356</v>
      </c>
      <c r="R22" s="136">
        <v>0.51459339733560705</v>
      </c>
    </row>
    <row r="26" spans="10:18" x14ac:dyDescent="0.25">
      <c r="J26" t="s">
        <v>496</v>
      </c>
      <c r="N26" t="s">
        <v>500</v>
      </c>
    </row>
    <row r="27" spans="10:18" ht="15.75" thickBot="1" x14ac:dyDescent="0.3"/>
    <row r="28" spans="10:18" x14ac:dyDescent="0.25">
      <c r="J28" s="137" t="s">
        <v>497</v>
      </c>
      <c r="K28" s="137" t="s">
        <v>498</v>
      </c>
      <c r="L28" s="137" t="s">
        <v>499</v>
      </c>
      <c r="N28" s="137" t="s">
        <v>501</v>
      </c>
      <c r="O28" s="137" t="s">
        <v>449</v>
      </c>
    </row>
    <row r="29" spans="10:18" x14ac:dyDescent="0.25">
      <c r="J29" s="135">
        <v>1</v>
      </c>
      <c r="K29" s="135">
        <v>11.209472196041469</v>
      </c>
      <c r="L29" s="135">
        <v>0.79052780395853084</v>
      </c>
      <c r="N29" s="135">
        <v>7.1428571428571432</v>
      </c>
      <c r="O29" s="135">
        <v>10</v>
      </c>
    </row>
    <row r="30" spans="10:18" x14ac:dyDescent="0.25">
      <c r="J30" s="135">
        <v>2</v>
      </c>
      <c r="K30" s="135">
        <v>13.507775683317618</v>
      </c>
      <c r="L30" s="135">
        <v>1.4922243166823819</v>
      </c>
      <c r="N30" s="135">
        <v>21.428571428571431</v>
      </c>
      <c r="O30" s="135">
        <v>10</v>
      </c>
    </row>
    <row r="31" spans="10:18" x14ac:dyDescent="0.25">
      <c r="J31" s="135">
        <v>3</v>
      </c>
      <c r="K31" s="135">
        <v>16.276508011310082</v>
      </c>
      <c r="L31" s="135">
        <v>-6.2765080113100815</v>
      </c>
      <c r="N31" s="135">
        <v>35.714285714285715</v>
      </c>
      <c r="O31" s="135">
        <v>12</v>
      </c>
    </row>
    <row r="32" spans="10:18" x14ac:dyDescent="0.25">
      <c r="J32" s="135">
        <v>4</v>
      </c>
      <c r="K32" s="135">
        <v>20.664820923656929</v>
      </c>
      <c r="L32" s="135">
        <v>-0.66482092365692935</v>
      </c>
      <c r="N32" s="135">
        <v>50.000000000000007</v>
      </c>
      <c r="O32" s="135">
        <v>15</v>
      </c>
    </row>
    <row r="33" spans="10:15" x14ac:dyDescent="0.25">
      <c r="J33" s="135">
        <v>5</v>
      </c>
      <c r="K33" s="135">
        <v>21.813972667294998</v>
      </c>
      <c r="L33" s="135">
        <v>3.1860273327050024</v>
      </c>
      <c r="N33" s="135">
        <v>64.285714285714292</v>
      </c>
      <c r="O33" s="135">
        <v>20</v>
      </c>
    </row>
    <row r="34" spans="10:15" x14ac:dyDescent="0.25">
      <c r="J34" s="135">
        <v>6</v>
      </c>
      <c r="K34" s="135">
        <v>13.924363807728547</v>
      </c>
      <c r="L34" s="135">
        <v>6.0756361922714532</v>
      </c>
      <c r="N34" s="135">
        <v>78.571428571428569</v>
      </c>
      <c r="O34" s="135">
        <v>20</v>
      </c>
    </row>
    <row r="35" spans="10:15" ht="15.75" thickBot="1" x14ac:dyDescent="0.3">
      <c r="J35" s="136">
        <v>7</v>
      </c>
      <c r="K35" s="136">
        <v>14.603086710650324</v>
      </c>
      <c r="L35" s="136">
        <v>-4.6030867106503237</v>
      </c>
      <c r="N35" s="136">
        <v>92.857142857142861</v>
      </c>
      <c r="O35" s="136">
        <v>25</v>
      </c>
    </row>
  </sheetData>
  <sortState ref="O29:O35">
    <sortCondition ref="O29"/>
  </sortState>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election activeCell="L8" sqref="L8"/>
    </sheetView>
  </sheetViews>
  <sheetFormatPr defaultRowHeight="15" x14ac:dyDescent="0.25"/>
  <cols>
    <col min="1" max="1" width="14.85546875" bestFit="1" customWidth="1"/>
    <col min="2" max="2" width="18.42578125" customWidth="1"/>
    <col min="3" max="4" width="14.85546875" bestFit="1" customWidth="1"/>
    <col min="5" max="5" width="13.28515625" bestFit="1" customWidth="1"/>
    <col min="6" max="13" width="9.42578125" bestFit="1" customWidth="1"/>
    <col min="14" max="19" width="10.42578125" bestFit="1" customWidth="1"/>
  </cols>
  <sheetData>
    <row r="1" spans="1:15" x14ac:dyDescent="0.25">
      <c r="A1" s="85" t="s">
        <v>525</v>
      </c>
      <c r="B1" s="85" t="s">
        <v>526</v>
      </c>
      <c r="C1" s="85" t="s">
        <v>527</v>
      </c>
      <c r="D1" s="85" t="s">
        <v>528</v>
      </c>
      <c r="E1" s="85" t="s">
        <v>529</v>
      </c>
      <c r="F1" t="s">
        <v>515</v>
      </c>
      <c r="G1" t="s">
        <v>516</v>
      </c>
      <c r="H1" t="s">
        <v>517</v>
      </c>
      <c r="I1" t="s">
        <v>518</v>
      </c>
      <c r="J1" t="s">
        <v>519</v>
      </c>
      <c r="K1" t="s">
        <v>520</v>
      </c>
      <c r="L1" t="s">
        <v>521</v>
      </c>
      <c r="M1" t="s">
        <v>522</v>
      </c>
      <c r="N1" t="s">
        <v>523</v>
      </c>
      <c r="O1" t="s">
        <v>524</v>
      </c>
    </row>
    <row r="2" spans="1:15" x14ac:dyDescent="0.25">
      <c r="A2" s="85" t="s">
        <v>531</v>
      </c>
      <c r="B2" s="85">
        <v>239015775225</v>
      </c>
      <c r="C2" s="85">
        <v>176</v>
      </c>
      <c r="D2" s="85">
        <v>99906694994601</v>
      </c>
      <c r="E2" s="85">
        <v>177.004038102495</v>
      </c>
      <c r="F2" s="85"/>
      <c r="G2" s="85"/>
      <c r="H2" s="85"/>
      <c r="I2" s="85"/>
      <c r="J2" s="85"/>
      <c r="K2" s="85"/>
      <c r="L2" s="85"/>
      <c r="M2" s="85"/>
      <c r="N2" s="85"/>
      <c r="O2" s="85"/>
    </row>
    <row r="3" spans="1:15" x14ac:dyDescent="0.25">
      <c r="A3" s="85" t="s">
        <v>531</v>
      </c>
      <c r="B3" s="85">
        <v>274949297277</v>
      </c>
      <c r="C3" s="85">
        <v>176</v>
      </c>
      <c r="D3" s="85">
        <v>43486256586701</v>
      </c>
      <c r="E3" s="85">
        <v>177.396330635021</v>
      </c>
      <c r="F3" s="85"/>
      <c r="G3" s="85"/>
      <c r="H3" s="85"/>
      <c r="I3" s="85"/>
      <c r="J3" s="85"/>
      <c r="K3" s="85"/>
      <c r="L3" s="85"/>
      <c r="M3" s="85"/>
      <c r="N3" s="85"/>
      <c r="O3" s="85"/>
    </row>
    <row r="4" spans="1:15" x14ac:dyDescent="0.25">
      <c r="A4" s="85" t="s">
        <v>533</v>
      </c>
      <c r="B4" s="85">
        <v>360839598647</v>
      </c>
      <c r="C4" s="85">
        <v>177</v>
      </c>
      <c r="D4" s="85">
        <v>580683078112</v>
      </c>
      <c r="E4" s="85">
        <v>178.14164435679001</v>
      </c>
      <c r="F4" s="85"/>
      <c r="G4" s="85"/>
      <c r="H4" s="85"/>
      <c r="I4" s="85"/>
      <c r="J4" s="85"/>
      <c r="K4" s="85"/>
      <c r="L4" s="85"/>
      <c r="M4" s="85"/>
      <c r="N4" s="85"/>
      <c r="O4" s="85"/>
    </row>
    <row r="5" spans="1:15" x14ac:dyDescent="0.25">
      <c r="A5" s="85" t="s">
        <v>531</v>
      </c>
      <c r="B5" s="85">
        <v>408461852371</v>
      </c>
      <c r="C5" s="85">
        <v>177</v>
      </c>
      <c r="D5" s="85">
        <v>412461749009</v>
      </c>
      <c r="E5" s="85">
        <v>176.90342214553499</v>
      </c>
      <c r="F5" s="85"/>
      <c r="G5" s="85"/>
      <c r="H5" s="85" t="s">
        <v>534</v>
      </c>
      <c r="I5" s="85">
        <v>1</v>
      </c>
      <c r="J5" s="85"/>
      <c r="K5" s="85"/>
      <c r="L5" s="85"/>
      <c r="M5" s="85"/>
      <c r="N5" s="85"/>
      <c r="O5" s="85"/>
    </row>
    <row r="6" spans="1:15" x14ac:dyDescent="0.25">
      <c r="A6" s="85" t="s">
        <v>531</v>
      </c>
      <c r="B6" s="85">
        <v>601299834494</v>
      </c>
      <c r="C6" s="85">
        <v>175</v>
      </c>
      <c r="D6" s="85">
        <v>98348016999199</v>
      </c>
      <c r="E6" s="85">
        <v>177.05504577869499</v>
      </c>
      <c r="F6" s="85"/>
      <c r="G6" s="85"/>
      <c r="H6" s="85" t="s">
        <v>535</v>
      </c>
      <c r="I6" s="85">
        <v>2</v>
      </c>
      <c r="J6" s="85"/>
      <c r="K6" s="85"/>
      <c r="L6" s="85"/>
      <c r="M6" s="85"/>
      <c r="N6" s="85"/>
      <c r="O6" s="85"/>
    </row>
    <row r="7" spans="1:15" x14ac:dyDescent="0.25">
      <c r="A7" s="85" t="s">
        <v>531</v>
      </c>
      <c r="B7" s="85">
        <v>746301895632</v>
      </c>
      <c r="C7" s="85">
        <v>177</v>
      </c>
      <c r="D7" s="85">
        <v>37977868957699</v>
      </c>
      <c r="E7" s="85">
        <v>176.40541023047101</v>
      </c>
      <c r="F7" s="85"/>
      <c r="G7" s="85"/>
      <c r="H7" s="85" t="s">
        <v>536</v>
      </c>
      <c r="I7" s="85">
        <v>3</v>
      </c>
      <c r="J7" s="85"/>
      <c r="K7" s="85"/>
      <c r="L7" s="85"/>
      <c r="M7" s="85"/>
      <c r="N7" s="85"/>
      <c r="O7" s="85"/>
    </row>
    <row r="8" spans="1:15" x14ac:dyDescent="0.25">
      <c r="A8" s="85" t="s">
        <v>531</v>
      </c>
      <c r="B8" s="85">
        <v>778342481435</v>
      </c>
      <c r="C8" s="85">
        <v>176</v>
      </c>
      <c r="D8" s="85">
        <v>97580769639299</v>
      </c>
      <c r="E8" s="85">
        <v>178.28604192156999</v>
      </c>
      <c r="F8" s="85"/>
      <c r="G8" s="85"/>
      <c r="H8" s="85"/>
      <c r="I8" s="85">
        <v>4</v>
      </c>
      <c r="J8" s="85"/>
      <c r="K8" s="85"/>
      <c r="L8" s="85"/>
      <c r="M8" s="85"/>
      <c r="N8" s="85"/>
      <c r="O8" s="85"/>
    </row>
    <row r="9" spans="1:15" x14ac:dyDescent="0.25">
      <c r="A9" s="85" t="s">
        <v>531</v>
      </c>
      <c r="B9" s="85">
        <v>817922165499</v>
      </c>
      <c r="C9" s="85">
        <v>176</v>
      </c>
      <c r="D9" s="85">
        <v>66832293508199</v>
      </c>
      <c r="E9" s="85">
        <v>177.63280826361299</v>
      </c>
      <c r="F9" s="85"/>
      <c r="G9" s="85"/>
      <c r="H9" s="85"/>
      <c r="I9" s="85">
        <v>5</v>
      </c>
      <c r="J9" s="85"/>
      <c r="K9" s="85"/>
      <c r="L9" s="85"/>
      <c r="M9" s="85"/>
      <c r="N9" s="85"/>
      <c r="O9" s="85"/>
    </row>
    <row r="10" spans="1:15" x14ac:dyDescent="0.25">
      <c r="A10" s="85" t="s">
        <v>531</v>
      </c>
      <c r="B10" s="85">
        <v>839451153101</v>
      </c>
      <c r="C10" s="85">
        <v>177</v>
      </c>
      <c r="D10" s="85">
        <v>19772136738601</v>
      </c>
      <c r="E10" s="85">
        <v>179.060899036915</v>
      </c>
      <c r="F10" s="85"/>
      <c r="G10" s="85"/>
      <c r="H10" s="85"/>
      <c r="I10" s="85">
        <v>6</v>
      </c>
      <c r="J10" s="85"/>
      <c r="K10" s="85"/>
      <c r="L10" s="85"/>
      <c r="M10" s="85"/>
      <c r="N10" s="85"/>
      <c r="O10" s="85"/>
    </row>
    <row r="11" spans="1:15" x14ac:dyDescent="0.25">
      <c r="A11" s="85" t="s">
        <v>531</v>
      </c>
      <c r="B11" s="85">
        <v>874129801452</v>
      </c>
      <c r="C11" s="85">
        <v>176</v>
      </c>
      <c r="D11" s="85">
        <v>6774497034999</v>
      </c>
      <c r="E11" s="85">
        <v>177.16830220453301</v>
      </c>
      <c r="F11" s="85"/>
      <c r="G11" s="85"/>
      <c r="H11" s="85"/>
      <c r="I11" s="85">
        <v>7</v>
      </c>
      <c r="J11" s="85"/>
      <c r="K11" s="85"/>
      <c r="L11" s="85"/>
      <c r="M11" s="85"/>
      <c r="N11" s="85"/>
      <c r="O11" s="85"/>
    </row>
    <row r="12" spans="1:15" x14ac:dyDescent="0.25">
      <c r="A12" s="85" t="s">
        <v>531</v>
      </c>
      <c r="B12" s="85">
        <v>918844938972</v>
      </c>
      <c r="C12" s="85">
        <v>176</v>
      </c>
      <c r="D12" s="85">
        <v>819076695268</v>
      </c>
      <c r="E12" s="85">
        <v>177.79445743548499</v>
      </c>
      <c r="F12" s="85"/>
      <c r="G12" s="85"/>
      <c r="H12" s="85"/>
      <c r="I12" s="85">
        <v>8</v>
      </c>
      <c r="J12" s="85"/>
      <c r="K12" s="85"/>
      <c r="L12" s="85"/>
      <c r="M12" s="85"/>
      <c r="N12" s="85"/>
      <c r="O12" s="85"/>
    </row>
    <row r="13" spans="1:15" x14ac:dyDescent="0.25">
      <c r="A13" s="85" t="s">
        <v>530</v>
      </c>
      <c r="B13" s="85">
        <v>3054280291801</v>
      </c>
      <c r="C13" s="85">
        <v>177</v>
      </c>
      <c r="D13" s="85">
        <v>34092659355</v>
      </c>
      <c r="E13" s="85">
        <v>177.34416394633499</v>
      </c>
      <c r="F13" s="85"/>
      <c r="G13" s="85"/>
      <c r="H13" s="85"/>
      <c r="I13" s="85">
        <v>9</v>
      </c>
      <c r="J13" s="85"/>
      <c r="K13" s="85"/>
      <c r="L13" s="85"/>
      <c r="M13" s="85"/>
      <c r="N13" s="85"/>
      <c r="O13" s="85"/>
    </row>
    <row r="14" spans="1:15" x14ac:dyDescent="0.25">
      <c r="A14" s="85" t="s">
        <v>531</v>
      </c>
      <c r="B14" s="85">
        <v>3929793984301</v>
      </c>
      <c r="C14" s="85">
        <v>176</v>
      </c>
      <c r="D14" s="85">
        <v>429156002757</v>
      </c>
      <c r="E14" s="85">
        <v>177.701366283038</v>
      </c>
      <c r="F14" s="85"/>
      <c r="G14" s="85"/>
      <c r="H14" s="85"/>
      <c r="I14" s="85">
        <v>10</v>
      </c>
      <c r="J14" s="85"/>
      <c r="K14" s="85"/>
      <c r="L14" s="85"/>
      <c r="M14" s="85"/>
      <c r="N14" s="85"/>
      <c r="O14" s="85"/>
    </row>
    <row r="15" spans="1:15" x14ac:dyDescent="0.25">
      <c r="A15" s="85" t="s">
        <v>530</v>
      </c>
      <c r="B15" s="85">
        <v>6116422105899</v>
      </c>
      <c r="C15" s="85">
        <v>177</v>
      </c>
      <c r="D15" s="85">
        <v>99799506429</v>
      </c>
      <c r="E15" s="85">
        <v>176.430830126686</v>
      </c>
      <c r="F15" s="85"/>
      <c r="G15" s="85"/>
      <c r="H15" s="85"/>
      <c r="I15" s="85">
        <v>11</v>
      </c>
      <c r="J15" s="85"/>
      <c r="K15" s="85"/>
      <c r="L15" s="85"/>
      <c r="M15" s="85"/>
      <c r="N15" s="85"/>
      <c r="O15" s="85"/>
    </row>
    <row r="16" spans="1:15" x14ac:dyDescent="0.25">
      <c r="A16" s="85" t="s">
        <v>531</v>
      </c>
      <c r="B16" s="85">
        <v>10831258965399</v>
      </c>
      <c r="C16" s="85">
        <v>176</v>
      </c>
      <c r="D16" s="85">
        <v>60372408049</v>
      </c>
      <c r="E16" s="85">
        <v>176.30051705036601</v>
      </c>
      <c r="F16" s="85"/>
      <c r="G16" s="85"/>
      <c r="H16" s="85"/>
      <c r="I16" s="85"/>
      <c r="J16" s="85"/>
      <c r="K16" s="85"/>
      <c r="L16" s="85"/>
      <c r="M16" s="85"/>
      <c r="N16" s="85"/>
      <c r="O16" s="85"/>
    </row>
    <row r="17" spans="1:15" x14ac:dyDescent="0.25">
      <c r="A17" s="85" t="s">
        <v>531</v>
      </c>
      <c r="B17" s="85">
        <v>11438831592699</v>
      </c>
      <c r="C17" s="85">
        <v>177</v>
      </c>
      <c r="D17" s="85">
        <v>121048632786</v>
      </c>
      <c r="E17" s="85">
        <v>176.35394064285799</v>
      </c>
      <c r="F17" s="85"/>
      <c r="G17" s="85"/>
      <c r="H17" s="85"/>
      <c r="I17" s="85"/>
      <c r="J17" s="85"/>
      <c r="K17" s="85"/>
      <c r="L17" s="85"/>
      <c r="M17" s="85"/>
      <c r="N17" s="85"/>
      <c r="O17" s="85"/>
    </row>
    <row r="18" spans="1:15" x14ac:dyDescent="0.25">
      <c r="A18" s="85" t="s">
        <v>530</v>
      </c>
      <c r="B18" s="85">
        <v>12548634358399</v>
      </c>
      <c r="C18" s="85">
        <v>177</v>
      </c>
      <c r="D18" s="85">
        <v>38549918083601</v>
      </c>
      <c r="E18" s="85">
        <v>177.03270969651999</v>
      </c>
      <c r="F18" s="85"/>
      <c r="G18" s="85"/>
      <c r="H18" s="85"/>
      <c r="I18" s="85"/>
      <c r="J18" s="85"/>
      <c r="K18" s="85"/>
      <c r="L18" s="85"/>
      <c r="M18" s="85"/>
      <c r="N18" s="85"/>
      <c r="O18" s="85"/>
    </row>
    <row r="19" spans="1:15" x14ac:dyDescent="0.25">
      <c r="A19" s="85" t="s">
        <v>531</v>
      </c>
      <c r="B19" s="85">
        <v>16058650281599</v>
      </c>
      <c r="C19" s="85">
        <v>176</v>
      </c>
      <c r="D19" s="85">
        <v>89586685985901</v>
      </c>
      <c r="E19" s="85">
        <v>177.652274608017</v>
      </c>
      <c r="F19" s="85"/>
      <c r="G19" s="85"/>
      <c r="H19" s="85"/>
      <c r="I19" s="85"/>
      <c r="J19" s="85"/>
      <c r="K19" s="85"/>
      <c r="L19" s="85"/>
      <c r="M19" s="85"/>
      <c r="N19" s="85"/>
      <c r="O19" s="85"/>
    </row>
    <row r="20" spans="1:15" x14ac:dyDescent="0.25">
      <c r="A20" s="85" t="s">
        <v>530</v>
      </c>
      <c r="B20" s="85">
        <v>16493668281001</v>
      </c>
      <c r="C20" s="85">
        <v>176</v>
      </c>
      <c r="D20" s="85">
        <v>87889774339399</v>
      </c>
      <c r="E20" s="85">
        <v>177.40529185594301</v>
      </c>
      <c r="F20" s="85"/>
      <c r="G20" s="85"/>
      <c r="H20" s="85"/>
      <c r="I20" s="85"/>
      <c r="J20" s="85"/>
      <c r="K20" s="85"/>
      <c r="L20" s="85"/>
      <c r="M20" s="85"/>
      <c r="N20" s="85"/>
      <c r="O20" s="85"/>
    </row>
    <row r="21" spans="1:15" x14ac:dyDescent="0.25">
      <c r="A21" s="85" t="s">
        <v>530</v>
      </c>
      <c r="B21" s="85">
        <v>22642413139701</v>
      </c>
      <c r="C21" s="85">
        <v>177</v>
      </c>
      <c r="D21" s="85">
        <v>779492860266</v>
      </c>
      <c r="E21" s="85">
        <v>177.10041785773799</v>
      </c>
      <c r="F21" s="85"/>
      <c r="G21" s="85"/>
      <c r="H21" s="85"/>
      <c r="I21" s="85"/>
      <c r="J21" s="85"/>
      <c r="K21" s="85"/>
      <c r="L21" s="85"/>
      <c r="M21" s="85"/>
      <c r="N21" s="85"/>
      <c r="O21" s="85"/>
    </row>
    <row r="22" spans="1:15" x14ac:dyDescent="0.25">
      <c r="A22" s="85" t="s">
        <v>530</v>
      </c>
      <c r="B22" s="85">
        <v>22869227868799</v>
      </c>
      <c r="C22" s="85">
        <v>176</v>
      </c>
      <c r="D22" s="85">
        <v>47934091981401</v>
      </c>
      <c r="E22" s="85">
        <v>177.10418639886501</v>
      </c>
    </row>
    <row r="23" spans="1:15" x14ac:dyDescent="0.25">
      <c r="A23" s="85" t="s">
        <v>530</v>
      </c>
      <c r="B23" s="85">
        <v>26244508427101</v>
      </c>
      <c r="C23" s="85">
        <v>177</v>
      </c>
      <c r="D23" s="85">
        <v>14882859510701</v>
      </c>
      <c r="E23" s="85">
        <v>177.11524524183699</v>
      </c>
    </row>
    <row r="24" spans="1:15" x14ac:dyDescent="0.25">
      <c r="A24" s="85" t="s">
        <v>530</v>
      </c>
      <c r="B24" s="85">
        <v>27699568102599</v>
      </c>
      <c r="C24" s="85">
        <v>176</v>
      </c>
      <c r="D24" s="85">
        <v>957268920193</v>
      </c>
      <c r="E24" s="85">
        <v>177.71061254033501</v>
      </c>
    </row>
    <row r="25" spans="1:15" x14ac:dyDescent="0.25">
      <c r="A25" s="85" t="s">
        <v>532</v>
      </c>
      <c r="B25" s="85">
        <v>35744091424999</v>
      </c>
      <c r="C25" s="85">
        <v>177</v>
      </c>
      <c r="D25" s="85">
        <v>20817143105799</v>
      </c>
      <c r="E25" s="85">
        <v>177.59335237605001</v>
      </c>
    </row>
    <row r="26" spans="1:15" x14ac:dyDescent="0.25">
      <c r="A26" s="85" t="s">
        <v>530</v>
      </c>
      <c r="B26" s="85">
        <v>47950716058801</v>
      </c>
      <c r="C26" s="85">
        <v>176</v>
      </c>
      <c r="D26" s="85">
        <v>43676236818101</v>
      </c>
      <c r="E26" s="85">
        <v>177.128367531761</v>
      </c>
    </row>
    <row r="27" spans="1:15" x14ac:dyDescent="0.25">
      <c r="A27" s="85" t="s">
        <v>530</v>
      </c>
      <c r="B27" s="85">
        <v>55004126542599</v>
      </c>
      <c r="C27" s="85">
        <v>176</v>
      </c>
      <c r="D27" s="85">
        <v>443421205</v>
      </c>
      <c r="E27" s="85">
        <v>178.079635168278</v>
      </c>
    </row>
    <row r="28" spans="1:15" x14ac:dyDescent="0.25">
      <c r="A28" s="85" t="s">
        <v>531</v>
      </c>
      <c r="B28" s="85">
        <v>57306975487299</v>
      </c>
      <c r="C28" s="85">
        <v>178</v>
      </c>
      <c r="D28" s="85">
        <v>134604582348</v>
      </c>
      <c r="E28" s="85">
        <v>178.036858366448</v>
      </c>
    </row>
    <row r="29" spans="1:15" x14ac:dyDescent="0.25">
      <c r="A29" s="85" t="s">
        <v>530</v>
      </c>
      <c r="B29" s="85">
        <v>70362547891801</v>
      </c>
      <c r="C29" s="85">
        <v>177</v>
      </c>
      <c r="D29" s="85">
        <v>36081823953501</v>
      </c>
      <c r="E29" s="85">
        <v>177.54028416149299</v>
      </c>
    </row>
    <row r="30" spans="1:15" x14ac:dyDescent="0.25">
      <c r="A30" s="85" t="s">
        <v>533</v>
      </c>
      <c r="B30" s="85">
        <v>88277961855599</v>
      </c>
      <c r="C30" s="85">
        <v>177</v>
      </c>
      <c r="D30" s="85">
        <v>352595079015</v>
      </c>
      <c r="E30" s="85">
        <v>177.11817597761399</v>
      </c>
    </row>
    <row r="31" spans="1:15" x14ac:dyDescent="0.25">
      <c r="A31" s="85" t="s">
        <v>533</v>
      </c>
      <c r="B31" s="85">
        <v>93853303000401</v>
      </c>
      <c r="C31" s="85">
        <v>176</v>
      </c>
      <c r="D31" s="85">
        <v>41449500224601</v>
      </c>
      <c r="E31" s="85">
        <v>177.18796703107299</v>
      </c>
    </row>
    <row r="32" spans="1:15" x14ac:dyDescent="0.25">
      <c r="A32" s="85" t="s">
        <v>533</v>
      </c>
      <c r="B32" s="85">
        <v>94544379542501</v>
      </c>
      <c r="C32" s="85">
        <v>175</v>
      </c>
      <c r="D32" s="85">
        <v>74754558288299</v>
      </c>
      <c r="E32" s="85">
        <v>177.68726435683399</v>
      </c>
    </row>
    <row r="33" spans="1:5" x14ac:dyDescent="0.25">
      <c r="A33" s="85" t="s">
        <v>530</v>
      </c>
      <c r="B33" s="85">
        <v>96720292957599</v>
      </c>
      <c r="C33" s="85">
        <v>176</v>
      </c>
      <c r="D33" s="85">
        <v>93326509214199</v>
      </c>
      <c r="E33" s="85">
        <v>176.92557577835001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A4A63B-1253-4E98-A498-6C5A4C8AF3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11</vt:i4>
      </vt:variant>
    </vt:vector>
  </HeadingPairs>
  <TitlesOfParts>
    <vt:vector size="26" baseType="lpstr">
      <vt:lpstr>GreatLearning Excel for Beginne</vt:lpstr>
      <vt:lpstr>SimpliLearn Website stuff</vt:lpstr>
      <vt:lpstr>Macros &amp; VBA</vt:lpstr>
      <vt:lpstr>macros example sheet</vt:lpstr>
      <vt:lpstr>Sheet1</vt:lpstr>
      <vt:lpstr>Sheet3</vt:lpstr>
      <vt:lpstr>VBA example</vt:lpstr>
      <vt:lpstr>Getting data from other sources</vt:lpstr>
      <vt:lpstr>Getting data from Web</vt:lpstr>
      <vt:lpstr>Descriptive statistics practice</vt:lpstr>
      <vt:lpstr>Histogram</vt:lpstr>
      <vt:lpstr>Correlation</vt:lpstr>
      <vt:lpstr>Sampling</vt:lpstr>
      <vt:lpstr>Regression</vt:lpstr>
      <vt:lpstr>power query data loading sample</vt:lpstr>
      <vt:lpstr>Ages</vt:lpstr>
      <vt:lpstr>'Getting data from Web'!data_analyst_learning_path_2020.md</vt:lpstr>
      <vt:lpstr>jobtitle</vt:lpstr>
      <vt:lpstr>lookupfun</vt:lpstr>
      <vt:lpstr>'Getting data from other sources'!mtcars___Dataset</vt:lpstr>
      <vt:lpstr>newsearch</vt:lpstr>
      <vt:lpstr>newsearchjob</vt:lpstr>
      <vt:lpstr>ourjobtitlesearch</vt:lpstr>
      <vt:lpstr>oursearch</vt:lpstr>
      <vt:lpstr>salaryrange</vt:lpstr>
      <vt:lpstr>taxslab1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2021-10-25T04:03:55Z</dcterms:created>
  <dcterms:modified xsi:type="dcterms:W3CDTF">2022-04-16T17:37:49Z</dcterms:modified>
</cp:coreProperties>
</file>