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asa\Desktop\Data Analytics Boot Camp\Excel WOrk\"/>
    </mc:Choice>
  </mc:AlternateContent>
  <xr:revisionPtr revIDLastSave="0" documentId="13_ncr:1_{EE2CA35D-FFE2-41B8-B651-3C1026067FBE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Full Table" sheetId="1" r:id="rId1"/>
    <sheet name="CategoryStats" sheetId="3" r:id="rId2"/>
    <sheet name="SubCategoryStats" sheetId="5" r:id="rId3"/>
    <sheet name="PivotLineChart" sheetId="7" r:id="rId4"/>
    <sheet name="Bonus" sheetId="8" r:id="rId5"/>
  </sheets>
  <definedNames>
    <definedName name="_xlnm._FilterDatabase" localSheetId="0" hidden="1">'Full Table'!$A$1:$T$4115</definedName>
  </definedNames>
  <calcPr calcId="191029"/>
  <pivotCaches>
    <pivotCache cacheId="27" r:id="rId6"/>
    <pivotCache cacheId="3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C13" i="8"/>
  <c r="B13" i="8"/>
  <c r="D12" i="8"/>
  <c r="D11" i="8"/>
  <c r="D10" i="8"/>
  <c r="D9" i="8"/>
  <c r="D8" i="8"/>
  <c r="D7" i="8"/>
  <c r="D6" i="8"/>
  <c r="D5" i="8"/>
  <c r="D4" i="8"/>
  <c r="D2" i="8"/>
  <c r="D3" i="8"/>
  <c r="C3" i="8"/>
  <c r="C2" i="8"/>
  <c r="C12" i="8"/>
  <c r="C9" i="8"/>
  <c r="C10" i="8"/>
  <c r="C11" i="8"/>
  <c r="C8" i="8"/>
  <c r="C7" i="8"/>
  <c r="C6" i="8"/>
  <c r="C5" i="8"/>
  <c r="C4" i="8"/>
  <c r="B12" i="8"/>
  <c r="B11" i="8"/>
  <c r="B10" i="8"/>
  <c r="B9" i="8"/>
  <c r="B8" i="8"/>
  <c r="B7" i="8"/>
  <c r="B6" i="8"/>
  <c r="B4" i="8"/>
  <c r="B5" i="8"/>
  <c r="B3" i="8" l="1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<sst xmlns="http://schemas.openxmlformats.org/spreadsheetml/2006/main" count="24821" uniqueCount="8402">
  <si>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</si>
  <si>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</si>
  <si>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</si>
  <si>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</si>
  <si>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</si>
  <si>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</si>
  <si>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</si>
  <si>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</si>
  <si>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</si>
  <si>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</si>
  <si>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</si>
  <si>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</si>
  <si>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</si>
  <si>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</si>
  <si>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</si>
  <si>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</si>
  <si>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</si>
  <si>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</si>
  <si>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</si>
  <si>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</si>
  <si>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</si>
  <si>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</si>
  <si>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</si>
  <si>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</si>
  <si>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</si>
  <si>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</si>
  <si>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</si>
  <si>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</si>
  <si>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</si>
  <si>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</si>
  <si>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</si>
  <si>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</si>
  <si>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</si>
  <si>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</si>
  <si>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</si>
  <si>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</si>
  <si>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</si>
  <si>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</si>
  <si>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</si>
  <si>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</si>
  <si>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</si>
  <si>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</si>
  <si>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</si>
  <si>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</si>
  <si>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</si>
  <si>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</si>
  <si>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</si>
  <si>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</si>
  <si>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</si>
  <si>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</si>
  <si>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</si>
  <si>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</si>
  <si>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</si>
  <si>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</si>
  <si>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</si>
  <si>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</si>
  <si>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</si>
  <si>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</si>
  <si>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</si>
  <si>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</si>
  <si>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</si>
  <si>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</si>
  <si>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</si>
  <si>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</si>
  <si>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</si>
  <si>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</si>
  <si>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</si>
  <si>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</si>
  <si>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</si>
  <si>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</si>
  <si>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</si>
  <si>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</si>
  <si>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</si>
  <si>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</si>
  <si>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</si>
  <si>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</si>
  <si>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</si>
  <si>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</si>
  <si>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</si>
  <si>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</si>
  <si>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</si>
  <si>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</si>
  <si>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</si>
  <si>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</si>
  <si>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</si>
  <si>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</si>
  <si>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</si>
  <si>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</si>
  <si>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</si>
  <si>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</si>
  <si>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</si>
  <si>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</si>
  <si>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</si>
  <si>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</si>
  <si>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</si>
  <si>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</si>
  <si>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</si>
  <si>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</si>
  <si>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</si>
  <si>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</si>
  <si>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</si>
  <si>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</si>
  <si>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</si>
  <si>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</si>
  <si>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</si>
  <si>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</si>
  <si>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</si>
  <si>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</si>
  <si>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</si>
  <si>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</si>
  <si>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</si>
  <si>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</si>
  <si>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</si>
  <si>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</si>
  <si>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</si>
  <si>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</si>
  <si>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</si>
  <si>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</si>
  <si>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</si>
  <si>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</si>
  <si>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</si>
  <si>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</si>
  <si>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</si>
  <si>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</si>
  <si>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</si>
  <si>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</si>
  <si>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</si>
  <si>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</si>
  <si>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</si>
  <si>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</si>
  <si>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</si>
  <si>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</si>
  <si>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</si>
  <si>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</si>
  <si>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</si>
  <si>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</si>
  <si>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</si>
  <si>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</si>
  <si>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</si>
  <si>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</si>
  <si>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</si>
  <si>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</si>
  <si>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</si>
  <si>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</si>
  <si>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</si>
  <si>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</si>
  <si>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</si>
  <si>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</si>
  <si>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</si>
  <si>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</si>
  <si>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</si>
  <si>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</si>
  <si>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</si>
  <si>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</si>
  <si>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</si>
  <si>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</si>
  <si>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</si>
  <si>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</si>
  <si>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</si>
  <si>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</si>
  <si>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</si>
  <si>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</si>
  <si>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</si>
  <si>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</si>
  <si>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</si>
  <si>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</si>
  <si>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</si>
  <si>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</si>
  <si>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</si>
  <si>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</si>
  <si>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</si>
  <si>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</si>
  <si>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</si>
  <si>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</si>
  <si>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</si>
  <si>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</si>
  <si>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</si>
  <si>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</si>
  <si>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</si>
  <si>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</si>
  <si>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</si>
  <si>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</si>
  <si>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</si>
  <si>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</si>
  <si>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</si>
  <si>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</si>
  <si>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</si>
  <si>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</si>
  <si>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</si>
  <si>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</si>
  <si>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</si>
  <si>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</si>
  <si>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</si>
  <si>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</si>
  <si>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</si>
  <si>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</si>
  <si>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</si>
  <si>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</si>
  <si>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</si>
  <si>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</si>
  <si>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</si>
  <si>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</si>
  <si>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</si>
  <si>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</si>
  <si>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</si>
  <si>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</si>
  <si>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</si>
  <si>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</si>
  <si>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</si>
  <si>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</si>
  <si>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</si>
  <si>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</si>
  <si>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</si>
  <si>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</si>
  <si>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</si>
  <si>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</si>
  <si>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</si>
  <si>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</si>
  <si>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</si>
  <si>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</si>
  <si>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</si>
  <si>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</si>
  <si>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</si>
  <si>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</si>
  <si>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</si>
  <si>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</si>
  <si>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</si>
  <si>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</si>
  <si>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</si>
  <si>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</si>
  <si>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</si>
  <si>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</si>
  <si>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</si>
  <si>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</si>
  <si>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</si>
  <si>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</si>
  <si>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</si>
  <si>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</si>
  <si>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</si>
  <si>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</si>
  <si>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</si>
  <si>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</si>
  <si>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</si>
  <si>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</si>
  <si>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</si>
  <si>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</si>
  <si>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</si>
  <si>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</si>
  <si>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</si>
  <si>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</si>
  <si>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</si>
  <si>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</si>
  <si>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</si>
  <si>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</si>
  <si>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</si>
  <si>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</si>
  <si>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</si>
  <si>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</si>
  <si>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</si>
  <si>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</si>
  <si>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</si>
  <si>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</si>
  <si>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</si>
  <si>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</si>
  <si>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</si>
  <si>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</si>
  <si>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</si>
  <si>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</si>
  <si>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</si>
  <si>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</si>
  <si>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</si>
  <si>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</si>
  <si>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</si>
  <si>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</si>
  <si>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</si>
  <si>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</si>
  <si>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</si>
  <si>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</si>
  <si>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</si>
  <si>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</si>
  <si>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</si>
  <si>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</si>
  <si>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</si>
  <si>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</si>
  <si>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</si>
  <si>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</si>
  <si>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</si>
  <si>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</si>
  <si>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</si>
  <si>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</si>
  <si>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</si>
  <si>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</si>
  <si>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</si>
  <si>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</si>
  <si>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</si>
  <si>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</si>
  <si>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</si>
  <si>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</si>
  <si>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</si>
  <si>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</si>
  <si>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</si>
  <si>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</si>
  <si>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</si>
  <si>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</si>
  <si>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</si>
  <si>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</si>
  <si>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</si>
  <si>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</si>
  <si>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</si>
  <si>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</si>
  <si>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</si>
  <si>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</si>
  <si>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</si>
  <si>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</si>
  <si>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</si>
  <si>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</si>
  <si>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</si>
  <si>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</si>
  <si>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</si>
  <si>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</si>
  <si>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</si>
  <si>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</si>
  <si>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</si>
  <si>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</si>
  <si>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</si>
  <si>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</si>
  <si>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</si>
  <si>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</si>
  <si>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</si>
  <si>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</si>
  <si>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</si>
  <si>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</si>
  <si>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</si>
  <si>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</si>
  <si>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</si>
  <si>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</si>
  <si>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</si>
  <si>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</si>
  <si>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</si>
  <si>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</si>
  <si>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</si>
  <si>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</si>
  <si>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</si>
  <si>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</si>
  <si>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</si>
  <si>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</si>
  <si>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</si>
  <si>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</si>
  <si>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</si>
  <si>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</si>
  <si>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</si>
  <si>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</si>
  <si>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</si>
  <si>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</si>
  <si>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</si>
  <si>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</si>
  <si>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</si>
  <si>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</si>
  <si>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</si>
  <si>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</si>
  <si>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</si>
  <si>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</si>
  <si>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</si>
  <si>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</si>
  <si>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</si>
  <si>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</si>
  <si>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</si>
  <si>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</si>
  <si>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</si>
  <si>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</si>
  <si>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</si>
  <si>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</si>
  <si>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</si>
  <si>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</si>
  <si>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</si>
  <si>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</si>
  <si>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</si>
  <si>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</si>
  <si>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</si>
  <si>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</si>
  <si>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</si>
  <si>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</si>
  <si>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</si>
  <si>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</si>
  <si>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</si>
  <si>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</si>
  <si>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</si>
  <si>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</si>
  <si>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</si>
  <si>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</si>
  <si>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</si>
  <si>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</si>
  <si>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</si>
  <si>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</si>
  <si>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</si>
  <si>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</si>
  <si>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</si>
  <si>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</si>
  <si>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</si>
  <si>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</si>
  <si>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</si>
  <si>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</si>
  <si>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</si>
  <si>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</si>
  <si>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</si>
  <si>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</si>
  <si>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</si>
  <si>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</si>
  <si>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</si>
  <si>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</si>
  <si>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</si>
  <si>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</si>
  <si>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</si>
  <si>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</si>
  <si>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</si>
  <si>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</si>
  <si>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</si>
  <si>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</si>
  <si>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</si>
  <si>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</si>
  <si>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</si>
  <si>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</si>
  <si>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</si>
  <si>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</si>
  <si>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</si>
  <si>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</si>
  <si>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</si>
  <si>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</si>
  <si>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</si>
  <si>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</si>
  <si>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</si>
  <si>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</si>
  <si>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</si>
  <si>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</si>
  <si>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</si>
  <si>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</si>
  <si>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</si>
  <si>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</si>
  <si>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</si>
  <si>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</si>
  <si>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</si>
  <si>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</si>
  <si>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</si>
  <si>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</si>
  <si>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</si>
  <si>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</si>
  <si>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</si>
  <si>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</si>
  <si>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</si>
  <si>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</si>
  <si>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</si>
  <si>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</si>
  <si>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</si>
  <si>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</si>
  <si>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</si>
  <si>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</si>
  <si>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</si>
  <si>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</si>
  <si>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</si>
  <si>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</si>
  <si>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</si>
  <si>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</si>
  <si>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</si>
  <si>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</si>
  <si>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</si>
  <si>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</si>
  <si>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</si>
  <si>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</si>
  <si>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</si>
  <si>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</si>
  <si>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</si>
  <si>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</si>
  <si>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</si>
  <si>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</si>
  <si>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</si>
  <si>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</si>
  <si>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</si>
  <si>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</si>
  <si>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</si>
  <si>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</si>
  <si>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</si>
  <si>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</si>
  <si>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</si>
  <si>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</si>
  <si>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</si>
  <si>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</si>
  <si>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</si>
  <si>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</si>
  <si>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</si>
  <si>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</si>
  <si>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</si>
  <si>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</si>
  <si>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</si>
  <si>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</si>
  <si>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</si>
  <si>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</si>
  <si>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</si>
  <si>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</si>
  <si>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</si>
  <si>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</si>
  <si>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</si>
  <si>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</si>
  <si>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</si>
  <si>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</si>
  <si>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</si>
  <si>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</si>
  <si>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</si>
  <si>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</si>
  <si>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</si>
  <si>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</si>
  <si>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</si>
  <si>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</si>
  <si>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</si>
  <si>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</si>
  <si>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</si>
  <si>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</si>
  <si>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</si>
  <si>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</si>
  <si>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</si>
  <si>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</si>
  <si>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</si>
  <si>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</si>
  <si>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</si>
  <si>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</si>
  <si>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</si>
  <si>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</si>
  <si>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</si>
  <si>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</si>
  <si>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</si>
  <si>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</si>
  <si>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</si>
  <si>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</si>
  <si>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</si>
  <si>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</si>
  <si>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</si>
  <si>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</si>
  <si>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</si>
  <si>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</si>
  <si>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</si>
  <si>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</si>
  <si>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</si>
  <si>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</si>
  <si>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</si>
  <si>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</si>
  <si>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</si>
  <si>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</si>
  <si>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</si>
  <si>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</si>
  <si>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</si>
  <si>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</si>
  <si>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</si>
  <si>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</si>
  <si>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</si>
  <si>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</si>
  <si>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</si>
  <si>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</si>
  <si>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</si>
  <si>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</si>
  <si>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</si>
  <si>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</si>
  <si>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</si>
  <si>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</si>
  <si>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</si>
  <si>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</si>
  <si>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</si>
  <si>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</si>
  <si>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</si>
  <si>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</si>
  <si>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</si>
  <si>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</si>
  <si>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</si>
  <si>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</si>
  <si>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</si>
  <si>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</si>
  <si>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</si>
  <si>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</si>
  <si>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</si>
  <si>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</si>
  <si>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</si>
  <si>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</si>
  <si>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</si>
  <si>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</si>
  <si>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</si>
  <si>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</si>
  <si>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</si>
  <si>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</si>
  <si>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</si>
  <si>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</si>
  <si>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</si>
  <si>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</si>
  <si>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</si>
  <si>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</si>
  <si>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</si>
  <si>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</si>
  <si>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</si>
  <si>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</si>
  <si>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</si>
  <si>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</si>
  <si>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</si>
  <si>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</si>
  <si>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</si>
  <si>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</si>
  <si>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</si>
  <si>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</si>
  <si>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</si>
  <si>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</si>
  <si>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</si>
  <si>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</si>
  <si>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</si>
  <si>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</si>
  <si>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</si>
  <si>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</si>
  <si>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</si>
  <si>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</si>
  <si>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</si>
  <si>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</si>
  <si>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</si>
  <si>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</si>
  <si>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</si>
  <si>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</si>
  <si>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</si>
  <si>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</si>
  <si>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</si>
  <si>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</si>
  <si>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</si>
  <si>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</si>
  <si>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</si>
  <si>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</si>
  <si>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</si>
  <si>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</si>
  <si>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</si>
  <si>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</si>
  <si>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</si>
  <si>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</si>
  <si>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</si>
  <si>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</si>
  <si>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</si>
  <si>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</si>
  <si>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</si>
  <si>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</si>
  <si>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</si>
  <si>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</si>
  <si>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</si>
  <si>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</si>
  <si>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</si>
  <si>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</si>
  <si>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</si>
  <si>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</si>
  <si>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</si>
  <si>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</si>
  <si>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</si>
  <si>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</si>
  <si>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</si>
  <si>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</si>
  <si>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</si>
  <si>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</si>
  <si>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</si>
  <si>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</si>
  <si>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</si>
  <si>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</si>
  <si>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</si>
  <si>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</si>
  <si>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</si>
  <si>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</si>
  <si>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</si>
  <si>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</si>
  <si>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</si>
  <si>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</si>
  <si>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</si>
  <si>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</si>
  <si>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</si>
  <si>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</si>
  <si>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</si>
  <si>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</si>
  <si>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</si>
  <si>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</si>
  <si>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</si>
  <si>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</si>
  <si>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</si>
  <si>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</si>
  <si>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</si>
  <si>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</si>
  <si>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</si>
  <si>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</si>
  <si>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</si>
  <si>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</si>
  <si>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</si>
  <si>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</si>
  <si>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</si>
  <si>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</si>
  <si>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</si>
  <si>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</si>
  <si>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</si>
  <si>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</si>
  <si>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</si>
  <si>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</si>
  <si>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</si>
  <si>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</si>
  <si>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</si>
  <si>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</si>
  <si>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</si>
  <si>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</si>
  <si>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</si>
  <si>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</si>
  <si>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</si>
  <si>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</si>
  <si>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</si>
  <si>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</si>
  <si>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</si>
  <si>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</si>
  <si>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</si>
  <si>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</si>
  <si>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</si>
  <si>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</si>
  <si>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</si>
  <si>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</si>
  <si>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</si>
  <si>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</si>
  <si>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</si>
  <si>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</si>
  <si>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</si>
  <si>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</si>
  <si>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</si>
  <si>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</si>
  <si>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</si>
  <si>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</si>
  <si>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</si>
  <si>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</si>
  <si>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</si>
  <si>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</si>
  <si>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</si>
  <si>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</si>
  <si>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</si>
  <si>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</si>
  <si>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</si>
  <si>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</si>
  <si>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</si>
  <si>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</si>
  <si>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</si>
  <si>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</si>
  <si>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</si>
  <si>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</si>
  <si>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</si>
  <si>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</si>
  <si>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</si>
  <si>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</si>
  <si>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</si>
  <si>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</si>
  <si>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</si>
  <si>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</si>
  <si>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</si>
  <si>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</si>
  <si>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</si>
  <si>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</si>
  <si>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</si>
  <si>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</si>
  <si>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</si>
  <si>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</si>
  <si>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</si>
  <si>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</si>
  <si>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</si>
  <si>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</si>
  <si>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</si>
  <si>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</si>
  <si>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</si>
  <si>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</si>
  <si>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</si>
  <si>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</si>
  <si>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</si>
  <si>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</si>
  <si>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</si>
  <si>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</si>
  <si>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</si>
  <si>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</si>
  <si>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</si>
  <si>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</si>
  <si>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</si>
  <si>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</si>
  <si>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</si>
  <si>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</si>
  <si>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</si>
  <si>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</si>
  <si>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</si>
  <si>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</si>
  <si>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</si>
  <si>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</si>
  <si>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</si>
  <si>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</si>
  <si>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</si>
  <si>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</si>
  <si>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</si>
  <si>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</si>
  <si>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</si>
  <si>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</si>
  <si>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</si>
  <si>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</si>
  <si>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</si>
  <si>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</si>
  <si>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</si>
  <si>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</si>
  <si>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</si>
  <si>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</si>
  <si>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</si>
  <si>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</si>
  <si>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</si>
  <si>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</si>
  <si>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</si>
  <si>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</si>
  <si>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</si>
  <si>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</si>
  <si>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</si>
  <si>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</si>
  <si>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</si>
  <si>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</si>
  <si>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</si>
  <si>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</si>
  <si>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</si>
  <si>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</si>
  <si>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</si>
  <si>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</si>
  <si>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</si>
  <si>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</si>
  <si>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</si>
  <si>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</si>
  <si>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</si>
  <si>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</si>
  <si>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</si>
  <si>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</si>
  <si>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</si>
  <si>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</si>
  <si>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</si>
  <si>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</si>
  <si>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</si>
  <si>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</si>
  <si>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</si>
  <si>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</si>
  <si>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</si>
  <si>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</si>
  <si>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</si>
  <si>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</si>
  <si>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</si>
  <si>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</si>
  <si>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</si>
  <si>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</si>
  <si>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</si>
  <si>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</si>
  <si>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</si>
  <si>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</si>
  <si>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</si>
  <si>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</si>
  <si>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</si>
  <si>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</si>
  <si>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</si>
  <si>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</si>
  <si>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</si>
  <si>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</si>
  <si>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</si>
  <si>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</si>
  <si>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</si>
  <si>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</si>
  <si>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</si>
  <si>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</si>
  <si>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</si>
  <si>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</si>
  <si>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</si>
  <si>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</si>
  <si>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</si>
  <si>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</si>
  <si>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</si>
  <si>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</si>
  <si>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</si>
  <si>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</si>
  <si>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</si>
  <si>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</si>
  <si>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</si>
  <si>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</si>
  <si>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</si>
  <si>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</si>
  <si>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</si>
  <si>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</si>
  <si>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</si>
  <si>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</si>
  <si>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</si>
  <si>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</si>
  <si>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</si>
  <si>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</si>
  <si>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</si>
  <si>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</si>
  <si>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</si>
  <si>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</si>
  <si>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</si>
  <si>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</si>
  <si>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</si>
  <si>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</si>
  <si>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</si>
  <si>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</si>
  <si>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</si>
  <si>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</si>
  <si>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</si>
  <si>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</si>
  <si>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</si>
  <si>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</si>
  <si>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</si>
  <si>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</si>
  <si>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</si>
  <si>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</si>
  <si>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</si>
  <si>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</si>
  <si>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</si>
  <si>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</si>
  <si>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</si>
  <si>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</si>
  <si>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</si>
  <si>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</si>
  <si>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</si>
  <si>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</si>
  <si>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</si>
  <si>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</si>
  <si>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</si>
  <si>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</si>
  <si>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</si>
  <si>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</si>
  <si>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</si>
  <si>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</si>
  <si>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</si>
  <si>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</si>
  <si>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</si>
  <si>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</si>
  <si>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</si>
  <si>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</si>
  <si>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</si>
  <si>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</si>
  <si>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</si>
  <si>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</si>
  <si>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</si>
  <si>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</si>
  <si>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</si>
  <si>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</si>
  <si>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</si>
  <si>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</si>
  <si>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</si>
  <si>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</si>
  <si>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</si>
  <si>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</si>
  <si>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</si>
  <si>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</si>
  <si>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</si>
  <si>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</si>
  <si>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</si>
  <si>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</si>
  <si>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</si>
  <si>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</si>
  <si>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</si>
  <si>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</si>
  <si>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</si>
  <si>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</si>
  <si>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</si>
  <si>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</si>
  <si>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</si>
  <si>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</si>
  <si>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</si>
  <si>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</si>
  <si>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</si>
  <si>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</si>
  <si>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</si>
  <si>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</si>
  <si>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</si>
  <si>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</si>
  <si>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</si>
  <si>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</si>
  <si>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</si>
  <si>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</si>
  <si>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</si>
  <si>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</si>
  <si>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</si>
  <si>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</si>
  <si>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</si>
  <si>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</si>
  <si>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</si>
  <si>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</si>
  <si>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</si>
  <si>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</si>
  <si>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</si>
  <si>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</si>
  <si>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</si>
  <si>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</si>
  <si>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</si>
  <si>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</si>
  <si>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</si>
  <si>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</si>
  <si>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</si>
  <si>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</si>
  <si>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</si>
  <si>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</si>
  <si>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</si>
  <si>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</si>
  <si>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</si>
  <si>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</si>
  <si>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</si>
  <si>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</si>
  <si>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</si>
  <si>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</si>
  <si>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</si>
  <si>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</si>
  <si>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</si>
  <si>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</si>
  <si>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</si>
  <si>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</si>
  <si>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</si>
  <si>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</si>
  <si>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</si>
  <si>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</si>
  <si>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</si>
  <si>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</si>
  <si>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</si>
  <si>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</si>
  <si>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</si>
  <si>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</si>
  <si>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</si>
  <si>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</si>
  <si>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</si>
  <si>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</si>
  <si>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</si>
  <si>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</si>
  <si>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</si>
  <si>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</si>
  <si>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</si>
  <si>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</si>
  <si>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</si>
  <si>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</si>
  <si>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</si>
  <si>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</si>
  <si>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</si>
  <si>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</si>
  <si>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</si>
  <si>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</si>
  <si>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</si>
  <si>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</si>
  <si>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</si>
  <si>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</si>
  <si>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</si>
  <si>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</si>
  <si>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</si>
  <si>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</si>
  <si>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</si>
  <si>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</si>
  <si>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</si>
  <si>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</si>
  <si>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</si>
  <si>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</si>
  <si>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</si>
  <si>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</si>
  <si>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</si>
  <si>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</si>
  <si>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</si>
  <si>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</si>
  <si>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</si>
  <si>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</si>
  <si>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</si>
  <si>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</si>
  <si>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</si>
  <si>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</si>
  <si>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</si>
  <si>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</si>
  <si>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</si>
  <si>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</si>
  <si>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</si>
  <si>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</si>
  <si>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</si>
  <si>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</si>
  <si>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</si>
  <si>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</si>
  <si>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</si>
  <si>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</si>
  <si>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</si>
  <si>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</si>
  <si>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</si>
  <si>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</si>
  <si>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</si>
  <si>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</si>
  <si>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</si>
  <si>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</si>
  <si>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</si>
  <si>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</si>
  <si>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</si>
  <si>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</si>
  <si>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</si>
  <si>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</si>
  <si>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</si>
  <si>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</si>
  <si>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</si>
  <si>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</si>
  <si>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</si>
  <si>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</si>
  <si>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</si>
  <si>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</si>
  <si>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</si>
  <si>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</si>
  <si>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</si>
  <si>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</si>
  <si>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</si>
  <si>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</si>
  <si>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</si>
  <si>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</si>
  <si>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</si>
  <si>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</si>
  <si>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</si>
  <si>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</si>
  <si>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</si>
  <si>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</si>
  <si>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</si>
  <si>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</si>
  <si>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</si>
  <si>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</si>
  <si>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</si>
  <si>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</si>
  <si>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</si>
  <si>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</si>
  <si>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</si>
  <si>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</si>
  <si>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</si>
  <si>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</si>
  <si>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</si>
  <si>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</si>
  <si>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</si>
  <si>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</si>
  <si>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</si>
  <si>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</si>
  <si>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</si>
  <si>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</si>
  <si>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</si>
  <si>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</si>
  <si>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</si>
  <si>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</si>
  <si>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</si>
  <si>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</si>
  <si>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</si>
  <si>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</si>
  <si>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</si>
  <si>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</si>
  <si>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</si>
  <si>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</si>
  <si>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</si>
  <si>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</si>
  <si>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</si>
  <si>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</si>
  <si>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</si>
  <si>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</si>
  <si>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</si>
  <si>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</si>
  <si>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</si>
  <si>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</si>
  <si>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</si>
  <si>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</si>
  <si>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</si>
  <si>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</si>
  <si>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</si>
  <si>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</si>
  <si>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</si>
  <si>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</si>
  <si>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</si>
  <si>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</si>
  <si>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</si>
  <si>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</si>
  <si>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</si>
  <si>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</si>
  <si>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</si>
  <si>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</si>
  <si>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</si>
  <si>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</si>
  <si>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</si>
  <si>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</si>
  <si>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</si>
  <si>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</si>
  <si>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</si>
  <si>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</si>
  <si>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</si>
  <si>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</si>
  <si>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</si>
  <si>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</si>
  <si>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</si>
  <si>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</si>
  <si>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</si>
  <si>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</si>
  <si>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</si>
  <si>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</si>
  <si>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</si>
  <si>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</si>
  <si>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</si>
  <si>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</si>
  <si>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</si>
  <si>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</si>
  <si>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</si>
  <si>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</si>
  <si>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</si>
  <si>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</si>
  <si>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</si>
  <si>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</si>
  <si>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</si>
  <si>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</si>
  <si>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</si>
  <si>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</si>
  <si>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</si>
  <si>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</si>
  <si>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</si>
  <si>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</si>
  <si>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</si>
  <si>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</si>
  <si>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</si>
  <si>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</si>
  <si>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</si>
  <si>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</si>
  <si>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</si>
  <si>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</si>
  <si>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</si>
  <si>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</si>
  <si>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</si>
  <si>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</si>
  <si>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</si>
  <si>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</si>
  <si>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</si>
  <si>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</si>
  <si>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</si>
  <si>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</si>
  <si>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</si>
  <si>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</si>
  <si>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</si>
  <si>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</si>
  <si>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</si>
  <si>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</si>
  <si>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</si>
  <si>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</si>
  <si>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</si>
  <si>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</si>
  <si>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</si>
  <si>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</si>
  <si>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</si>
  <si>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</si>
  <si>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</si>
  <si>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</si>
  <si>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</si>
  <si>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</si>
  <si>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</si>
  <si>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</si>
  <si>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</si>
  <si>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</si>
  <si>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</si>
  <si>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</si>
  <si>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</si>
  <si>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</si>
  <si>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</si>
  <si>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</si>
  <si>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</si>
  <si>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</si>
  <si>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</si>
  <si>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</si>
  <si>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</si>
  <si>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</si>
  <si>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</si>
  <si>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</si>
  <si>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</si>
  <si>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</si>
  <si>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</si>
  <si>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</si>
  <si>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</si>
  <si>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</si>
  <si>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</si>
  <si>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</si>
  <si>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</si>
  <si>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</si>
  <si>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</si>
  <si>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</si>
  <si>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</si>
  <si>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</si>
  <si>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</si>
  <si>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</si>
  <si>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</si>
  <si>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</si>
  <si>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</si>
  <si>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</si>
  <si>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</si>
  <si>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</si>
  <si>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</si>
  <si>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</si>
  <si>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</si>
  <si>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</si>
  <si>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</si>
  <si>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</si>
  <si>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</si>
  <si>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</si>
  <si>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</si>
  <si>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</si>
  <si>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</si>
  <si>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</si>
  <si>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</si>
  <si>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</si>
  <si>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</si>
  <si>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</si>
  <si>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</si>
  <si>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</si>
  <si>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</si>
  <si>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</si>
  <si>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</si>
  <si>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</si>
  <si>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</si>
  <si>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</si>
  <si>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</si>
  <si>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</si>
  <si>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</si>
  <si>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</si>
  <si>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</si>
  <si>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</si>
  <si>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</si>
  <si>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</si>
  <si>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</si>
  <si>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</si>
  <si>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</si>
  <si>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</si>
  <si>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</si>
  <si>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</si>
  <si>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</si>
  <si>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</si>
  <si>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</si>
  <si>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</si>
  <si>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</si>
  <si>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</si>
  <si>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</si>
  <si>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</si>
  <si>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</si>
  <si>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</si>
  <si>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</si>
  <si>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</si>
  <si>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</si>
  <si>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</si>
  <si>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</si>
  <si>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</si>
  <si>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</si>
  <si>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</si>
  <si>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</si>
  <si>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</si>
  <si>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</si>
  <si>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</si>
  <si>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</si>
  <si>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</si>
  <si>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</si>
  <si>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</si>
  <si>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</si>
  <si>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</si>
  <si>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</si>
  <si>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</si>
  <si>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</si>
  <si>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</si>
  <si>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</si>
  <si>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</si>
  <si>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</si>
  <si>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</si>
  <si>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</si>
  <si>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</si>
  <si>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</si>
  <si>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</si>
  <si>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</si>
  <si>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</si>
  <si>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</si>
  <si>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</si>
  <si>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</si>
  <si>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</si>
  <si>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</si>
  <si>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</si>
  <si>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</si>
  <si>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</si>
  <si>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</si>
  <si>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</si>
  <si>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</si>
  <si>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</si>
  <si>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</si>
  <si>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</si>
  <si>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</si>
  <si>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</si>
  <si>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</si>
  <si>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</si>
  <si>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</si>
  <si>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</si>
  <si>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</si>
  <si>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</si>
  <si>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</si>
  <si>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</si>
  <si>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</si>
  <si>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</si>
  <si>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</si>
  <si>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</si>
  <si>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</si>
  <si>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</si>
  <si>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</si>
  <si>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</si>
  <si>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</si>
  <si>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</si>
  <si>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</si>
  <si>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</si>
  <si>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</si>
  <si>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</si>
  <si>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</si>
  <si>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</si>
  <si>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</si>
  <si>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</si>
  <si>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</si>
  <si>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</si>
  <si>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</si>
  <si>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</si>
  <si>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</si>
  <si>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</si>
  <si>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</si>
  <si>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</si>
  <si>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</si>
  <si>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</si>
  <si>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</si>
  <si>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</si>
  <si>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</si>
  <si>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</si>
  <si>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</si>
  <si>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</si>
  <si>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</si>
  <si>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</si>
  <si>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</si>
  <si>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</si>
  <si>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</si>
  <si>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</si>
  <si>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</si>
  <si>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</si>
  <si>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</si>
  <si>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</si>
  <si>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</si>
  <si>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</si>
  <si>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</si>
  <si>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</si>
  <si>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</si>
  <si>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</si>
  <si>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</si>
  <si>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</si>
  <si>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</si>
  <si>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</si>
  <si>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</si>
  <si>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</si>
  <si>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</si>
  <si>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</si>
  <si>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</si>
  <si>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</si>
  <si>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</si>
  <si>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</si>
  <si>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</si>
  <si>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</si>
  <si>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</si>
  <si>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</si>
  <si>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</si>
  <si>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</si>
  <si>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</si>
  <si>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</si>
  <si>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</si>
  <si>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</si>
  <si>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</si>
  <si>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</si>
  <si>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</si>
  <si>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</si>
  <si>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</si>
  <si>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</si>
  <si>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</si>
  <si>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</si>
  <si>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</si>
  <si>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</si>
  <si>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</si>
  <si>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</si>
  <si>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</si>
  <si>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</si>
  <si>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</si>
  <si>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</si>
  <si>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</si>
  <si>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</si>
  <si>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</si>
  <si>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</si>
  <si>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</si>
  <si>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</si>
  <si>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</si>
  <si>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</si>
  <si>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</si>
  <si>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</si>
  <si>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</si>
  <si>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</si>
  <si>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</si>
  <si>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</si>
  <si>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</si>
  <si>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</si>
  <si>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</si>
  <si>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</si>
  <si>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</si>
  <si>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</si>
  <si>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</si>
  <si>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</si>
  <si>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</si>
  <si>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</si>
  <si>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</si>
  <si>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</si>
  <si>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</si>
  <si>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</si>
  <si>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</si>
  <si>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</si>
  <si>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</si>
  <si>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</si>
  <si>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</si>
  <si>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</si>
  <si>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</si>
  <si>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</si>
  <si>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</si>
  <si>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</si>
  <si>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</si>
  <si>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</si>
  <si>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</si>
  <si>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</si>
  <si>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</si>
  <si>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</si>
  <si>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</si>
  <si>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</si>
  <si>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</si>
  <si>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</si>
  <si>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</si>
  <si>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</si>
  <si>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</si>
  <si>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</si>
  <si>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</si>
  <si>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</si>
  <si>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</si>
  <si>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</si>
  <si>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</si>
  <si>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</si>
  <si>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</si>
  <si>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</si>
  <si>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</si>
  <si>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</si>
  <si>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</si>
  <si>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</si>
  <si>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</si>
  <si>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</si>
  <si>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</si>
  <si>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</si>
  <si>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</si>
  <si>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</si>
  <si>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</si>
  <si>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</si>
  <si>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</si>
  <si>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</si>
  <si>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</si>
  <si>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</si>
  <si>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</si>
  <si>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</si>
  <si>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</si>
  <si>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</si>
  <si>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</si>
  <si>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</si>
  <si>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</si>
  <si>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</si>
  <si>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</si>
  <si>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</si>
  <si>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</si>
  <si>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</si>
  <si>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</si>
  <si>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</si>
  <si>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</si>
  <si>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</si>
  <si>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</si>
  <si>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</si>
  <si>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</si>
  <si>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</si>
  <si>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</si>
  <si>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</si>
  <si>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</si>
  <si>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</si>
  <si>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</si>
  <si>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</si>
  <si>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</si>
  <si>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</si>
  <si>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</si>
  <si>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</si>
  <si>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</si>
  <si>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</si>
  <si>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</si>
  <si>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</si>
  <si>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</si>
  <si>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</si>
  <si>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</si>
  <si>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</si>
  <si>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</si>
  <si>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</si>
  <si>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</si>
  <si>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</si>
  <si>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</si>
  <si>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</si>
  <si>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</si>
  <si>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</si>
  <si>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</si>
  <si>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</si>
  <si>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</si>
  <si>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</si>
  <si>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</si>
  <si>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</si>
  <si>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</si>
  <si>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</si>
  <si>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</si>
  <si>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</si>
  <si>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</si>
  <si>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</si>
  <si>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</si>
  <si>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</si>
  <si>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</si>
  <si>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</si>
  <si>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</si>
  <si>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</si>
  <si>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</si>
  <si>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</si>
  <si>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</si>
  <si>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</si>
  <si>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</si>
  <si>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</si>
  <si>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</si>
  <si>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</si>
  <si>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</si>
  <si>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</si>
  <si>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</si>
  <si>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</si>
  <si>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</si>
  <si>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</si>
  <si>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</si>
  <si>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</si>
  <si>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</si>
  <si>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</si>
  <si>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</si>
  <si>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</si>
  <si>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</si>
  <si>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</si>
  <si>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</si>
  <si>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</si>
  <si>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</si>
  <si>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</si>
  <si>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</si>
  <si>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</si>
  <si>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</si>
  <si>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</si>
  <si>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</si>
  <si>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</si>
  <si>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</si>
  <si>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</si>
  <si>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</si>
  <si>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</si>
  <si>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</si>
  <si>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</si>
  <si>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</si>
  <si>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</si>
  <si>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</si>
  <si>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</si>
  <si>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</si>
  <si>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</si>
  <si>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</si>
  <si>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</si>
  <si>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</si>
  <si>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</si>
  <si>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</si>
  <si>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</si>
  <si>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</si>
  <si>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</si>
  <si>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</si>
  <si>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</si>
  <si>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</si>
  <si>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</si>
  <si>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</si>
  <si>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</si>
  <si>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</si>
  <si>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</si>
  <si>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</si>
  <si>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</si>
  <si>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</si>
  <si>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</si>
  <si>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</si>
  <si>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</si>
  <si>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</si>
  <si>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</si>
  <si>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</si>
  <si>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</si>
  <si>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</si>
  <si>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</si>
  <si>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</si>
  <si>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</si>
  <si>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</si>
  <si>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</si>
  <si>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</si>
  <si>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</si>
  <si>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</si>
  <si>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</si>
  <si>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</si>
  <si>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</si>
  <si>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</si>
  <si>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</si>
  <si>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</si>
  <si>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</si>
  <si>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</si>
  <si>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</si>
  <si>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</si>
  <si>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</si>
  <si>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</si>
  <si>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</si>
  <si>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</si>
  <si>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</si>
  <si>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</si>
  <si>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</si>
  <si>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</si>
  <si>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</si>
  <si>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</si>
  <si>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</si>
  <si>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</si>
  <si>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</si>
  <si>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</si>
  <si>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</si>
  <si>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</si>
  <si>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</si>
  <si>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</si>
  <si>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</si>
  <si>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</si>
  <si>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</si>
  <si>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</si>
  <si>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</si>
  <si>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</si>
  <si>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</si>
  <si>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</si>
  <si>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</si>
  <si>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</si>
  <si>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</si>
  <si>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</si>
  <si>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</si>
  <si>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</si>
  <si>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</si>
  <si>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</si>
  <si>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</si>
  <si>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</si>
  <si>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</si>
  <si>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</si>
  <si>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</si>
  <si>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</si>
  <si>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</si>
  <si>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</si>
  <si>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</si>
  <si>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</si>
  <si>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</si>
  <si>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</si>
  <si>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</si>
  <si>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</si>
  <si>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</si>
  <si>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</si>
  <si>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</si>
  <si>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</si>
  <si>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</si>
  <si>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</si>
  <si>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</si>
  <si>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</si>
  <si>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</si>
  <si>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</si>
  <si>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</si>
  <si>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</si>
  <si>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</si>
  <si>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</si>
  <si>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</si>
  <si>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</si>
  <si>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</si>
  <si>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</si>
  <si>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</si>
  <si>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</si>
  <si>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</si>
  <si>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</si>
  <si>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</si>
  <si>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</si>
  <si>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</si>
  <si>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</si>
  <si>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</si>
  <si>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</si>
  <si>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</si>
  <si>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</si>
  <si>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</si>
  <si>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</si>
  <si>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</si>
  <si>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</si>
  <si>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</si>
  <si>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</si>
  <si>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</si>
  <si>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</si>
  <si>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</si>
  <si>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</si>
  <si>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</si>
  <si>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</si>
  <si>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</si>
  <si>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</si>
  <si>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</si>
  <si>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</si>
  <si>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</si>
  <si>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</si>
  <si>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</si>
  <si>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</si>
  <si>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</si>
  <si>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</si>
  <si>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</si>
  <si>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</si>
  <si>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</si>
  <si>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</si>
  <si>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</si>
  <si>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</si>
  <si>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</si>
  <si>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</si>
  <si>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</si>
  <si>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</si>
  <si>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</si>
  <si>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</si>
  <si>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</si>
  <si>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</si>
  <si>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</si>
  <si>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</si>
  <si>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</si>
  <si>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</si>
  <si>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</si>
  <si>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</si>
  <si>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</si>
  <si>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</si>
  <si>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</si>
  <si>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</si>
  <si>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</si>
  <si>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</si>
  <si>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</si>
  <si>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</si>
  <si>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</si>
  <si>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</si>
  <si>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</si>
  <si>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</si>
  <si>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</si>
  <si>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</si>
  <si>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</si>
  <si>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</si>
  <si>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</si>
  <si>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</si>
  <si>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</si>
  <si>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</si>
  <si>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</si>
  <si>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</si>
  <si>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</si>
  <si>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</si>
  <si>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</si>
  <si>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</si>
  <si>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</si>
  <si>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</si>
  <si>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</si>
  <si>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</si>
  <si>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</si>
  <si>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</si>
  <si>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</si>
  <si>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</si>
  <si>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</si>
  <si>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</si>
  <si>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</si>
  <si>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</si>
  <si>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</si>
  <si>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</si>
  <si>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</si>
  <si>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</si>
  <si>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</si>
  <si>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</si>
  <si>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</si>
  <si>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</si>
  <si>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</si>
  <si>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</si>
  <si>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</si>
  <si>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</si>
  <si>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</si>
  <si>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</si>
  <si>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</si>
  <si>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</si>
  <si>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</si>
  <si>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</si>
  <si>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</si>
  <si>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</si>
  <si>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</si>
  <si>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</si>
  <si>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</si>
  <si>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</si>
  <si>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</si>
  <si>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</si>
  <si>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</si>
  <si>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</si>
  <si>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</si>
  <si>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</si>
  <si>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</si>
  <si>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</si>
  <si>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</si>
  <si>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</si>
  <si>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</si>
  <si>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</si>
  <si>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</si>
  <si>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</si>
  <si>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</si>
  <si>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</si>
  <si>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</si>
  <si>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</si>
  <si>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</si>
  <si>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</si>
  <si>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</si>
  <si>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</si>
  <si>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</si>
  <si>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</si>
  <si>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</si>
  <si>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</si>
  <si>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</si>
  <si>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</si>
  <si>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</si>
  <si>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</si>
  <si>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</si>
  <si>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</si>
  <si>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</si>
  <si>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</si>
  <si>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</si>
  <si>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</si>
  <si>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</si>
  <si>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</si>
  <si>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</si>
  <si>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</si>
  <si>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</si>
  <si>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</si>
  <si>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</si>
  <si>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</si>
  <si>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</si>
  <si>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</si>
  <si>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</si>
  <si>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</si>
  <si>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</si>
  <si>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</si>
  <si>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</si>
  <si>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</si>
  <si>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</si>
  <si>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</si>
  <si>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</si>
  <si>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</si>
  <si>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</si>
  <si>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</si>
  <si>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</si>
  <si>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</si>
  <si>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</si>
  <si>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</si>
  <si>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</si>
  <si>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</si>
  <si>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</si>
  <si>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</si>
  <si>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</si>
  <si>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</si>
  <si>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</si>
  <si>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</si>
  <si>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</si>
  <si>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</si>
  <si>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</si>
  <si>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</si>
  <si>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</si>
  <si>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</si>
  <si>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</si>
  <si>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</si>
  <si>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</si>
  <si>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</si>
  <si>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</si>
  <si>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</si>
  <si>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</si>
  <si>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</si>
  <si>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</si>
  <si>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</si>
  <si>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</si>
  <si>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</si>
  <si>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</si>
  <si>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</si>
  <si>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</si>
  <si>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</si>
  <si>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</si>
  <si>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</si>
  <si>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</si>
  <si>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</si>
  <si>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</si>
  <si>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</si>
  <si>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</si>
  <si>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</si>
  <si>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</si>
  <si>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</si>
  <si>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</si>
  <si>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</si>
  <si>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</si>
  <si>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</si>
  <si>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</si>
  <si>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</si>
  <si>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</si>
  <si>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</si>
  <si>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</si>
  <si>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</si>
  <si>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</si>
  <si>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</si>
  <si>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</si>
  <si>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</si>
  <si>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</si>
  <si>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</si>
  <si>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</si>
  <si>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</si>
  <si>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</si>
  <si>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</si>
  <si>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</si>
  <si>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</si>
  <si>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</si>
  <si>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</si>
  <si>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</si>
  <si>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</si>
  <si>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</si>
  <si>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</si>
  <si>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</si>
  <si>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</si>
  <si>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</si>
  <si>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</si>
  <si>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</si>
  <si>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</si>
  <si>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</si>
  <si>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</si>
  <si>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</si>
  <si>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</si>
  <si>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</si>
  <si>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</si>
  <si>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</si>
  <si>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</si>
  <si>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</si>
  <si>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</si>
  <si>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</si>
  <si>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</si>
  <si>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</si>
  <si>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</si>
  <si>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</si>
  <si>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</si>
  <si>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</si>
  <si>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</si>
  <si>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</si>
  <si>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</si>
  <si>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</si>
  <si>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</si>
  <si>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</si>
  <si>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</si>
  <si>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</si>
  <si>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</si>
  <si>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</si>
  <si>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</si>
  <si>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</si>
  <si>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</si>
  <si>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</si>
  <si>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</si>
  <si>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</si>
  <si>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</si>
  <si>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</si>
  <si>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</si>
  <si>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</si>
  <si>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</si>
  <si>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</si>
  <si>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</si>
  <si>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</si>
  <si>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</si>
  <si>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</si>
  <si>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</si>
  <si>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</si>
  <si>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</si>
  <si>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</si>
  <si>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</si>
  <si>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</si>
  <si>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</si>
  <si>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</si>
  <si>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</si>
  <si>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</si>
  <si>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</si>
  <si>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</si>
  <si>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</si>
  <si>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</si>
  <si>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</si>
  <si>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</si>
  <si>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</si>
  <si>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</si>
  <si>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</si>
  <si>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</si>
  <si>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</si>
  <si>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</si>
  <si>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</si>
  <si>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</si>
  <si>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</si>
  <si>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</si>
  <si>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</si>
  <si>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</si>
  <si>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</si>
  <si>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</si>
  <si>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</si>
  <si>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</si>
  <si>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</si>
  <si>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</si>
  <si>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</si>
  <si>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</si>
  <si>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</si>
  <si>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</si>
  <si>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</si>
  <si>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</si>
  <si>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</si>
  <si>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</si>
  <si>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</si>
  <si>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</si>
  <si>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</si>
  <si>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</si>
  <si>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</si>
  <si>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</si>
  <si>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</si>
  <si>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</si>
  <si>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</si>
  <si>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</si>
  <si>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</si>
  <si>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</si>
  <si>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</si>
  <si>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</si>
  <si>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</si>
  <si>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</si>
  <si>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</si>
  <si>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</si>
  <si>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</si>
  <si>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</si>
  <si>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</si>
  <si>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</si>
  <si>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</si>
  <si>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</si>
  <si>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</si>
  <si>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</si>
  <si>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</si>
  <si>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</si>
  <si>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</si>
  <si>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</si>
  <si>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</si>
  <si>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</si>
  <si>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</si>
  <si>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</si>
  <si>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</si>
  <si>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</si>
  <si>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</si>
  <si>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</si>
  <si>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</si>
  <si>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</si>
  <si>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</si>
  <si>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</si>
  <si>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</si>
  <si>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</si>
  <si>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</si>
  <si>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</si>
  <si>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</si>
  <si>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</si>
  <si>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</si>
  <si>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</si>
  <si>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</si>
  <si>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</si>
  <si>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</si>
  <si>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</si>
  <si>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</si>
  <si>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</si>
  <si>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</si>
  <si>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</si>
  <si>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</si>
  <si>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</si>
  <si>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</si>
  <si>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</si>
  <si>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</si>
  <si>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</si>
  <si>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</si>
  <si>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</si>
  <si>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</si>
  <si>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</si>
  <si>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</si>
  <si>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</si>
  <si>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</si>
  <si>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</si>
  <si>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</si>
  <si>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</si>
  <si>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</si>
  <si>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</si>
  <si>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</si>
  <si>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</si>
  <si>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</si>
  <si>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</si>
  <si>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</si>
  <si>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</si>
  <si>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</si>
  <si>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</si>
  <si>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</si>
  <si>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</si>
  <si>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</si>
  <si>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</si>
  <si>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</si>
  <si>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</si>
  <si>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</si>
  <si>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</si>
  <si>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</si>
  <si>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</si>
  <si>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</si>
  <si>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</si>
  <si>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</si>
  <si>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</si>
  <si>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</si>
  <si>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</si>
  <si>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</si>
  <si>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</si>
  <si>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</si>
  <si>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</si>
  <si>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</si>
  <si>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</si>
  <si>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</si>
  <si>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</si>
  <si>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</si>
  <si>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</si>
  <si>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</si>
  <si>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</si>
  <si>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</si>
  <si>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</si>
  <si>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</si>
  <si>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</si>
  <si>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</si>
  <si>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</si>
  <si>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</si>
  <si>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</si>
  <si>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</si>
  <si>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</si>
  <si>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</si>
  <si>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</si>
  <si>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</si>
  <si>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</si>
  <si>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</si>
  <si>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</si>
  <si>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</si>
  <si>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</si>
  <si>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</si>
  <si>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</si>
  <si>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</si>
  <si>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</si>
  <si>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</si>
  <si>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</si>
  <si>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</si>
  <si>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</si>
  <si>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</si>
  <si>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</si>
  <si>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</si>
  <si>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</si>
  <si>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</si>
  <si>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</si>
  <si>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</si>
  <si>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</si>
  <si>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</si>
  <si>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</si>
  <si>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</si>
  <si>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</si>
  <si>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</si>
  <si>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</si>
  <si>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</si>
  <si>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</si>
  <si>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</si>
  <si>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</si>
  <si>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</si>
  <si>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</si>
  <si>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</si>
  <si>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</si>
  <si>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</si>
  <si>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</si>
  <si>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</si>
  <si>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</si>
  <si>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</si>
  <si>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</si>
  <si>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</si>
  <si>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</si>
  <si>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</si>
  <si>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</si>
  <si>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</si>
  <si>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</si>
  <si>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</si>
  <si>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</si>
  <si>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</si>
  <si>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</si>
  <si>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</si>
  <si>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</si>
  <si>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</si>
  <si>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</si>
  <si>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</si>
  <si>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</si>
  <si>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</si>
  <si>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</si>
  <si>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</si>
  <si>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</si>
  <si>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</si>
  <si>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</si>
  <si>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</si>
  <si>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</si>
  <si>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</si>
  <si>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</si>
  <si>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</si>
  <si>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</si>
  <si>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</si>
  <si>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</si>
  <si>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</si>
  <si>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</si>
  <si>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</si>
  <si>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</si>
  <si>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</si>
  <si>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</si>
  <si>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</si>
  <si>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</si>
  <si>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</si>
  <si>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</si>
  <si>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</si>
  <si>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</si>
  <si>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</si>
  <si>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</si>
  <si>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</si>
  <si>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</si>
  <si>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</si>
  <si>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</si>
  <si>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</si>
  <si>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</si>
  <si>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</si>
  <si>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</si>
  <si>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</si>
  <si>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</si>
  <si>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</si>
  <si>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</si>
  <si>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</si>
  <si>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</si>
  <si>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</si>
  <si>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</si>
  <si>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</si>
  <si>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</si>
  <si>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</si>
  <si>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</si>
  <si>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</si>
  <si>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</si>
  <si>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</si>
  <si>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</si>
  <si>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</si>
  <si>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</si>
  <si>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</si>
  <si>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</si>
  <si>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</si>
  <si>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</si>
  <si>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</si>
  <si>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</si>
  <si>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</si>
  <si>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</si>
  <si>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</si>
  <si>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</si>
  <si>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</si>
  <si>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</si>
  <si>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</si>
  <si>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</si>
  <si>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</si>
  <si>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</si>
  <si>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</si>
  <si>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</si>
  <si>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</si>
  <si>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</si>
  <si>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</si>
  <si>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</si>
  <si>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</si>
  <si>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</si>
  <si>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</si>
  <si>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</si>
  <si>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</si>
  <si>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</si>
  <si>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</si>
  <si>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</si>
  <si>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</si>
  <si>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</si>
  <si>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</si>
  <si>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</si>
  <si>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</si>
  <si>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</si>
  <si>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</si>
  <si>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</si>
  <si>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</si>
  <si>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</si>
  <si>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</si>
  <si>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</si>
  <si>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</si>
  <si>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</si>
  <si>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</si>
  <si>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</si>
  <si>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</si>
  <si>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</si>
  <si>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</si>
  <si>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</si>
  <si>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</si>
  <si>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</si>
  <si>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</si>
  <si>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</si>
  <si>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</si>
  <si>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</si>
  <si>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</si>
  <si>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</si>
  <si>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</si>
  <si>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</si>
  <si>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</si>
  <si>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</si>
  <si>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</si>
  <si>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</si>
  <si>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</si>
  <si>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</si>
  <si>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</si>
  <si>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</si>
  <si>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</si>
  <si>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</si>
  <si>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</si>
  <si>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</si>
  <si>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</si>
  <si>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</si>
  <si>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</si>
  <si>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</si>
  <si>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</si>
  <si>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</si>
  <si>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</si>
  <si>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</si>
  <si>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</si>
  <si>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</si>
  <si>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</si>
  <si>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</si>
  <si>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</si>
  <si>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</si>
  <si>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</si>
  <si>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</si>
  <si>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</si>
  <si>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</si>
  <si>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</si>
  <si>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</si>
  <si>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</si>
  <si>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</si>
  <si>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</si>
  <si>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</si>
  <si>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</si>
  <si>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</si>
  <si>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</si>
  <si>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</si>
  <si>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</si>
  <si>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</si>
  <si>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</si>
  <si>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</si>
  <si>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</si>
  <si>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</si>
  <si>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</si>
  <si>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</si>
  <si>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</si>
  <si>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</si>
  <si>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</si>
  <si>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</si>
  <si>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</si>
  <si>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</si>
  <si>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</si>
  <si>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</si>
  <si>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</si>
  <si>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</si>
  <si>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</si>
  <si>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</si>
  <si>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</si>
  <si>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</si>
  <si>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</si>
  <si>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</si>
  <si>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</si>
  <si>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</si>
  <si>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</si>
  <si>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</si>
  <si>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</si>
  <si>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</si>
  <si>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</si>
  <si>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</si>
  <si>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</si>
  <si>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</si>
  <si>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</si>
  <si>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</si>
  <si>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</si>
  <si>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</si>
  <si>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</si>
  <si>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</si>
  <si>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</si>
  <si>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</si>
  <si>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</si>
  <si>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</si>
  <si>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</si>
  <si>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</si>
  <si>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</si>
  <si>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</si>
  <si>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</si>
  <si>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</si>
  <si>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</si>
  <si>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</si>
  <si>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</si>
  <si>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</si>
  <si>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</si>
  <si>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</si>
  <si>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</si>
  <si>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</si>
  <si>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</si>
  <si>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</si>
  <si>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</si>
  <si>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</si>
  <si>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</si>
  <si>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</si>
  <si>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</si>
  <si>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</si>
  <si>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</si>
  <si>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</si>
  <si>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</si>
  <si>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</si>
  <si>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</si>
  <si>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</si>
  <si>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</si>
  <si>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</si>
  <si>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</si>
  <si>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</si>
  <si>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</si>
  <si>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</si>
  <si>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</si>
  <si>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</si>
  <si>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</si>
  <si>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</si>
  <si>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</si>
  <si>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</si>
  <si>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</si>
  <si>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</si>
  <si>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</si>
  <si>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</si>
  <si>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</si>
  <si>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</si>
  <si>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</si>
  <si>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</si>
  <si>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</si>
  <si>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</si>
  <si>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</si>
  <si>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</si>
  <si>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</si>
  <si>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</si>
  <si>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</si>
  <si>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</si>
  <si>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</si>
  <si>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</si>
  <si>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</si>
  <si>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</si>
  <si>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</si>
  <si>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</si>
  <si>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</si>
  <si>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</si>
  <si>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</si>
  <si>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</si>
  <si>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</si>
  <si>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</si>
  <si>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</si>
  <si>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</si>
  <si>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</si>
  <si>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</si>
  <si>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</si>
  <si>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</si>
  <si>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</si>
  <si>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</si>
  <si>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</si>
  <si>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</si>
  <si>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</si>
  <si>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</si>
  <si>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</si>
  <si>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</si>
  <si>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</si>
  <si>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</si>
  <si>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</si>
  <si>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</si>
  <si>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</si>
  <si>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</si>
  <si>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</si>
  <si>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</si>
  <si>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</si>
  <si>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</si>
  <si>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</si>
  <si>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</si>
  <si>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</si>
  <si>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</si>
  <si>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</si>
  <si>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</si>
  <si>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</si>
  <si>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</si>
  <si>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</si>
  <si>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</si>
  <si>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</si>
  <si>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</si>
  <si>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</si>
  <si>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</si>
  <si>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</si>
  <si>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</si>
  <si>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</si>
  <si>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</si>
  <si>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</si>
  <si>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</si>
  <si>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</si>
  <si>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</si>
  <si>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</si>
  <si>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</si>
  <si>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</si>
  <si>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</si>
  <si>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</si>
  <si>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</si>
  <si>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</si>
  <si>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</si>
  <si>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</si>
  <si>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</si>
  <si>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</si>
  <si>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</si>
  <si>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</si>
  <si>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</si>
  <si>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</si>
  <si>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</si>
  <si>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</si>
  <si>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</si>
  <si>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</si>
  <si>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</si>
  <si>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</si>
  <si>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</si>
  <si>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</si>
  <si>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</si>
  <si>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</si>
  <si>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</si>
  <si>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</si>
  <si>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</si>
  <si>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</si>
  <si>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</si>
  <si>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</si>
  <si>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</si>
  <si>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</si>
  <si>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</si>
  <si>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</si>
  <si>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</si>
  <si>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</si>
  <si>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</si>
  <si>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</si>
  <si>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</si>
  <si>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</si>
  <si>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</si>
  <si>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</si>
  <si>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</si>
  <si>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</si>
  <si>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</si>
  <si>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</si>
  <si>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</si>
  <si>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</si>
  <si>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</si>
  <si>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</si>
  <si>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</si>
  <si>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</si>
  <si>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</si>
  <si>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</si>
  <si>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</si>
  <si>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</si>
  <si>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</si>
  <si>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</si>
  <si>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</si>
  <si>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</si>
  <si>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</si>
  <si>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</si>
  <si>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</si>
  <si>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</si>
  <si>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</si>
  <si>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</si>
  <si>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</si>
  <si>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</si>
  <si>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</si>
  <si>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</si>
  <si>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</si>
  <si>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</si>
  <si>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</si>
  <si>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</si>
  <si>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</si>
  <si>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</si>
  <si>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</si>
  <si>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</si>
  <si>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</si>
  <si>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</si>
  <si>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</si>
  <si>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</si>
  <si>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</si>
  <si>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</si>
  <si>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</si>
  <si>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</si>
  <si>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</si>
  <si>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</si>
  <si>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</si>
  <si>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</si>
  <si>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</si>
  <si>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</si>
  <si>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</si>
  <si>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</si>
  <si>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</si>
  <si>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</si>
  <si>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</si>
  <si>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</si>
  <si>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</si>
  <si>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</si>
  <si>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</si>
  <si>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</si>
  <si>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</si>
  <si>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</si>
  <si>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</si>
  <si>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</si>
  <si>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</si>
  <si>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</si>
  <si>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</si>
  <si>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</si>
  <si>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</si>
  <si>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</si>
  <si>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</si>
  <si>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</si>
  <si>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</si>
  <si>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</si>
  <si>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</si>
  <si>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</si>
  <si>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</si>
  <si>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</si>
  <si>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</si>
  <si>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</si>
  <si>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</si>
  <si>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</si>
  <si>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</si>
  <si>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</si>
  <si>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</si>
  <si>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</si>
  <si>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</si>
  <si>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</si>
  <si>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</si>
  <si>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</si>
  <si>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</si>
  <si>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</si>
  <si>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</si>
  <si>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</si>
  <si>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</si>
  <si>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</si>
  <si>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</si>
  <si>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</si>
  <si>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</si>
  <si>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</si>
  <si>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</si>
  <si>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</si>
  <si>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</si>
  <si>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</si>
  <si>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</si>
  <si>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</si>
  <si>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</si>
  <si>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</si>
  <si>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</si>
  <si>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</si>
  <si>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</si>
  <si>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</si>
  <si>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</si>
  <si>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</si>
  <si>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</si>
  <si>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</si>
  <si>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</si>
  <si>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</si>
  <si>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</si>
  <si>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</si>
  <si>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</si>
  <si>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</si>
  <si>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</si>
  <si>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</si>
  <si>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</si>
  <si>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</si>
  <si>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</si>
  <si>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</si>
  <si>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</si>
  <si>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</si>
  <si>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</si>
  <si>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</si>
  <si>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</si>
  <si>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</si>
  <si>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</si>
  <si>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</si>
  <si>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</si>
  <si>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</si>
  <si>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</si>
  <si>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</si>
  <si>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</si>
  <si>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</si>
  <si>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</si>
  <si>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</si>
  <si>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</si>
  <si>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</si>
  <si>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</si>
  <si>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</si>
  <si>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</si>
  <si>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</si>
  <si>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</si>
  <si>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</si>
  <si>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</si>
  <si>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</si>
  <si>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</si>
  <si>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</si>
  <si>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</si>
  <si>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</si>
  <si>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</si>
  <si>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</si>
  <si>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</si>
  <si>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</si>
  <si>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</si>
  <si>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</si>
  <si>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</si>
  <si>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</si>
  <si>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</si>
  <si>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</si>
  <si>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</si>
  <si>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</si>
  <si>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</si>
  <si>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</si>
  <si>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</si>
  <si>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</si>
  <si>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</si>
  <si>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</si>
  <si>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</si>
  <si>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</si>
  <si>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</si>
  <si>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</si>
  <si>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</si>
  <si>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</si>
  <si>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</si>
  <si>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</si>
  <si>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</si>
  <si>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</si>
  <si>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</si>
  <si>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</si>
  <si>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</si>
  <si>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</si>
  <si>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</si>
  <si>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</si>
  <si>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</si>
  <si>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</si>
  <si>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</si>
  <si>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</si>
  <si>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</si>
  <si>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</si>
  <si>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</si>
  <si>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</si>
  <si>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</si>
  <si>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</si>
  <si>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</si>
  <si>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</si>
  <si>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</si>
  <si>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</si>
  <si>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</si>
  <si>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</si>
  <si>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</si>
  <si>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</si>
  <si>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</si>
  <si>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</si>
  <si>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</si>
  <si>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</si>
  <si>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</si>
  <si>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</si>
  <si>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</si>
  <si>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</si>
  <si>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</si>
  <si>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</si>
  <si>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</si>
  <si>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</si>
  <si>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</si>
  <si>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</si>
  <si>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</si>
  <si>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</si>
  <si>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</si>
  <si>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</si>
  <si>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</si>
  <si>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</si>
  <si>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</si>
  <si>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</si>
  <si>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</si>
  <si>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</si>
  <si>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</si>
  <si>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</si>
  <si>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</si>
  <si>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</si>
  <si>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</si>
  <si>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</si>
  <si>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</si>
  <si>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</si>
  <si>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</si>
  <si>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</si>
  <si>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</si>
  <si>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</si>
  <si>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</si>
  <si>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</si>
  <si>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</si>
  <si>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</si>
  <si>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</si>
  <si>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</si>
  <si>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</si>
  <si>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</si>
  <si>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</si>
  <si>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</si>
  <si>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</si>
  <si>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</si>
  <si>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</si>
  <si>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</si>
  <si>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</si>
  <si>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</si>
  <si>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</si>
  <si>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</si>
  <si>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</si>
  <si>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</si>
  <si>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</si>
  <si>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</si>
  <si>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</si>
  <si>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</si>
  <si>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</si>
  <si>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</si>
  <si>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</si>
  <si>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</si>
  <si>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</si>
  <si>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</si>
  <si>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</si>
  <si>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</si>
  <si>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</si>
  <si>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</si>
  <si>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</si>
  <si>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</si>
  <si>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</si>
  <si>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</si>
  <si>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</si>
  <si>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</si>
  <si>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</si>
  <si>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</si>
  <si>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</si>
  <si>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</si>
  <si>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</si>
  <si>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</si>
  <si>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</si>
  <si>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</si>
  <si>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</si>
  <si>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</si>
  <si>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</si>
  <si>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</si>
  <si>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</si>
  <si>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</si>
  <si>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</si>
  <si>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</si>
  <si>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</si>
  <si>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</si>
  <si>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</si>
  <si>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</si>
  <si>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</si>
  <si>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</si>
  <si>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</si>
  <si>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</si>
  <si>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</si>
  <si>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</si>
  <si>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</si>
  <si>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</si>
  <si>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</si>
  <si>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</si>
  <si>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</si>
  <si>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</si>
  <si>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</si>
  <si>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</si>
  <si>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</si>
  <si>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</si>
  <si>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</si>
  <si>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</si>
  <si>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</si>
  <si>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</si>
  <si>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</si>
  <si>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</si>
  <si>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</si>
  <si>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</si>
  <si>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</si>
  <si>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</si>
  <si>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</si>
  <si>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</si>
  <si>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</si>
  <si>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</si>
  <si>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</si>
  <si>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</si>
  <si>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</si>
  <si>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</si>
  <si>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</si>
  <si>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</si>
  <si>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</si>
  <si>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</si>
  <si>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</si>
  <si>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</si>
  <si>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</si>
  <si>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</si>
  <si>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</si>
  <si>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</si>
  <si>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</si>
  <si>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</si>
  <si>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</si>
  <si>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</si>
  <si>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</si>
  <si>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</si>
  <si>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</si>
  <si>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</si>
  <si>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</si>
  <si>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</si>
  <si>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</si>
  <si>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</si>
  <si>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</si>
  <si>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</si>
  <si>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</si>
  <si>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</si>
  <si>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</si>
  <si>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</si>
  <si>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</si>
  <si>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</si>
  <si>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</si>
  <si>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</si>
  <si>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</si>
  <si>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</si>
  <si>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</si>
  <si>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</si>
  <si>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</si>
  <si>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</si>
  <si>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</si>
  <si>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</si>
  <si>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</si>
  <si>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</si>
  <si>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</si>
  <si>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</si>
  <si>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</si>
  <si>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</si>
  <si>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</si>
  <si>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</si>
  <si>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</si>
  <si>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</si>
  <si>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</si>
  <si>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</si>
  <si>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</si>
  <si>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</si>
  <si>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</si>
  <si>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</si>
  <si>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</si>
  <si>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</si>
  <si>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</si>
  <si>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</si>
  <si>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</si>
  <si>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</si>
  <si>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</si>
  <si>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</si>
  <si>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</si>
  <si>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</si>
  <si>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</si>
  <si>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</si>
  <si>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</si>
  <si>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</si>
  <si>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</si>
  <si>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</si>
  <si>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</si>
  <si>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</si>
  <si>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</si>
  <si>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</si>
  <si>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</si>
  <si>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</si>
  <si>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</si>
  <si>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</si>
  <si>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</si>
  <si>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</si>
  <si>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</si>
  <si>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</si>
  <si>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</si>
  <si>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</si>
  <si>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</si>
  <si>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</si>
  <si>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</si>
  <si>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</si>
  <si>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</si>
  <si>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</si>
  <si>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</si>
  <si>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</si>
  <si>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</si>
  <si>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</si>
  <si>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</si>
  <si>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</si>
  <si>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</si>
  <si>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</si>
  <si>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</si>
  <si>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</si>
  <si>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</si>
  <si>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</si>
  <si>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</si>
  <si>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</si>
  <si>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</si>
  <si>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</si>
  <si>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</si>
  <si>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</si>
  <si>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</si>
  <si>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</si>
  <si>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</si>
  <si>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</si>
  <si>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</si>
  <si>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</si>
  <si>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</si>
  <si>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</si>
  <si>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</si>
  <si>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</si>
  <si>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</si>
  <si>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</si>
  <si>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</si>
  <si>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</si>
  <si>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</si>
  <si>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</si>
  <si>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</si>
  <si>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</si>
  <si>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</si>
  <si>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</si>
  <si>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</si>
  <si>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</si>
  <si>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</si>
  <si>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</si>
  <si>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</si>
  <si>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</si>
  <si>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</si>
  <si>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</si>
  <si>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</si>
  <si>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</si>
  <si>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</si>
  <si>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</si>
  <si>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</si>
  <si>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</si>
  <si>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</si>
  <si>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</si>
  <si>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</si>
  <si>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</si>
  <si>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</si>
  <si>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</si>
  <si>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</si>
  <si>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</si>
  <si>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</si>
  <si>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</si>
  <si>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</si>
  <si>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</si>
  <si>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</si>
  <si>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</si>
  <si>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</si>
  <si>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</si>
  <si>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</si>
  <si>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</si>
  <si>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</si>
  <si>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</si>
  <si>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</si>
  <si>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</si>
  <si>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</si>
  <si>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</si>
  <si>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</si>
  <si>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</si>
  <si>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</si>
  <si>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</si>
  <si>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</si>
  <si>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</si>
  <si>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</si>
  <si>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</si>
  <si>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</si>
  <si>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</si>
  <si>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</si>
  <si>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</si>
  <si>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</si>
  <si>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</si>
  <si>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</si>
  <si>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</si>
  <si>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</si>
  <si>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</si>
  <si>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</si>
  <si>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</si>
  <si>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</si>
  <si>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</si>
  <si>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</si>
  <si>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</si>
  <si>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</si>
  <si>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</si>
  <si>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</si>
  <si>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</si>
  <si>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</si>
  <si>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</si>
  <si>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</si>
  <si>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</si>
  <si>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</si>
  <si>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</si>
  <si>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</si>
  <si>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</si>
  <si>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</si>
  <si>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</si>
  <si>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</si>
  <si>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</si>
  <si>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</si>
  <si>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</si>
  <si>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</si>
  <si>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</si>
  <si>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</si>
  <si>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</si>
  <si>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</si>
  <si>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</si>
  <si>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</si>
  <si>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</si>
  <si>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</si>
  <si>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</si>
  <si>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</si>
  <si>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</si>
  <si>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</si>
  <si>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</si>
  <si>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</si>
  <si>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</si>
  <si>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</si>
  <si>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</si>
  <si>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</si>
  <si>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</si>
  <si>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</si>
  <si>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</si>
  <si>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</si>
  <si>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</si>
  <si>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</si>
  <si>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</si>
  <si>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</si>
  <si>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</si>
  <si>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</si>
  <si>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</si>
  <si>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</si>
  <si>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</si>
  <si>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</si>
  <si>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</si>
  <si>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</si>
  <si>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</si>
  <si>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</si>
  <si>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</si>
  <si>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</si>
  <si>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</si>
  <si>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</si>
  <si>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</si>
  <si>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</si>
  <si>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</si>
  <si>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</si>
  <si>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</si>
  <si>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</si>
  <si>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</si>
  <si>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</si>
  <si>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</si>
  <si>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</si>
  <si>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</si>
  <si>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</si>
  <si>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</si>
  <si>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</si>
  <si>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</si>
  <si>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</si>
  <si>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</si>
  <si>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</si>
  <si>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</si>
  <si>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</si>
  <si>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</si>
  <si>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</si>
  <si>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</si>
  <si>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</si>
  <si>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</si>
  <si>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</si>
  <si>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</si>
  <si>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</si>
  <si>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</si>
  <si>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</si>
  <si>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</si>
  <si>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</si>
  <si>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</si>
  <si>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</si>
  <si>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</si>
  <si>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</si>
  <si>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</si>
  <si>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</si>
  <si>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</si>
  <si>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</si>
  <si>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</si>
  <si>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</si>
  <si>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</si>
  <si>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</si>
  <si>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</si>
  <si>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</si>
  <si>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</si>
  <si>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</si>
  <si>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</si>
  <si>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</si>
  <si>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</si>
  <si>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</si>
  <si>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</si>
  <si>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</si>
  <si>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</si>
  <si>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</si>
  <si>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</si>
  <si>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</si>
  <si>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</si>
  <si>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</si>
  <si>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</si>
  <si>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</si>
  <si>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</si>
  <si>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</si>
  <si>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</si>
  <si>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</si>
  <si>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</si>
  <si>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</si>
  <si>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</si>
  <si>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</si>
  <si>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</si>
  <si>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</si>
  <si>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</si>
  <si>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</si>
  <si>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</si>
  <si>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</si>
  <si>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</si>
  <si>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</si>
  <si>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</si>
  <si>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</si>
  <si>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</si>
  <si>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</si>
  <si>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</si>
  <si>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</si>
  <si>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</si>
  <si>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</si>
  <si>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</si>
  <si>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</si>
  <si>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</si>
  <si>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</si>
  <si>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</si>
  <si>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</si>
  <si>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</si>
  <si>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</si>
  <si>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</si>
  <si>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</si>
  <si>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</si>
  <si>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</si>
  <si>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</si>
  <si>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</si>
  <si>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</si>
  <si>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</si>
  <si>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</si>
  <si>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</si>
  <si>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</si>
  <si>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</si>
  <si>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</si>
  <si>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</si>
  <si>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</si>
  <si>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</si>
  <si>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</si>
  <si>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</si>
  <si>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</si>
  <si>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</si>
  <si>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</si>
  <si>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</si>
  <si>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</si>
  <si>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</si>
  <si>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</si>
  <si>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</si>
  <si>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</si>
  <si>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</si>
  <si>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</si>
  <si>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</si>
  <si>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</si>
  <si>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</si>
  <si>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</si>
  <si>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</si>
  <si>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</si>
  <si>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</si>
  <si>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</si>
  <si>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</si>
  <si>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</si>
  <si>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</si>
  <si>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</si>
  <si>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</si>
  <si>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</si>
  <si>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</si>
  <si>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</si>
  <si>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</si>
  <si>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</si>
  <si>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</si>
  <si>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</si>
  <si>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</si>
  <si>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</si>
  <si>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</si>
  <si>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</si>
  <si>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</si>
  <si>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</si>
  <si>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</si>
  <si>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</si>
  <si>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</si>
  <si>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</si>
  <si>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</si>
  <si>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</si>
  <si>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</si>
  <si>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</si>
  <si>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</si>
  <si>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</si>
  <si>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</si>
  <si>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</si>
  <si>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</si>
  <si>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</si>
  <si>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</si>
  <si>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</si>
  <si>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</si>
  <si>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</si>
  <si>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</si>
  <si>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</si>
  <si>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</si>
  <si>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</si>
  <si>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</si>
  <si>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</si>
  <si>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</si>
  <si>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</si>
  <si>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</si>
  <si>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</si>
  <si>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</si>
  <si>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</si>
  <si>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</si>
  <si>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</si>
  <si>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</si>
  <si>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</si>
  <si>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</si>
  <si>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</si>
  <si>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</si>
  <si>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</si>
  <si>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</si>
  <si>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</si>
  <si>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</si>
  <si>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</si>
  <si>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</si>
  <si>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</si>
  <si>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</si>
  <si>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</si>
  <si>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</si>
  <si>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</si>
  <si>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</si>
  <si>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</si>
  <si>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</si>
  <si>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</si>
  <si>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</si>
  <si>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</si>
  <si>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</si>
  <si>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</si>
  <si>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</si>
  <si>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</si>
  <si>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</si>
  <si>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</si>
  <si>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</si>
  <si>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</si>
  <si>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</si>
  <si>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</si>
  <si>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</si>
  <si>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</si>
  <si>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</si>
  <si>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</si>
  <si>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</si>
  <si>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</si>
  <si>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</si>
  <si>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</si>
  <si>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</si>
  <si>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</si>
  <si>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</si>
  <si>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</si>
  <si>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</si>
  <si>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</si>
  <si>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</si>
  <si>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</si>
  <si>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</si>
  <si>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</si>
  <si>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</si>
  <si>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</si>
  <si>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</si>
  <si>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</si>
  <si>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</si>
  <si>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</si>
  <si>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</si>
  <si>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</si>
  <si>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</si>
  <si>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</si>
  <si>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</si>
  <si>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</si>
  <si>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</si>
  <si>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</si>
  <si>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</si>
  <si>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</si>
  <si>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</si>
  <si>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</si>
  <si>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</si>
  <si>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</si>
  <si>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</si>
  <si>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</si>
  <si>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</si>
  <si>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</si>
  <si>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</si>
  <si>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</si>
  <si>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</si>
  <si>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</si>
  <si>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</si>
  <si>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</si>
  <si>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</si>
  <si>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</si>
  <si>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</si>
  <si>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</si>
  <si>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</si>
  <si>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</si>
  <si>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</si>
  <si>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</si>
  <si>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</si>
  <si>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</si>
  <si>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</si>
  <si>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</si>
  <si>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</si>
  <si>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</si>
  <si>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</si>
  <si>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</si>
  <si>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</si>
  <si>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</si>
  <si>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</si>
  <si>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</si>
  <si>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</si>
  <si>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</si>
  <si>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</si>
  <si>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</si>
  <si>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</si>
  <si>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</si>
  <si>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</si>
  <si>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</si>
  <si>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</si>
  <si>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</si>
  <si>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</si>
  <si>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</si>
  <si>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</si>
  <si>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</si>
  <si>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</si>
  <si>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</si>
  <si>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</si>
  <si>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</si>
  <si>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</si>
  <si>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</si>
  <si>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</si>
  <si>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</si>
  <si>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</si>
  <si>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</si>
  <si>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</si>
  <si>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</si>
  <si>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</si>
  <si>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</si>
  <si>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</si>
  <si>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</si>
  <si>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</si>
  <si>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</si>
  <si>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</si>
  <si>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</si>
  <si>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</si>
  <si>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</si>
  <si>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</si>
  <si>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</si>
  <si>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</si>
  <si>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</si>
  <si>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</si>
  <si>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</si>
  <si>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</si>
  <si>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</si>
  <si>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</si>
  <si>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</si>
  <si>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</si>
  <si>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</si>
  <si>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</si>
  <si>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</si>
  <si>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</si>
  <si>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</si>
  <si>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</si>
  <si>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</si>
  <si>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</si>
  <si>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</si>
  <si>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</si>
  <si>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</si>
  <si>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</si>
  <si>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</si>
  <si>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</si>
  <si>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</si>
  <si>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</si>
  <si>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</si>
  <si>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</si>
  <si>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</si>
  <si>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</si>
  <si>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</si>
  <si>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</si>
  <si>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</si>
  <si>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</si>
  <si>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</si>
  <si>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</si>
  <si>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</si>
  <si>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</si>
  <si>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</si>
  <si>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</si>
  <si>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</si>
  <si>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</si>
  <si>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</si>
  <si>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</si>
  <si>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</si>
  <si>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</si>
  <si>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</si>
  <si>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</si>
  <si>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</si>
  <si>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</si>
  <si>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</si>
  <si>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</si>
  <si>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</si>
  <si>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</si>
  <si>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</si>
  <si>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</si>
  <si>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</si>
  <si>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</si>
  <si>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</si>
  <si>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</si>
  <si>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</si>
  <si>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</si>
  <si>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</si>
  <si>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</si>
  <si>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</si>
  <si>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</si>
  <si>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</si>
  <si>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</si>
  <si>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</si>
  <si>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</si>
  <si>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</si>
  <si>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</si>
  <si>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</si>
  <si>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</si>
  <si>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</si>
  <si>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</si>
  <si>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</si>
  <si>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</si>
  <si>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</si>
  <si>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</si>
  <si>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</si>
  <si>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</si>
  <si>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</si>
  <si>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</si>
  <si>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</si>
  <si>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</si>
  <si>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</si>
  <si>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</si>
  <si>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</si>
  <si>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</si>
  <si>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</si>
  <si>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</si>
  <si>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</si>
  <si>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</si>
  <si>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</si>
  <si>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</si>
  <si>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</si>
  <si>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</si>
  <si>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</si>
  <si>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</si>
  <si>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</si>
  <si>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</si>
  <si>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</si>
  <si>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</si>
  <si>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</si>
  <si>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</si>
  <si>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</si>
  <si>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</si>
  <si>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</si>
  <si>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</si>
  <si>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</si>
  <si>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</si>
  <si>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</si>
  <si>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</si>
  <si>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</si>
  <si>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</si>
  <si>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</si>
  <si>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</si>
  <si>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</si>
  <si>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</si>
  <si>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</si>
  <si>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</si>
  <si>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</si>
  <si>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</si>
  <si>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</si>
  <si>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</si>
  <si>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</si>
  <si>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</si>
  <si>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</si>
  <si>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</si>
  <si>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</si>
  <si>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</si>
  <si>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</si>
  <si>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</si>
  <si>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</si>
  <si>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</si>
  <si>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</si>
  <si>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</si>
  <si>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</si>
  <si>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</si>
  <si>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</si>
  <si>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</si>
  <si>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</si>
  <si>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</si>
  <si>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</si>
  <si>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</si>
  <si>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</si>
  <si>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</si>
  <si>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</si>
  <si>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</si>
  <si>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</si>
  <si>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</si>
  <si>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</si>
  <si>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</si>
  <si>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</si>
  <si>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</si>
  <si>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</si>
  <si>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</si>
  <si>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</si>
  <si>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</si>
  <si>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</si>
  <si>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</si>
  <si>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</si>
  <si>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</si>
  <si>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</si>
  <si>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</si>
  <si>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</si>
  <si>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</si>
  <si>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</si>
  <si>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</si>
  <si>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</si>
  <si>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</si>
  <si>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</si>
  <si>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</si>
  <si>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</si>
  <si>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</si>
  <si>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</si>
  <si>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</si>
  <si>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</si>
  <si>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</si>
  <si>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</si>
  <si>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</si>
  <si>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</si>
  <si>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</si>
  <si>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</si>
  <si>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</si>
  <si>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</si>
  <si>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</si>
  <si>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</si>
  <si>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</si>
  <si>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</si>
  <si>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</si>
  <si>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</si>
  <si>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</si>
  <si>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</si>
  <si>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</si>
  <si>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</si>
  <si>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</si>
  <si>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</si>
  <si>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</si>
  <si>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</si>
  <si>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</si>
  <si>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</si>
  <si>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</si>
  <si>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</si>
  <si>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</si>
  <si>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</si>
  <si>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</si>
  <si>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</si>
  <si>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</si>
  <si>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</si>
  <si>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</si>
  <si>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</si>
  <si>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</si>
  <si>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</si>
  <si>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</si>
  <si>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</si>
  <si>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</si>
  <si>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</si>
  <si>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</si>
  <si>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</si>
  <si>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</si>
  <si>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</si>
  <si>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</si>
  <si>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</si>
  <si>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</si>
  <si>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</si>
  <si>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</si>
  <si>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</si>
  <si>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</si>
  <si>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</si>
  <si>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</si>
  <si>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</si>
  <si>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</si>
  <si>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</si>
  <si>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</si>
  <si>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</si>
  <si>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</si>
  <si>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</si>
  <si>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</si>
  <si>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</si>
  <si>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</si>
  <si>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</si>
  <si>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</si>
  <si>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</si>
  <si>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</si>
  <si>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</si>
  <si>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</si>
  <si>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</si>
  <si>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</si>
  <si>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</si>
  <si>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</si>
  <si>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</si>
  <si>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</si>
  <si>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</si>
  <si>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</si>
  <si>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</si>
  <si>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</si>
  <si>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</si>
  <si>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</si>
  <si>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</si>
  <si>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</si>
  <si>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</si>
  <si>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</si>
  <si>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</si>
  <si>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</si>
  <si>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</si>
  <si>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</si>
  <si>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</si>
  <si>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</si>
  <si>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</si>
  <si>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</si>
  <si>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</si>
  <si>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</si>
  <si>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</si>
  <si>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</si>
  <si>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</si>
  <si>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</si>
  <si>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</si>
  <si>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</si>
  <si>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</si>
  <si>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</si>
  <si>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</si>
  <si>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</si>
  <si>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</si>
  <si>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</si>
  <si>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</si>
  <si>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</si>
  <si>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</si>
  <si>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</si>
  <si>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</si>
  <si>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</si>
  <si>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</si>
  <si>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</si>
  <si>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</si>
  <si>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</si>
  <si>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</si>
  <si>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</si>
  <si>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</si>
  <si>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</si>
  <si>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</si>
  <si>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</si>
  <si>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</si>
  <si>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</si>
  <si>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</si>
  <si>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</si>
  <si>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</si>
  <si>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</si>
  <si>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</si>
  <si>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</si>
  <si>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</si>
  <si>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</si>
  <si>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</si>
  <si>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</si>
  <si>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</si>
  <si>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</si>
  <si>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</si>
  <si>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</si>
  <si>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</si>
  <si>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</si>
  <si>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</si>
  <si>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</si>
  <si>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</si>
  <si>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</si>
  <si>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</si>
  <si>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</si>
  <si>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</si>
  <si>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</si>
  <si>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</si>
  <si>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</si>
  <si>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</si>
  <si>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</si>
  <si>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</si>
  <si>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</si>
  <si>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</si>
  <si>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</si>
  <si>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</si>
  <si>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</si>
  <si>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</si>
  <si>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</si>
  <si>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</si>
  <si>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</si>
  <si>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</si>
  <si>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</si>
  <si>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</si>
  <si>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</si>
  <si>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</si>
  <si>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</si>
  <si>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</si>
  <si>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</si>
  <si>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</si>
  <si>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</si>
  <si>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</si>
  <si>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</si>
  <si>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</si>
  <si>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</si>
  <si>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</si>
  <si>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</si>
  <si>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</si>
  <si>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</si>
  <si>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</si>
  <si>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</si>
  <si>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</si>
  <si>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</si>
  <si>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</si>
  <si>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</si>
  <si>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</si>
  <si>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</si>
  <si>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</si>
  <si>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</si>
  <si>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</si>
  <si>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</si>
  <si>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</si>
  <si>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</si>
  <si>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</si>
  <si>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</si>
  <si>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</si>
  <si>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</si>
  <si>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</si>
  <si>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</si>
  <si>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</si>
  <si>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</si>
  <si>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</si>
  <si>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</si>
  <si>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</si>
  <si>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</si>
  <si>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</si>
  <si>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</si>
  <si>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</si>
  <si>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</si>
  <si>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</si>
  <si>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</si>
  <si>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</si>
  <si>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</si>
  <si>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</si>
  <si>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</si>
  <si>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</si>
  <si>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</si>
  <si>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</si>
  <si>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</si>
  <si>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</si>
  <si>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</si>
  <si>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</si>
  <si>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</si>
  <si>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</si>
  <si>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</si>
  <si>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</si>
  <si>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</si>
  <si>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</si>
  <si>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</si>
  <si>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</si>
  <si>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</si>
  <si>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</si>
  <si>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</si>
  <si>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</si>
  <si>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</si>
  <si>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</si>
  <si>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</si>
  <si>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</si>
  <si>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</si>
  <si>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</si>
  <si>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</si>
  <si>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</si>
  <si>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</si>
  <si>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</si>
  <si>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</si>
  <si>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</si>
  <si>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</si>
  <si>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</si>
  <si>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</si>
  <si>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</si>
  <si>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</si>
  <si>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</si>
  <si>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</si>
  <si>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</si>
  <si>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</si>
  <si>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</si>
  <si>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</si>
  <si>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</si>
  <si>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</si>
  <si>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</si>
  <si>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</si>
  <si>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</si>
  <si>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</si>
  <si>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</si>
  <si>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</si>
  <si>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</si>
  <si>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</si>
  <si>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</si>
  <si>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</si>
  <si>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</si>
  <si>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</si>
  <si>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</si>
  <si>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</si>
  <si>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</si>
  <si>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</si>
  <si>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</si>
  <si>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</si>
  <si>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</si>
  <si>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</si>
  <si>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</si>
  <si>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</si>
  <si>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</si>
  <si>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</si>
  <si>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</si>
  <si>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</si>
  <si>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</si>
  <si>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</si>
  <si>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</si>
  <si>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</si>
  <si>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</si>
  <si>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</si>
  <si>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</si>
  <si>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</si>
  <si>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</si>
  <si>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</si>
  <si>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</si>
  <si>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</si>
  <si>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</si>
  <si>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</si>
  <si>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</si>
  <si>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</si>
  <si>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</si>
  <si>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</si>
  <si>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</si>
  <si>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</si>
  <si>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</si>
  <si>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</si>
  <si>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</si>
  <si>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</si>
  <si>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</si>
  <si>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</si>
  <si>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</si>
  <si>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</si>
  <si>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</si>
  <si>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</si>
  <si>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</si>
  <si>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</si>
  <si>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</si>
  <si>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</si>
  <si>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</si>
  <si>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</si>
  <si>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</si>
  <si>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</si>
  <si>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</si>
  <si>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</si>
  <si>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</si>
  <si>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</si>
  <si>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</si>
  <si>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</si>
  <si>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</si>
  <si>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</si>
  <si>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</si>
  <si>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</si>
  <si>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</si>
  <si>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</si>
  <si>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</si>
  <si>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</si>
  <si>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</si>
  <si>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</si>
  <si>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</si>
  <si>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</si>
  <si>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</si>
  <si>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</si>
  <si>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</si>
  <si>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</si>
  <si>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</si>
  <si>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</si>
  <si>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</si>
  <si>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</si>
  <si>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</si>
  <si>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</si>
  <si>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</si>
  <si>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</si>
  <si>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</si>
  <si>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</si>
  <si>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</si>
  <si>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</si>
  <si>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</si>
  <si>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</si>
  <si>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</si>
  <si>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</si>
  <si>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</si>
  <si>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</si>
  <si>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</si>
  <si>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</si>
  <si>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</si>
  <si>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</si>
  <si>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</si>
  <si>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</si>
  <si>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</si>
  <si>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</si>
  <si>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</si>
  <si>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</si>
  <si>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</si>
  <si>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</si>
  <si>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</si>
  <si>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</si>
  <si>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</si>
  <si>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</si>
  <si>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</si>
  <si>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</si>
  <si>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</si>
  <si>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</si>
  <si>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</si>
  <si>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</si>
  <si>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</si>
  <si>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</si>
  <si>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</si>
  <si>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</si>
  <si>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</si>
  <si>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</si>
  <si>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</si>
  <si>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</si>
  <si>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</si>
  <si>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</si>
  <si>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</si>
  <si>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</si>
  <si>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</si>
  <si>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</si>
  <si>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</si>
  <si>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</si>
  <si>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</si>
  <si>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</si>
  <si>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</si>
  <si>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</si>
  <si>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</si>
  <si>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</si>
  <si>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</si>
  <si>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</si>
  <si>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</si>
  <si>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</si>
  <si>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</si>
  <si>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</si>
  <si>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</si>
  <si>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</si>
  <si>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</si>
  <si>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</si>
  <si>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</si>
  <si>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</si>
  <si>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</si>
  <si>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</si>
  <si>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</si>
  <si>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</si>
  <si>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</si>
  <si>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</si>
  <si>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</si>
  <si>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</si>
  <si>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</si>
  <si>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</si>
  <si>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</si>
  <si>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</si>
  <si>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</si>
  <si>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</si>
  <si>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</si>
  <si>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</si>
  <si>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</si>
  <si>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</si>
  <si>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</si>
  <si>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</si>
  <si>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</si>
  <si>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</si>
  <si>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</si>
  <si>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</si>
  <si>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</si>
  <si>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</si>
  <si>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</si>
  <si>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</si>
  <si>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</si>
  <si>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</si>
  <si>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</si>
  <si>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</si>
  <si>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</si>
  <si>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</si>
  <si>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</si>
  <si>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</si>
  <si>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</si>
  <si>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</si>
  <si>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</si>
  <si>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</si>
  <si>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</si>
  <si>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</si>
  <si>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</si>
  <si>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</si>
  <si>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</si>
  <si>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</si>
  <si>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</si>
  <si>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</si>
  <si>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</si>
  <si>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</si>
  <si>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</si>
  <si>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</si>
  <si>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</si>
  <si>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</si>
  <si>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</si>
  <si>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</si>
  <si>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</si>
  <si>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</si>
  <si>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</si>
  <si>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</si>
  <si>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</si>
  <si>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</si>
  <si>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</si>
  <si>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</si>
  <si>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</si>
  <si>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</si>
  <si>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</si>
  <si>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</si>
  <si>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</si>
  <si>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</si>
  <si>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</si>
  <si>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</si>
  <si>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</si>
  <si>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</si>
  <si>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</si>
  <si>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</si>
  <si>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</si>
  <si>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</si>
  <si>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</si>
  <si>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</si>
  <si>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</si>
  <si>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</si>
  <si>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</si>
  <si>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</si>
  <si>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</si>
  <si>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</si>
  <si>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</si>
  <si>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</si>
  <si>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</si>
  <si>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</si>
  <si>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</si>
  <si>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</si>
  <si>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</si>
  <si>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</si>
  <si>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</si>
  <si>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</si>
  <si>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</si>
  <si>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</si>
  <si>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</si>
  <si>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</si>
  <si>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</si>
  <si>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</si>
  <si>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</si>
  <si>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</si>
  <si>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</si>
  <si>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</si>
  <si>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</si>
  <si>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</si>
  <si>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</si>
  <si>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</si>
  <si>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</si>
  <si>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</si>
  <si>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</si>
  <si>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</si>
  <si>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</si>
  <si>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</si>
  <si>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</si>
  <si>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</si>
  <si>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</si>
  <si>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</si>
  <si>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</si>
  <si>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</si>
  <si>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</si>
  <si>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</si>
  <si>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</si>
  <si>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</si>
  <si>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</si>
  <si>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</si>
  <si>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</si>
  <si>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</si>
  <si>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</si>
  <si>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</si>
  <si>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</si>
  <si>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</si>
  <si>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</si>
  <si>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</si>
  <si>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</si>
  <si>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</si>
  <si>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</si>
  <si>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</si>
  <si>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</si>
  <si>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</si>
  <si>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</si>
  <si>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</si>
  <si>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</si>
  <si>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</si>
  <si>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</si>
  <si>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</si>
  <si>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</si>
  <si>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</si>
  <si>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</si>
  <si>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</si>
  <si>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</si>
  <si>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</si>
  <si>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</si>
  <si>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</si>
  <si>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</si>
  <si>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</si>
  <si>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</si>
  <si>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</si>
  <si>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</si>
  <si>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</si>
  <si>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</si>
  <si>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</si>
  <si>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</si>
  <si>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</si>
  <si>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</si>
  <si>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</si>
  <si>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</si>
  <si>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</si>
  <si>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</si>
  <si>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</si>
  <si>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</si>
  <si>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</si>
  <si>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</si>
  <si>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</si>
  <si>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</si>
  <si>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</si>
  <si>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</si>
  <si>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</si>
  <si>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</si>
  <si>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</si>
  <si>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</si>
  <si>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</si>
  <si>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</si>
  <si>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</si>
  <si>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</si>
  <si>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</si>
  <si>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</si>
  <si>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</si>
  <si>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</si>
  <si>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</si>
  <si>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</si>
  <si>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</si>
  <si>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</si>
  <si>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</si>
  <si>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</si>
  <si>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</si>
  <si>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</si>
  <si>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</si>
  <si>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</si>
  <si>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</si>
  <si>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</si>
  <si>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</si>
  <si>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</si>
  <si>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</si>
  <si>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</si>
  <si>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</si>
  <si>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</si>
  <si>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</si>
  <si>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</si>
  <si>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</si>
  <si>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</si>
  <si>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</si>
  <si>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</si>
  <si>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</si>
  <si>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</si>
  <si>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</si>
  <si>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</si>
  <si>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</si>
  <si>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</si>
  <si>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</si>
  <si>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</si>
  <si>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</si>
  <si>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</si>
  <si>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</si>
  <si>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</si>
  <si>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</si>
  <si>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</si>
  <si>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</si>
  <si>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</si>
  <si>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</si>
  <si>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</si>
  <si>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</si>
  <si>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</si>
  <si>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</si>
  <si>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</si>
  <si>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</si>
  <si>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</si>
  <si>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</si>
  <si>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</si>
  <si>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</si>
  <si>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</si>
  <si>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</si>
  <si>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</si>
  <si>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</si>
  <si>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</si>
  <si>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</si>
  <si>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</si>
  <si>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</si>
  <si>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</si>
  <si>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</si>
  <si>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</si>
  <si>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</si>
  <si>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</si>
  <si>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</si>
  <si>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</si>
  <si>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</si>
  <si>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</si>
  <si>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</si>
  <si>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</si>
  <si>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</si>
  <si>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</si>
  <si>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</si>
  <si>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</si>
  <si>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</si>
  <si>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</si>
  <si>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</si>
  <si>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</si>
  <si>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</si>
  <si>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</si>
  <si>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</si>
  <si>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</si>
  <si>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</si>
  <si>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</si>
  <si>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</si>
  <si>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</si>
  <si>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</si>
  <si>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</si>
  <si>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</si>
  <si>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</si>
  <si>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</si>
  <si>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</si>
  <si>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</si>
  <si>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</si>
  <si>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</si>
  <si>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</si>
  <si>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</si>
  <si>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</si>
  <si>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</si>
  <si>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</si>
  <si>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</si>
  <si>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</si>
  <si>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</si>
  <si>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</si>
  <si>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</si>
  <si>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</si>
  <si>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</si>
  <si>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</si>
  <si>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</si>
  <si>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</si>
  <si>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</si>
  <si>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</si>
  <si>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</si>
  <si>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</si>
  <si>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</si>
  <si>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</si>
  <si>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</si>
  <si>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</si>
  <si>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</si>
  <si>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</si>
  <si>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</si>
  <si>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</si>
  <si>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</si>
  <si>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</si>
  <si>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</si>
  <si>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</si>
  <si>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</si>
  <si>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</si>
  <si>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</si>
  <si>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</si>
  <si>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</si>
  <si>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</si>
  <si>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</si>
  <si>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</si>
  <si>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</si>
  <si>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</si>
  <si>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</si>
  <si>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</si>
  <si>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</si>
  <si>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</si>
  <si>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</si>
  <si>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</si>
  <si>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</si>
  <si>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</si>
  <si>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</si>
  <si>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</si>
  <si>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</si>
  <si>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</si>
  <si>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</si>
  <si>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</si>
  <si>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</si>
  <si>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</si>
  <si>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</si>
  <si>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</si>
  <si>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</si>
  <si>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</si>
  <si>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</si>
  <si>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</si>
  <si>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</si>
  <si>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</si>
  <si>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</si>
  <si>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</si>
  <si>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</si>
  <si>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</si>
  <si>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</si>
  <si>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</si>
  <si>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</si>
  <si>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</si>
  <si>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</si>
  <si>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</si>
  <si>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</si>
  <si>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</si>
  <si>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</si>
  <si>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</si>
  <si>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</si>
  <si>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</si>
  <si>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</si>
  <si>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</si>
  <si>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</si>
  <si>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</si>
  <si>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</si>
  <si>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</si>
  <si>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</si>
  <si>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</si>
  <si>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</si>
  <si>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</si>
  <si>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</si>
  <si>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</si>
  <si>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</si>
  <si>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</si>
  <si>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</si>
  <si>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</si>
  <si>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</si>
  <si>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</si>
  <si>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</si>
  <si>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</si>
  <si>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</si>
  <si>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</si>
  <si>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</si>
  <si>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</si>
  <si>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</si>
  <si>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</si>
  <si>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</si>
  <si>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</si>
  <si>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</si>
  <si>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</si>
  <si>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</si>
  <si>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</si>
  <si>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</si>
  <si>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</si>
  <si>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</si>
  <si>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</si>
  <si>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</si>
  <si>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</si>
  <si>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</si>
  <si>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</si>
  <si>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</si>
  <si>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</si>
  <si>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</si>
  <si>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</si>
  <si>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</si>
  <si>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</si>
  <si>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</si>
  <si>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</si>
  <si>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</si>
  <si>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</si>
  <si>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</si>
  <si>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</si>
  <si>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</si>
  <si>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</si>
  <si>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</si>
  <si>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</si>
  <si>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</si>
  <si>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</si>
  <si>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</si>
  <si>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</si>
  <si>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</si>
  <si>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</si>
  <si>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</si>
  <si>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</si>
  <si>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</si>
  <si>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</si>
  <si>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</si>
  <si>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</si>
  <si>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</si>
  <si>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</si>
  <si>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</si>
  <si>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</si>
  <si>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</si>
  <si>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</si>
  <si>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</si>
  <si>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</si>
  <si>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</si>
  <si>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</si>
  <si>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</si>
  <si>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</si>
  <si>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</si>
  <si>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</si>
  <si>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</si>
  <si>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</si>
  <si>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</si>
  <si>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</si>
  <si>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</si>
  <si>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</si>
  <si>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</si>
  <si>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</si>
  <si>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</si>
  <si>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</si>
  <si>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</si>
  <si>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</si>
  <si>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</si>
  <si>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</si>
  <si>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</si>
  <si>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</si>
  <si>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</si>
  <si>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</si>
  <si>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</si>
  <si>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</si>
  <si>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</si>
  <si>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</si>
  <si>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</si>
  <si>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</si>
  <si>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</si>
  <si>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</si>
  <si>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</si>
  <si>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</si>
  <si>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</si>
  <si>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</si>
  <si>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</si>
  <si>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</si>
  <si>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</si>
  <si>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</si>
  <si>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</si>
  <si>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</si>
  <si>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</si>
  <si>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</si>
  <si>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</si>
  <si>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</si>
  <si>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</si>
  <si>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</si>
  <si>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</si>
  <si>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</si>
  <si>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</si>
  <si>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</si>
  <si>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</si>
  <si>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</si>
  <si>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</si>
  <si>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</si>
  <si>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</si>
  <si>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</si>
  <si>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</si>
  <si>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</si>
  <si>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</si>
  <si>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</si>
  <si>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</si>
  <si>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</si>
  <si>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</si>
  <si>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</si>
  <si>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</si>
  <si>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</si>
  <si>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</si>
  <si>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</si>
  <si>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</si>
  <si>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</si>
  <si>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</si>
  <si>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</si>
  <si>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</si>
  <si>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</si>
  <si>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</si>
  <si>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</si>
  <si>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</si>
  <si>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</si>
  <si>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</si>
  <si>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</si>
  <si>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</si>
  <si>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</si>
  <si>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</si>
  <si>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</si>
  <si>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</si>
  <si>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</si>
  <si>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</si>
  <si>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</si>
  <si>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</si>
  <si>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</si>
  <si>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</si>
  <si>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</si>
  <si>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</si>
  <si>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</si>
  <si>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</si>
  <si>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</si>
  <si>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</si>
  <si>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</si>
  <si>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</si>
  <si>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</si>
  <si>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</si>
  <si>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</si>
  <si>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</si>
  <si>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</si>
  <si>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</si>
  <si>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</si>
  <si>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</si>
  <si>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</si>
  <si>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</si>
  <si>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</si>
  <si>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</si>
  <si>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</si>
  <si>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</si>
  <si>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</si>
  <si>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</si>
  <si>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</si>
  <si>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</si>
  <si>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</si>
  <si>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</si>
  <si>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</si>
  <si>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</si>
  <si>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</si>
  <si>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</si>
  <si>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</si>
  <si>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</si>
  <si>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</si>
  <si>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</si>
  <si>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</si>
  <si>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</si>
  <si>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</si>
  <si>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</si>
  <si>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</si>
  <si>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</si>
  <si>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</si>
  <si>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</si>
  <si>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</si>
  <si>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</si>
  <si>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</si>
  <si>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</si>
  <si>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</si>
  <si>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</si>
  <si>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</si>
  <si>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</si>
  <si>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</si>
  <si>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</si>
  <si>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</si>
  <si>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</si>
  <si>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</si>
  <si>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</si>
  <si>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</si>
  <si>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</si>
  <si>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</si>
  <si>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</si>
  <si>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</si>
  <si>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</si>
  <si>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</si>
  <si>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</si>
  <si>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</si>
  <si>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</si>
  <si>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</si>
  <si>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</si>
  <si>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</si>
  <si>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</si>
  <si>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</si>
  <si>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</si>
  <si>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</si>
  <si>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</si>
  <si>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</si>
  <si>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</si>
  <si>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</si>
  <si>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</si>
  <si>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</si>
  <si>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</si>
  <si>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</si>
  <si>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</si>
  <si>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</si>
  <si>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</si>
  <si>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</si>
  <si>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</si>
  <si>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</si>
  <si>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</si>
  <si>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</si>
  <si>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</si>
  <si>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</si>
  <si>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</si>
  <si>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</si>
  <si>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</si>
  <si>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</si>
  <si>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</si>
  <si>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</si>
  <si>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</si>
  <si>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</si>
  <si>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</si>
  <si>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</si>
  <si>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</si>
  <si>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</si>
  <si>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</si>
  <si>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</si>
  <si>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</si>
  <si>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</si>
  <si>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</si>
  <si>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</si>
  <si>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</si>
  <si>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</si>
  <si>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</si>
  <si>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</si>
  <si>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</si>
  <si>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</si>
  <si>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</si>
  <si>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</si>
  <si>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</si>
  <si>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</si>
  <si>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</si>
  <si>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</si>
  <si>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</si>
  <si>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</si>
  <si>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</si>
  <si>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</si>
  <si>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</si>
  <si>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</si>
  <si>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</si>
  <si>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</si>
  <si>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</si>
  <si>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</si>
  <si>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</si>
  <si>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</si>
  <si>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</si>
  <si>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</si>
  <si>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</si>
  <si>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</si>
  <si>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</si>
  <si>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</si>
  <si>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</si>
  <si>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</si>
  <si>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</si>
  <si>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</si>
  <si>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</si>
  <si>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</si>
  <si>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</si>
  <si>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</si>
  <si>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</si>
  <si>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</si>
  <si>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</si>
  <si>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</si>
  <si>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</si>
  <si>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</si>
  <si>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</si>
  <si>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</si>
  <si>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</si>
  <si>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</si>
  <si>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</si>
  <si>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</si>
  <si>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</si>
  <si>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</si>
  <si>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</si>
  <si>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</si>
  <si>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</si>
  <si>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</si>
  <si>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</si>
  <si>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</si>
  <si>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</si>
  <si>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</si>
  <si>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</si>
  <si>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</si>
  <si>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</si>
  <si>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</si>
  <si>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</si>
  <si>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</si>
  <si>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</si>
  <si>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</si>
  <si>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</si>
  <si>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</si>
  <si>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</si>
  <si>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</si>
  <si>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</si>
  <si>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</si>
  <si>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</si>
  <si>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</si>
  <si>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</si>
  <si>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</si>
  <si>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</si>
  <si>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</si>
  <si>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</si>
  <si>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</si>
  <si>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</si>
  <si>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</si>
  <si>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</si>
  <si>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</si>
  <si>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</si>
  <si>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</si>
  <si>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</si>
  <si>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</si>
  <si>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</si>
  <si>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</si>
  <si>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</si>
  <si>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</si>
  <si>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</si>
  <si>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</si>
  <si>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</si>
  <si>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</si>
  <si>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</si>
  <si>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</si>
  <si>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</si>
  <si>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</si>
  <si>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</si>
  <si>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</si>
  <si>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</si>
  <si>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</si>
  <si>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</si>
  <si>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</si>
  <si>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</si>
  <si>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</si>
  <si>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</si>
  <si>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</si>
  <si>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</si>
  <si>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</si>
  <si>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</si>
  <si>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</si>
  <si>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</si>
  <si>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</si>
  <si>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</si>
  <si>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</si>
  <si>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</si>
  <si>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</si>
  <si>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</si>
  <si>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</si>
  <si>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</si>
  <si>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</si>
  <si>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</si>
  <si>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</si>
  <si>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</si>
  <si>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</si>
  <si>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</si>
  <si>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</si>
  <si>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</si>
  <si>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</si>
  <si>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</si>
  <si>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</si>
  <si>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</si>
  <si>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</si>
  <si>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</si>
  <si>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</si>
  <si>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</si>
  <si>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</si>
  <si>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</si>
  <si>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</si>
  <si>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</si>
  <si>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</si>
  <si>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</si>
  <si>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</si>
  <si>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</si>
  <si>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</si>
  <si>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</si>
  <si>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</si>
  <si>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</si>
  <si>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</si>
  <si>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</si>
  <si>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</si>
  <si>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</si>
  <si>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</si>
  <si>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</si>
  <si>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</si>
  <si>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</si>
  <si>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</si>
  <si>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</si>
  <si>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</si>
  <si>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</si>
  <si>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</si>
  <si>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</si>
  <si>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</si>
  <si>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</si>
  <si>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</si>
  <si>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</si>
  <si>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</si>
  <si>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</si>
  <si>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</si>
  <si>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</si>
  <si>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</si>
  <si>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</si>
  <si>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</si>
  <si>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</si>
  <si>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</si>
  <si>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</si>
  <si>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</si>
  <si>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</si>
  <si>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</si>
  <si>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</si>
  <si>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</si>
  <si>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</si>
  <si>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</si>
  <si>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</si>
  <si>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</si>
  <si>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</si>
  <si>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</si>
  <si>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</si>
  <si>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</si>
  <si>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</si>
  <si>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</si>
  <si>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</si>
  <si>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</si>
  <si>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</si>
  <si>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</si>
  <si>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</si>
  <si>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</si>
  <si>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</si>
  <si>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</si>
  <si>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</si>
  <si>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</si>
  <si>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</si>
  <si>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</si>
  <si>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</si>
  <si>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</si>
  <si>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</si>
  <si>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</si>
  <si>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</si>
  <si>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</si>
  <si>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</si>
  <si>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</si>
  <si>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</si>
  <si>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</si>
  <si>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</si>
  <si>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</si>
  <si>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</si>
  <si>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</si>
  <si>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</si>
  <si>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</si>
  <si>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</si>
  <si>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</si>
  <si>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</si>
  <si>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</si>
  <si>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</si>
  <si>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</si>
  <si>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</si>
  <si>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</si>
  <si>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</si>
  <si>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</si>
  <si>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</si>
  <si>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</si>
  <si>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</si>
  <si>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</si>
  <si>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</si>
  <si>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</si>
  <si>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</si>
  <si>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</si>
  <si>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</si>
  <si>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</si>
  <si>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</si>
  <si>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</si>
  <si>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</si>
  <si>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</si>
  <si>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</si>
  <si>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</si>
  <si>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</si>
  <si>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</si>
  <si>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</si>
  <si>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</si>
  <si>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</si>
  <si>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</si>
  <si>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</si>
  <si>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</si>
  <si>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</si>
  <si>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</si>
  <si>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</si>
  <si>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</si>
  <si>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</si>
  <si>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</si>
  <si>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</si>
  <si>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</si>
  <si>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</si>
  <si>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</si>
  <si>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</si>
  <si>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</si>
  <si>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</si>
  <si>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</si>
  <si>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</si>
  <si>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</si>
  <si>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</si>
  <si>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</si>
  <si>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</si>
  <si>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</si>
  <si>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</si>
  <si>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</si>
  <si>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</si>
  <si>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</si>
  <si>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</si>
  <si>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</si>
  <si>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</si>
  <si>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</si>
  <si>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</si>
  <si>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</si>
  <si>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</si>
  <si>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</si>
  <si>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</si>
  <si>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</si>
  <si>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</si>
  <si>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</si>
  <si>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</si>
  <si>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</si>
  <si>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</si>
  <si>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</si>
  <si>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</si>
  <si>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</si>
  <si>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</si>
  <si>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</si>
  <si>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</si>
  <si>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</si>
  <si>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</si>
  <si>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</si>
  <si>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</si>
  <si>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</si>
  <si>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</si>
  <si>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</si>
  <si>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</si>
  <si>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</si>
  <si>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</si>
  <si>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</si>
  <si>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</si>
  <si>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</si>
  <si>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</si>
  <si>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</si>
  <si>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</si>
  <si>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</si>
  <si>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</si>
  <si>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</si>
  <si>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</si>
  <si>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</si>
  <si>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</si>
  <si>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</si>
  <si>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</si>
  <si>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</si>
  <si>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</si>
  <si>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</si>
  <si>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</si>
  <si>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</si>
  <si>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</si>
  <si>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</si>
  <si>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</si>
  <si>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</si>
  <si>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</si>
  <si>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</si>
  <si>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</si>
  <si>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</si>
  <si>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</si>
  <si>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</si>
  <si>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</si>
  <si>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</si>
  <si>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</si>
  <si>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</si>
  <si>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</si>
  <si>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</si>
  <si>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</si>
  <si>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</si>
  <si>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</si>
  <si>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</si>
  <si>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</si>
  <si>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</si>
  <si>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</si>
  <si>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</si>
  <si>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</si>
  <si>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</si>
  <si>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</si>
  <si>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</si>
  <si>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</si>
  <si>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</si>
  <si>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</si>
  <si>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</si>
  <si>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</si>
  <si>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</si>
  <si>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</si>
  <si>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</si>
  <si>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</si>
  <si>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</si>
  <si>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</si>
  <si>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</si>
  <si>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</si>
  <si>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</si>
  <si>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</si>
  <si>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</si>
  <si>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</si>
  <si>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</si>
  <si>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</si>
  <si>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</si>
  <si>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</si>
  <si>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</si>
  <si>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</si>
  <si>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</si>
  <si>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</si>
  <si>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</si>
  <si>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</si>
  <si>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</si>
  <si>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</si>
  <si>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</si>
  <si>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</si>
  <si>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</si>
  <si>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</si>
  <si>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</si>
  <si>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</si>
  <si>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</si>
  <si>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</si>
  <si>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</si>
  <si>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</si>
  <si>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</si>
  <si>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</si>
  <si>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</si>
  <si>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</si>
  <si>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</si>
  <si>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</si>
  <si>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</si>
  <si>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</si>
  <si>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</si>
  <si>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</si>
  <si>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</si>
  <si>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</si>
  <si>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</si>
  <si>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</si>
  <si>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</si>
  <si>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</si>
  <si>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</si>
  <si>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</si>
  <si>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</si>
  <si>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</si>
  <si>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</si>
  <si>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</si>
  <si>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</si>
  <si>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</si>
  <si>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</si>
  <si>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</si>
  <si>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</si>
  <si>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</si>
  <si>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</si>
  <si>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</si>
  <si>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</si>
  <si>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</si>
  <si>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</si>
  <si>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</si>
  <si>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</si>
  <si>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</si>
  <si>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</si>
  <si>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</si>
  <si>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</si>
  <si>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</si>
  <si>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</si>
  <si>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</si>
  <si>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</si>
  <si>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</si>
  <si>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</si>
  <si>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</si>
  <si>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</si>
  <si>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</si>
  <si>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</si>
  <si>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</si>
  <si>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</si>
  <si>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</si>
  <si>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</si>
  <si>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</si>
  <si>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</si>
  <si>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</si>
  <si>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</si>
  <si>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</si>
  <si>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</si>
  <si>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</si>
  <si>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</si>
  <si>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</si>
  <si>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</si>
  <si>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</si>
  <si>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</si>
  <si>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</si>
  <si>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</si>
  <si>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</si>
  <si>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</si>
  <si>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</si>
  <si>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</si>
  <si>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</si>
  <si>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</si>
  <si>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</si>
  <si>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</si>
  <si>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</si>
  <si>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</si>
  <si>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</si>
  <si>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</si>
  <si>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</si>
  <si>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</si>
  <si>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</si>
  <si>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</si>
  <si>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</si>
  <si>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</si>
  <si>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</si>
  <si>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</si>
  <si>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</si>
  <si>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</si>
  <si>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</si>
  <si>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</si>
  <si>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</si>
  <si>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</si>
  <si>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</si>
  <si>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</si>
  <si>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</si>
  <si>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</si>
  <si>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</si>
  <si>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</si>
  <si>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</si>
  <si>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</si>
  <si>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</si>
  <si>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</si>
  <si>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</si>
  <si>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</si>
  <si>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</si>
  <si>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</si>
  <si>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</si>
  <si>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</si>
  <si>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</si>
  <si>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</si>
  <si>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</si>
  <si>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</si>
  <si>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</si>
  <si>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</si>
  <si>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</si>
  <si>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</si>
  <si>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</si>
  <si>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</si>
  <si>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</si>
  <si>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</si>
  <si>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</si>
  <si>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</si>
  <si>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</si>
  <si>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</si>
  <si>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</si>
  <si>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</si>
  <si>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</si>
  <si>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</si>
  <si>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</si>
  <si>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</si>
  <si>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</si>
  <si>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</si>
  <si>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</si>
  <si>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</si>
  <si>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</si>
  <si>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</si>
  <si>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</si>
  <si>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</si>
  <si>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</si>
  <si>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</si>
  <si>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</si>
  <si>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</si>
  <si>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</si>
  <si>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</si>
  <si>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</si>
  <si>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</si>
  <si>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</si>
  <si>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</si>
  <si>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</si>
  <si>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</si>
  <si>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</si>
  <si>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</si>
  <si>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</si>
  <si>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</si>
  <si>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</si>
  <si>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</si>
  <si>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</si>
  <si>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</si>
  <si>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</si>
  <si>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</si>
  <si>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</si>
  <si>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</si>
  <si>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</si>
  <si>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</si>
  <si>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</si>
  <si>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</si>
  <si>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</si>
  <si>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</si>
  <si>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</si>
  <si>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</si>
  <si>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</si>
  <si>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</si>
  <si>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</si>
  <si>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</si>
  <si>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</si>
  <si>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</si>
  <si>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</si>
  <si>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</si>
  <si>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</si>
  <si>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</si>
  <si>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</si>
  <si>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</si>
  <si>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</si>
  <si>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</si>
  <si>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</si>
  <si>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</si>
  <si>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</si>
  <si>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</si>
  <si>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</si>
  <si>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</si>
  <si>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</si>
  <si>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</si>
  <si>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</si>
  <si>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</si>
  <si>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</si>
  <si>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</si>
  <si>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</si>
  <si>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</si>
  <si>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</si>
  <si>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</si>
  <si>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</si>
  <si>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</si>
  <si>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</si>
  <si>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</si>
  <si>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</si>
  <si>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</si>
  <si>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</si>
  <si>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</si>
  <si>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</si>
  <si>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</si>
  <si>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</si>
  <si>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</si>
  <si>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</si>
  <si>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</si>
  <si>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</si>
  <si>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</si>
  <si>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</si>
  <si>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</si>
  <si>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</si>
  <si>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</si>
  <si>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</si>
  <si>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</si>
  <si>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</si>
  <si>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</si>
  <si>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</si>
  <si>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</si>
  <si>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</si>
  <si>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</si>
  <si>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</si>
  <si>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</si>
  <si>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</si>
  <si>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</si>
  <si>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</si>
  <si>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</si>
  <si>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</si>
  <si>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</si>
  <si>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</si>
  <si>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</si>
  <si>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</si>
  <si>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</si>
  <si>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</si>
  <si>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</si>
  <si>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</si>
  <si>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</si>
  <si>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</si>
  <si>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</si>
  <si>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</si>
  <si>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</si>
  <si>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</si>
  <si>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</si>
  <si>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</si>
  <si>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</si>
  <si>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</si>
  <si>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</si>
  <si>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</si>
  <si>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</si>
  <si>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</si>
  <si>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</si>
  <si>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</si>
  <si>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</si>
  <si>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</si>
  <si>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</si>
  <si>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</si>
  <si>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</si>
  <si>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</si>
  <si>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</si>
  <si>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</si>
  <si>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</si>
  <si>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</si>
  <si>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</si>
  <si>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</si>
  <si>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</si>
  <si>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</si>
  <si>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</si>
  <si>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</si>
  <si>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</si>
  <si>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</si>
  <si>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</si>
  <si>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</si>
  <si>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</si>
  <si>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</si>
  <si>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</si>
  <si>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</si>
  <si>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</si>
  <si>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</si>
  <si>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</si>
  <si>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</si>
  <si>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</si>
  <si>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</si>
  <si>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</si>
  <si>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</si>
  <si>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</si>
  <si>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</si>
  <si>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</si>
  <si>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</si>
  <si>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</si>
  <si>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</si>
  <si>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</si>
  <si>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</si>
  <si>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</si>
  <si>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</si>
  <si>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</si>
  <si>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</si>
  <si>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</si>
  <si>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</si>
  <si>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</si>
  <si>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</si>
  <si>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</si>
  <si>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</si>
  <si>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</si>
  <si>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</si>
  <si>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</si>
  <si>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</si>
  <si>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</si>
  <si>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</si>
  <si>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</si>
  <si>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</si>
  <si>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</si>
  <si>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</si>
  <si>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</si>
  <si>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</si>
  <si>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</si>
  <si>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</si>
  <si>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</si>
  <si>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</si>
  <si>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</si>
  <si>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</si>
  <si>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</si>
  <si>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</si>
  <si>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</si>
  <si>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</si>
  <si>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</si>
  <si>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</si>
  <si>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</si>
  <si>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</si>
  <si>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</si>
  <si>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</si>
  <si>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</si>
  <si>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</si>
  <si>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</si>
  <si>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</si>
  <si>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</si>
  <si>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</si>
  <si>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</si>
  <si>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</si>
  <si>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</si>
  <si>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</si>
  <si>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</si>
  <si>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</si>
  <si>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</si>
  <si>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</si>
  <si>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</si>
  <si>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</si>
  <si>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</si>
  <si>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</si>
  <si>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</si>
  <si>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</si>
  <si>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</si>
  <si>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</si>
  <si>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</si>
  <si>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</si>
  <si>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</si>
  <si>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</si>
  <si>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</si>
  <si>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</si>
  <si>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</si>
  <si>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</si>
  <si>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</si>
  <si>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</si>
  <si>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</si>
  <si>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</si>
  <si>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</si>
  <si>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</si>
  <si>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</si>
  <si>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</si>
  <si>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</si>
  <si>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</si>
  <si>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</si>
  <si>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</si>
  <si>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</si>
  <si>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</si>
  <si>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</si>
  <si>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</si>
  <si>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</si>
  <si>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</si>
  <si>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</si>
  <si>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</si>
  <si>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</si>
  <si>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</si>
  <si>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</si>
  <si>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</si>
  <si>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</si>
  <si>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</si>
  <si>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</si>
  <si>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</si>
  <si>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</si>
  <si>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</si>
  <si>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</si>
  <si>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</si>
  <si>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</si>
  <si>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</si>
  <si>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</si>
  <si>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</si>
  <si>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</si>
  <si>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</si>
  <si>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</si>
  <si>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</si>
  <si>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</si>
  <si>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</si>
  <si>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</si>
  <si>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</si>
  <si>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</si>
  <si>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</si>
  <si>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</si>
  <si>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</si>
  <si>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</si>
  <si>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</si>
  <si>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</si>
  <si>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</si>
  <si>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</si>
  <si>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</si>
  <si>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</si>
  <si>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</si>
  <si>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</si>
  <si>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</si>
  <si>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</si>
  <si>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</si>
  <si>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</si>
  <si>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</si>
  <si>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</si>
  <si>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</si>
  <si>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</si>
  <si>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</si>
  <si>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</si>
  <si>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</si>
  <si>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</si>
  <si>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</si>
  <si>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</si>
  <si>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</si>
  <si>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</si>
  <si>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</si>
  <si>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</si>
  <si>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</si>
  <si>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</si>
  <si>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</si>
  <si>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</si>
  <si>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</si>
  <si>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</si>
  <si>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</si>
  <si>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</si>
  <si>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</si>
  <si>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</si>
  <si>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</si>
  <si>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</si>
  <si>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</si>
  <si>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</si>
  <si>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</si>
  <si>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</si>
  <si>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</si>
  <si>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</si>
  <si>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</si>
  <si>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</si>
  <si>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</si>
  <si>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</si>
  <si>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</si>
  <si>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</si>
  <si>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</si>
  <si>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</si>
  <si>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</si>
  <si>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</si>
  <si>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</si>
  <si>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</si>
  <si>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</si>
  <si>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</si>
  <si>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</si>
  <si>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</si>
  <si>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</si>
  <si>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</si>
  <si>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</si>
  <si>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</si>
  <si>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</si>
  <si>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</si>
  <si>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</si>
  <si>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</si>
  <si>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</si>
  <si>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</si>
  <si>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</si>
  <si>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</si>
  <si>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</si>
  <si>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</si>
  <si>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</si>
  <si>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</si>
  <si>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</si>
  <si>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</si>
  <si>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</si>
  <si>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</si>
  <si>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</si>
  <si>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</si>
  <si>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</si>
  <si>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</si>
  <si>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</si>
  <si>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</si>
  <si>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</si>
  <si>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</si>
  <si>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</si>
  <si>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</si>
  <si>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</si>
  <si>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</si>
  <si>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</si>
  <si>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</si>
  <si>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</si>
  <si>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</si>
  <si>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</si>
  <si>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</si>
  <si>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</si>
  <si>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</si>
  <si>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</si>
  <si>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</si>
  <si>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</si>
  <si>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</si>
  <si>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</si>
  <si>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</si>
  <si>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</si>
  <si>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</si>
  <si>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</si>
  <si>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</si>
  <si>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</si>
  <si>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</si>
  <si>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</si>
  <si>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</si>
  <si>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</si>
  <si>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</si>
  <si>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</si>
  <si>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</si>
  <si>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</si>
  <si>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</si>
  <si>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</si>
  <si>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</si>
  <si>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</si>
  <si>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</si>
  <si>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</si>
  <si>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</si>
  <si>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</si>
  <si>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</si>
  <si>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</si>
  <si>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</si>
  <si>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</si>
  <si>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</si>
  <si>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</si>
  <si>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</si>
  <si>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</si>
  <si>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</si>
  <si>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</si>
  <si>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</si>
  <si>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</si>
  <si>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</si>
  <si>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</si>
  <si>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</si>
  <si>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</si>
  <si>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</si>
  <si>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</si>
  <si>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</si>
  <si>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</si>
  <si>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</si>
  <si>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</si>
  <si>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</si>
  <si>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</si>
  <si>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</si>
  <si>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</si>
  <si>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</si>
  <si>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</si>
  <si>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</si>
  <si>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</si>
  <si>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</si>
  <si>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</si>
  <si>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</si>
  <si>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</si>
  <si>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</si>
  <si>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</si>
  <si>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</si>
  <si>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</si>
  <si>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</si>
  <si>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</si>
  <si>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</si>
  <si>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</si>
  <si>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</si>
  <si>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</si>
  <si>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</si>
  <si>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</si>
  <si>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</si>
  <si>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</si>
  <si>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</si>
  <si>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</si>
  <si>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</si>
  <si>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</si>
  <si>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</si>
  <si>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</si>
  <si>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</si>
  <si>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</si>
  <si>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</si>
  <si>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</si>
  <si>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</si>
  <si>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</si>
  <si>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</si>
  <si>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</si>
  <si>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</si>
  <si>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</si>
  <si>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</si>
  <si>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</si>
  <si>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</si>
  <si>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</si>
  <si>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</si>
  <si>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</si>
  <si>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</si>
  <si>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</si>
  <si>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</si>
  <si>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</si>
  <si>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</si>
  <si>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</si>
  <si>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</si>
  <si>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</si>
  <si>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</si>
  <si>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</si>
  <si>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</si>
  <si>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</si>
  <si>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</si>
  <si>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</si>
  <si>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</si>
  <si>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</si>
  <si>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</si>
  <si>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</si>
  <si>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</si>
  <si>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</si>
  <si>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</si>
  <si>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</si>
  <si>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</si>
  <si>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</si>
  <si>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</si>
  <si>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</si>
  <si>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</si>
  <si>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</si>
  <si>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</si>
  <si>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</si>
  <si>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</si>
  <si>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</si>
  <si>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</si>
  <si>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</si>
  <si>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</si>
  <si>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</si>
  <si>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</si>
  <si>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</si>
  <si>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</si>
  <si>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</si>
  <si>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</si>
  <si>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</si>
  <si>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</si>
  <si>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</si>
  <si>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</si>
  <si>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</si>
  <si>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</si>
  <si>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</si>
  <si>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</si>
  <si>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</si>
  <si>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</si>
  <si>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</si>
  <si>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</si>
  <si>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</si>
  <si>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</si>
  <si>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</si>
  <si>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</si>
  <si>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</si>
  <si>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</si>
  <si>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</si>
  <si>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</si>
  <si>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</si>
  <si>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</si>
  <si>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</si>
  <si>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</si>
  <si>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</si>
  <si>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</si>
  <si>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</si>
  <si>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</si>
  <si>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</si>
  <si>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</si>
  <si>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</si>
  <si>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</si>
  <si>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</si>
  <si>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</si>
  <si>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</si>
  <si>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</si>
  <si>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</si>
  <si>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</si>
  <si>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</si>
  <si>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</si>
  <si>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</si>
  <si>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</si>
  <si>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</si>
  <si>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</si>
  <si>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</si>
  <si>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</si>
  <si>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</si>
  <si>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</si>
  <si>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</si>
  <si>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</si>
  <si>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</si>
  <si>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</si>
  <si>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</si>
  <si>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</si>
  <si>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</si>
  <si>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</si>
  <si>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</si>
  <si>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</si>
  <si>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</si>
  <si>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</si>
  <si>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</si>
  <si>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</si>
  <si>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</si>
  <si>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</si>
  <si>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</si>
  <si>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</si>
  <si>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</si>
  <si>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</si>
  <si>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</si>
  <si>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</si>
  <si>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</si>
  <si>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</si>
  <si>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</si>
  <si>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</si>
  <si>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</si>
  <si>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</si>
  <si>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</si>
  <si>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</si>
  <si>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</si>
  <si>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</si>
  <si>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</si>
  <si>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</si>
  <si>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</si>
  <si>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</si>
  <si>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</si>
  <si>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</si>
  <si>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</si>
  <si>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</si>
  <si>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</si>
  <si>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</si>
  <si>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</si>
  <si>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</si>
  <si>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</si>
  <si>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</si>
  <si>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</si>
  <si>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</si>
  <si>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</si>
  <si>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</si>
  <si>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</si>
  <si>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</si>
  <si>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</si>
  <si>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</si>
  <si>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</si>
  <si>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</si>
  <si>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</si>
  <si>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</si>
  <si>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</si>
  <si>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</si>
  <si>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</si>
  <si>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</si>
  <si>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</si>
  <si>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</si>
  <si>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</si>
  <si>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</si>
  <si>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</si>
  <si>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</si>
  <si>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</si>
  <si>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</si>
  <si>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</si>
  <si>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</si>
  <si>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</si>
  <si>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</si>
  <si>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</si>
  <si>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</si>
  <si>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</si>
  <si>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</si>
  <si>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</si>
  <si>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</si>
  <si>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</si>
  <si>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</si>
  <si>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</si>
  <si>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</si>
  <si>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</si>
  <si>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</si>
  <si>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</si>
  <si>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</si>
  <si>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</si>
  <si>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</si>
  <si>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</si>
  <si>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</si>
  <si>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</si>
  <si>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</si>
  <si>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</si>
  <si>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</si>
  <si>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</si>
  <si>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</si>
  <si>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</si>
  <si>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</si>
  <si>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</si>
  <si>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</si>
  <si>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</si>
  <si>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</si>
  <si>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</si>
  <si>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</si>
  <si>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</si>
  <si>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</si>
  <si>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</si>
  <si>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</si>
  <si>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</si>
  <si>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</si>
  <si>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</si>
  <si>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</si>
  <si>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</si>
  <si>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</si>
  <si>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</si>
  <si>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</si>
  <si>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</si>
  <si>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</si>
  <si>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</si>
  <si>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</si>
  <si>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</si>
  <si>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</si>
  <si>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</si>
  <si>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</si>
  <si>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</si>
  <si>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</si>
  <si>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</si>
  <si>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</si>
  <si>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</si>
  <si>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</si>
  <si>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</si>
  <si>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</si>
  <si>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</si>
  <si>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</si>
  <si>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</si>
  <si>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</si>
  <si>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</si>
  <si>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</si>
  <si>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</si>
  <si>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</si>
  <si>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</si>
  <si>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</si>
  <si>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</si>
  <si>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</si>
  <si>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</si>
  <si>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</si>
  <si>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</si>
  <si>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</si>
  <si>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</si>
  <si>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</si>
  <si>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</si>
  <si>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</si>
  <si>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</si>
  <si>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</si>
  <si>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</si>
  <si>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</si>
  <si>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</si>
  <si>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</si>
  <si>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</si>
  <si>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</si>
  <si>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</si>
  <si>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</si>
  <si>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</si>
  <si>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</si>
  <si>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</si>
  <si>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</si>
  <si>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</si>
  <si>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</si>
  <si>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</si>
  <si>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</si>
  <si>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</si>
  <si>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</si>
  <si>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</si>
  <si>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</si>
  <si>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</si>
  <si>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</si>
  <si>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</si>
  <si>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</si>
  <si>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</si>
  <si>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</si>
  <si>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</si>
  <si>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</si>
  <si>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</si>
  <si>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</si>
  <si>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</si>
  <si>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</si>
  <si>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</si>
  <si>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</si>
  <si>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</si>
  <si>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</si>
  <si>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</si>
  <si>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</si>
  <si>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</si>
  <si>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</si>
  <si>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</si>
  <si>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</si>
  <si>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</si>
  <si>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</si>
  <si>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</si>
  <si>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</si>
  <si>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</si>
  <si>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</si>
  <si>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</si>
  <si>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</si>
  <si>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</si>
  <si>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</si>
  <si>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</si>
  <si>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</si>
  <si>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</si>
  <si>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</si>
  <si>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</si>
  <si>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</si>
  <si>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</si>
  <si>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</si>
  <si>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</si>
  <si>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</si>
  <si>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</si>
  <si>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</si>
  <si>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</si>
  <si>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</si>
  <si>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</si>
  <si>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</si>
  <si>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</si>
  <si>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</si>
  <si>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</si>
  <si>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</si>
  <si>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</si>
  <si>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</si>
  <si>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</si>
  <si>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</si>
  <si>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</si>
  <si>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</si>
  <si>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</si>
  <si>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</si>
  <si>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</si>
  <si>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</si>
  <si>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</si>
  <si>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</si>
  <si>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</si>
  <si>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</si>
  <si>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</si>
  <si>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</si>
  <si>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</si>
  <si>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</si>
  <si>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</si>
  <si>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</si>
  <si>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</si>
  <si>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</si>
  <si>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</si>
  <si>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</si>
  <si>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</si>
  <si>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</si>
  <si>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</si>
  <si>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</si>
  <si>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</si>
  <si>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</si>
  <si>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</si>
  <si>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</si>
  <si>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</si>
  <si>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</si>
  <si>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</si>
  <si>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</si>
  <si>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</si>
  <si>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</si>
  <si>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</si>
  <si>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</si>
  <si>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</si>
  <si>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</si>
  <si>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</si>
  <si>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</si>
  <si>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</si>
  <si>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</si>
  <si>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</si>
  <si>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</si>
  <si>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</si>
  <si>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</si>
  <si>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</si>
  <si>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</si>
  <si>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</si>
  <si>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</si>
  <si>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</si>
  <si>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</si>
  <si>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</si>
  <si>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</si>
  <si>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</si>
  <si>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</si>
  <si>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</si>
  <si>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</si>
  <si>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</si>
  <si>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</si>
  <si>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</si>
  <si>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</si>
  <si>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</si>
  <si>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</si>
  <si>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</si>
  <si>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</si>
  <si>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</si>
  <si>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</si>
  <si>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</si>
  <si>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</si>
  <si>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</si>
  <si>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</si>
  <si>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</si>
  <si>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</si>
  <si>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</si>
  <si>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</si>
  <si>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</si>
  <si>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</si>
  <si>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</si>
  <si>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</si>
  <si>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</si>
  <si>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</si>
  <si>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</si>
  <si>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</si>
  <si>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</si>
  <si>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</si>
  <si>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</si>
  <si>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</si>
  <si>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</si>
  <si>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</si>
  <si>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</si>
  <si>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</si>
  <si>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</si>
  <si>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</si>
  <si>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</si>
  <si>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</si>
  <si>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</si>
  <si>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</si>
  <si>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</si>
  <si>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</si>
  <si>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</si>
  <si>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</si>
  <si>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</si>
  <si>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</si>
  <si>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</si>
  <si>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</si>
  <si>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</si>
  <si>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</si>
  <si>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</si>
  <si>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</si>
  <si>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</si>
  <si>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</si>
  <si>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</si>
  <si>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</si>
  <si>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</si>
  <si>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</si>
  <si>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</si>
  <si>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</si>
  <si>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</si>
  <si>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</si>
  <si>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</si>
  <si>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</si>
  <si>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</si>
  <si>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</si>
  <si>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</si>
  <si>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</si>
  <si>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</si>
  <si>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</si>
  <si>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</si>
  <si>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</si>
  <si>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</si>
  <si>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</si>
  <si>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</si>
  <si>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</si>
  <si>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</si>
  <si>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</si>
  <si>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</si>
  <si>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</si>
  <si>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</si>
  <si>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</si>
  <si>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</si>
  <si>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</si>
  <si>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</si>
  <si>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</si>
  <si>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</si>
  <si>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</si>
  <si>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</si>
  <si>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</si>
  <si>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</si>
  <si>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</si>
  <si>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</si>
  <si>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</si>
  <si>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</si>
  <si>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</si>
  <si>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</si>
  <si>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</si>
  <si>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</si>
  <si>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</si>
  <si>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</si>
  <si>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</si>
  <si>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</si>
  <si>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</si>
  <si>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</si>
  <si>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</si>
  <si>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</si>
  <si>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</si>
  <si>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</si>
  <si>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</si>
  <si>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</si>
  <si>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</si>
  <si>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</si>
  <si>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</si>
  <si>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</si>
  <si>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</si>
  <si>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</si>
  <si>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</si>
  <si>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</si>
  <si>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</si>
  <si>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</si>
  <si>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</si>
  <si>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</si>
  <si>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</si>
  <si>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</si>
  <si>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</si>
  <si>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</si>
  <si>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</si>
  <si>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</si>
  <si>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</si>
  <si>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</si>
  <si>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</si>
  <si>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</si>
  <si>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</si>
  <si>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</si>
  <si>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</si>
  <si>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</si>
  <si>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</si>
  <si>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</si>
  <si>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</si>
  <si>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</si>
  <si>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</si>
  <si>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</si>
  <si>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</si>
  <si>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</si>
  <si>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</si>
  <si>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</si>
  <si>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</si>
  <si>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</si>
  <si>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</si>
  <si>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</si>
  <si>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</si>
  <si>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</si>
  <si>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</si>
  <si>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</si>
  <si>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</si>
  <si>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</si>
  <si>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</si>
  <si>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</si>
  <si>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</si>
  <si>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</si>
  <si>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</si>
  <si>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</si>
  <si>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</si>
  <si>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</si>
  <si>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</si>
  <si>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</si>
  <si>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</si>
  <si>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</si>
  <si>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</si>
  <si>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</si>
  <si>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</si>
  <si>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</si>
  <si>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</si>
  <si>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</si>
  <si>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</si>
  <si>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</si>
  <si>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</si>
  <si>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</si>
  <si>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</si>
  <si>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</si>
  <si>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</si>
  <si>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</si>
  <si>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</si>
  <si>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</si>
  <si>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</si>
  <si>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</si>
  <si>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</si>
  <si>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</si>
  <si>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</si>
  <si>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</si>
  <si>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</si>
  <si>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</si>
  <si>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</si>
  <si>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</si>
  <si>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</si>
  <si>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</si>
  <si>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</si>
  <si>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</si>
  <si>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</si>
  <si>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</si>
  <si>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</si>
  <si>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</si>
  <si>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</si>
  <si>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</si>
  <si>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</si>
  <si>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</si>
  <si>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</si>
  <si>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</si>
  <si>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</si>
  <si>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</si>
  <si>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</si>
  <si>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</si>
  <si>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</si>
  <si>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</si>
  <si>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</si>
  <si>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</si>
  <si>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</si>
  <si>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</si>
  <si>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</si>
  <si>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</si>
  <si>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</si>
  <si>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</si>
  <si>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</si>
  <si>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</si>
  <si>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</si>
  <si>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</si>
  <si>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</si>
  <si>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</si>
  <si>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</si>
  <si>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</si>
  <si>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</si>
  <si>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</si>
  <si>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</si>
  <si>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</si>
  <si>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</si>
  <si>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</si>
  <si>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</si>
  <si>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</si>
  <si>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</si>
  <si>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</si>
  <si>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</si>
  <si>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</si>
  <si>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</si>
  <si>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</si>
  <si>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</si>
  <si>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</si>
  <si>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</si>
  <si>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</si>
  <si>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</si>
  <si>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</si>
  <si>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</si>
  <si>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</si>
  <si>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</si>
  <si>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</si>
  <si>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</si>
  <si>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</si>
  <si>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</si>
  <si>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</si>
  <si>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</si>
  <si>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</si>
  <si>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</si>
  <si>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</si>
  <si>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</si>
  <si>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</si>
  <si>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</si>
  <si>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</si>
  <si>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</si>
  <si>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</si>
  <si>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</si>
  <si>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</si>
  <si>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</si>
  <si>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</si>
  <si>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</si>
  <si>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</si>
  <si>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</si>
  <si>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</si>
  <si>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</si>
  <si>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</si>
  <si>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</si>
  <si>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</si>
  <si>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</si>
  <si>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</si>
  <si>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</si>
  <si>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</si>
  <si>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</si>
  <si>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</si>
  <si>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</si>
  <si>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</si>
  <si>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</si>
  <si>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</si>
  <si>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</si>
  <si>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</si>
  <si>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</si>
  <si>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</si>
  <si>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</si>
  <si>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</si>
  <si>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</si>
  <si>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</si>
  <si>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</si>
  <si>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</si>
  <si>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</si>
  <si>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</si>
  <si>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</si>
  <si>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</si>
  <si>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</si>
  <si>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</si>
  <si>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</si>
  <si>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</si>
  <si>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</si>
  <si>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</si>
  <si>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</si>
  <si>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</si>
  <si>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</si>
  <si>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</si>
  <si>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</si>
  <si>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</si>
  <si>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</si>
  <si>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</si>
  <si>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</si>
  <si>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</si>
  <si>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</si>
  <si>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</si>
  <si>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</si>
  <si>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</si>
  <si>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</si>
  <si>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</si>
  <si>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</si>
  <si>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</si>
  <si>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</si>
  <si>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</si>
  <si>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</si>
  <si>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</si>
  <si>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</si>
  <si>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</si>
  <si>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</si>
  <si>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</si>
  <si>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</si>
  <si>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</si>
  <si>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</si>
  <si>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</si>
  <si>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</si>
  <si>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</si>
  <si>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</si>
  <si>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</si>
  <si>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</si>
  <si>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</si>
  <si>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</si>
  <si>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</si>
  <si>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</si>
  <si>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</si>
  <si>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</si>
  <si>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</si>
  <si>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</si>
  <si>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</si>
  <si>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</si>
  <si>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</si>
  <si>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</si>
  <si>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</si>
  <si>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</si>
  <si>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</si>
  <si>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</si>
  <si>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</si>
  <si>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</si>
  <si>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</si>
  <si>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</si>
  <si>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</si>
  <si>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</si>
  <si>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</si>
  <si>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</si>
  <si>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</si>
  <si>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</si>
  <si>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</si>
  <si>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</si>
  <si>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</si>
  <si>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</si>
  <si>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</si>
  <si>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</si>
  <si>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</si>
  <si>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</si>
  <si>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</si>
  <si>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</si>
  <si>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</si>
  <si>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</si>
  <si>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</si>
  <si>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</si>
  <si>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</si>
  <si>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</si>
  <si>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</si>
  <si>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</si>
  <si>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</si>
  <si>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</si>
  <si>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</si>
  <si>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</si>
  <si>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</si>
  <si>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</si>
  <si>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</si>
  <si>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</si>
  <si>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</si>
  <si>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</si>
  <si>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</si>
  <si>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</si>
  <si>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</si>
  <si>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</si>
  <si>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</si>
  <si>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</si>
  <si>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</si>
  <si>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</si>
  <si>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</si>
  <si>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</si>
  <si>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</si>
  <si>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</si>
  <si>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</si>
  <si>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</si>
  <si>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</si>
  <si>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</si>
  <si>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</si>
  <si>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</si>
  <si>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</si>
  <si>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</si>
  <si>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</si>
  <si>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</si>
  <si>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</si>
  <si>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</si>
  <si>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</si>
  <si>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</si>
  <si>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</si>
  <si>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</si>
  <si>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</si>
  <si>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</si>
  <si>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</si>
  <si>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</si>
  <si>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</si>
  <si>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</si>
  <si>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</si>
  <si>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</si>
  <si>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</si>
  <si>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</si>
  <si>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</si>
  <si>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</si>
  <si>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</si>
  <si>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</si>
  <si>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</si>
  <si>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</si>
  <si>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</si>
  <si>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</si>
  <si>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</si>
  <si>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</si>
  <si>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</si>
  <si>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</si>
  <si>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</si>
  <si>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</si>
  <si>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</si>
  <si>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</si>
  <si>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</si>
  <si>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</si>
  <si>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</si>
  <si>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</si>
  <si>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</si>
  <si>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</si>
  <si>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</si>
  <si>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</si>
  <si>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</si>
  <si>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</si>
  <si>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</si>
  <si>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</si>
  <si>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</si>
  <si>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</si>
  <si>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</si>
  <si>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</si>
  <si>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</si>
  <si>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</si>
  <si>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</si>
  <si>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</si>
  <si>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</si>
  <si>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</si>
  <si>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</si>
  <si>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</si>
  <si>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</si>
  <si>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</si>
  <si>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</si>
  <si>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</si>
  <si>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</si>
  <si>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</si>
  <si>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</si>
  <si>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</si>
  <si>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</si>
  <si>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</si>
  <si>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</si>
  <si>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</si>
  <si>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</si>
  <si>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</si>
  <si>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</si>
  <si>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</si>
  <si>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</si>
  <si>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</si>
  <si>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</si>
  <si>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</si>
  <si>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</si>
  <si>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</si>
  <si>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</si>
  <si>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</si>
  <si>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</si>
  <si>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</si>
  <si>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</si>
  <si>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</si>
  <si>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</si>
  <si>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</si>
  <si>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</si>
  <si>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</si>
  <si>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</si>
  <si>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</si>
  <si>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</si>
  <si>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</si>
  <si>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</si>
  <si>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</si>
  <si>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</si>
  <si>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</si>
  <si>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</si>
  <si>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</si>
  <si>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</si>
  <si>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</si>
  <si>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</si>
  <si>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</si>
  <si>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</si>
  <si>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</si>
  <si>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</si>
  <si>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</si>
  <si>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</si>
  <si>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</si>
  <si>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</si>
  <si>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</si>
  <si>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</si>
  <si>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</si>
  <si>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</si>
  <si>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</si>
  <si>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</si>
  <si>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</si>
  <si>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</si>
  <si>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</si>
  <si>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</si>
  <si>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</si>
  <si>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</si>
  <si>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</si>
  <si>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</si>
  <si>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</si>
  <si>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</si>
  <si>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</si>
  <si>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</si>
  <si>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</si>
  <si>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</si>
  <si>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</si>
  <si>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</si>
  <si>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</si>
  <si>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</si>
  <si>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</si>
  <si>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</si>
  <si>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</si>
  <si>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</si>
  <si>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</si>
  <si>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</si>
  <si>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</si>
  <si>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</si>
  <si>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</si>
  <si>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</si>
  <si>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</si>
  <si>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</si>
  <si>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</si>
  <si>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</si>
  <si>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</si>
  <si>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</si>
  <si>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</si>
  <si>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</si>
  <si>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</si>
  <si>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</si>
  <si>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</si>
  <si>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</si>
  <si>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</si>
  <si>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</si>
  <si>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</si>
  <si>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</si>
  <si>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</si>
  <si>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</si>
  <si>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</si>
  <si>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</si>
  <si>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</si>
  <si>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</si>
  <si>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</si>
  <si>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</si>
  <si>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</si>
  <si>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</si>
  <si>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</si>
  <si>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</si>
  <si>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</si>
  <si>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</si>
  <si>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</si>
  <si>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</si>
  <si>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</si>
  <si>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</si>
  <si>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</si>
  <si>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</si>
  <si>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</si>
  <si>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</si>
  <si>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</si>
  <si>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</si>
  <si>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</si>
  <si>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</si>
  <si>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</si>
  <si>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</si>
  <si>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</si>
  <si>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</si>
  <si>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</si>
  <si>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</si>
  <si>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</si>
  <si>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</si>
  <si>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</si>
  <si>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</si>
  <si>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</si>
  <si>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</si>
  <si>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</si>
  <si>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</si>
  <si>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</si>
  <si>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</si>
  <si>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</si>
  <si>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</si>
  <si>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</si>
  <si>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</si>
  <si>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</si>
  <si>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</si>
  <si>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</si>
  <si>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</si>
  <si>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</si>
  <si>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</si>
  <si>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</si>
  <si>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</si>
  <si>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</si>
  <si>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</si>
  <si>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</si>
  <si>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</si>
  <si>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</si>
  <si>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</si>
  <si>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</si>
  <si>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</si>
  <si>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</si>
  <si>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</si>
  <si>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</si>
  <si>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</si>
  <si>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</si>
  <si>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</si>
  <si>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</si>
  <si>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</si>
  <si>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</si>
  <si>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</si>
  <si>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</si>
  <si>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</si>
  <si>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</si>
  <si>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</si>
  <si>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</si>
  <si>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</si>
  <si>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</si>
  <si>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</si>
  <si>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</si>
  <si>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</si>
  <si>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</si>
  <si>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</si>
  <si>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</si>
  <si>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</si>
  <si>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</si>
  <si>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</si>
  <si>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</si>
  <si>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</si>
  <si>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</si>
  <si>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</si>
  <si>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</si>
  <si>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</si>
  <si>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</si>
  <si>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</si>
  <si>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</si>
  <si>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</si>
  <si>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</si>
  <si>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</si>
  <si>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</si>
  <si>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</si>
  <si>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</si>
  <si>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</si>
  <si>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</si>
  <si>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</si>
  <si>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</si>
  <si>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</si>
  <si>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</si>
  <si>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</si>
  <si>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</si>
  <si>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</si>
  <si>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</si>
  <si>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</si>
  <si>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</si>
  <si>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</si>
  <si>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</si>
  <si>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</si>
  <si>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</si>
  <si>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</si>
  <si>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</si>
  <si>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</si>
  <si>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</si>
  <si>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</si>
  <si>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</si>
  <si>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</si>
  <si>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</si>
  <si>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</si>
  <si>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</si>
  <si>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</si>
  <si>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</si>
  <si>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</si>
  <si>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</si>
  <si>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</si>
  <si>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</si>
  <si>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</si>
  <si>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</si>
  <si>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</si>
  <si>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</si>
  <si>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</si>
  <si>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</si>
  <si>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</si>
  <si>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</si>
  <si>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</si>
  <si>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</si>
  <si>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</si>
  <si>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</si>
  <si>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</si>
  <si>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</si>
  <si>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</si>
  <si>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</si>
  <si>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</si>
  <si>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</si>
  <si>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</si>
  <si>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</si>
  <si>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</si>
  <si>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</si>
  <si>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</si>
  <si>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</si>
  <si>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</si>
  <si>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</si>
  <si>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</si>
  <si>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</si>
  <si>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</si>
  <si>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</si>
  <si>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</si>
  <si>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</si>
  <si>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</si>
  <si>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</si>
  <si>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</si>
  <si>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</si>
  <si>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</si>
  <si>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</si>
  <si>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</si>
  <si>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</si>
  <si>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</si>
  <si>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</si>
  <si>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</si>
  <si>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</si>
  <si>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</si>
  <si>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</si>
  <si>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</si>
  <si>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</si>
  <si>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</si>
  <si>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</si>
  <si>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</si>
  <si>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</si>
  <si>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</si>
  <si>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</si>
  <si>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</si>
  <si>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</si>
  <si>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</si>
  <si>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</si>
  <si>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</si>
  <si>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</si>
  <si>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</si>
  <si>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</si>
  <si>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</si>
  <si>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</si>
  <si>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</si>
  <si>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</si>
  <si>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</si>
  <si>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</si>
  <si>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</si>
  <si>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</si>
  <si>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</si>
  <si>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</si>
  <si>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</si>
  <si>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</si>
  <si>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</si>
  <si>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</si>
  <si>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</si>
  <si>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</si>
  <si>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</si>
  <si>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</si>
  <si>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</si>
  <si>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</si>
  <si>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</si>
  <si>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</si>
  <si>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</si>
  <si>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</si>
  <si>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</si>
  <si>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</si>
  <si>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</si>
  <si>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</si>
  <si>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</si>
  <si>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</si>
  <si>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</si>
  <si>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</si>
  <si>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</si>
  <si>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</si>
  <si>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</si>
  <si>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</si>
  <si>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</si>
  <si>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</si>
  <si>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</si>
  <si>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</si>
  <si>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</si>
  <si>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</si>
  <si>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</si>
  <si>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</si>
  <si>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</si>
  <si>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</si>
  <si>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</si>
  <si>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</si>
  <si>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</si>
  <si>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</si>
  <si>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</si>
  <si>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</si>
  <si>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</si>
  <si>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</si>
  <si>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</si>
  <si>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</si>
  <si>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</si>
  <si>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</si>
  <si>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</si>
  <si>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</si>
  <si>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</si>
  <si>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</si>
  <si>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</si>
  <si>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</si>
  <si>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</si>
  <si>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</si>
  <si>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</si>
  <si>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</si>
  <si>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</si>
  <si>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</si>
  <si>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</si>
  <si>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</si>
  <si>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</si>
  <si>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</si>
  <si>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</si>
  <si>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</si>
  <si>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</si>
  <si>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</si>
  <si>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</si>
  <si>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</si>
  <si>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</si>
  <si>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</si>
  <si>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</si>
  <si>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</si>
  <si>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</si>
  <si>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</si>
  <si>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</si>
  <si>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</si>
  <si>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</si>
  <si>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</si>
  <si>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</si>
  <si>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</si>
  <si>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</si>
  <si>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</si>
  <si>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</si>
  <si>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</si>
  <si>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</si>
  <si>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</si>
  <si>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</si>
  <si>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</si>
  <si>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</si>
  <si>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</si>
  <si>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</si>
  <si>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</si>
  <si>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</si>
  <si>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</si>
  <si>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</si>
  <si>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</si>
  <si>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</si>
  <si>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</si>
  <si>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</si>
  <si>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</si>
  <si>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</si>
  <si>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</si>
  <si>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</si>
  <si>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</si>
  <si>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</si>
  <si>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</si>
  <si>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</si>
  <si>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</si>
  <si>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</si>
  <si>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</si>
  <si>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</si>
  <si>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</si>
  <si>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</si>
  <si>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</si>
  <si>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</si>
  <si>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</si>
  <si>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</si>
  <si>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</si>
  <si>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</si>
  <si>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</si>
  <si>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</si>
  <si>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</si>
  <si>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</si>
  <si>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</si>
  <si>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</si>
  <si>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</si>
  <si>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</si>
  <si>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</si>
  <si>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</si>
  <si>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</si>
  <si>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</si>
  <si>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</si>
  <si>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</si>
  <si>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</si>
  <si>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</si>
  <si>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</si>
  <si>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</si>
  <si>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</si>
  <si>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</si>
  <si>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</si>
  <si>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</si>
  <si>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</si>
  <si>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</si>
  <si>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</si>
  <si>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</si>
  <si>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</si>
  <si>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</si>
  <si>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</si>
  <si>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</si>
  <si>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</si>
  <si>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</si>
  <si>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</si>
  <si>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</si>
  <si>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</si>
  <si>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</si>
  <si>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</si>
  <si>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</si>
  <si>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</si>
  <si>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</si>
  <si>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</si>
  <si>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</si>
  <si>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</si>
  <si>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</si>
  <si>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</si>
  <si>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</si>
  <si>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</si>
  <si>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</si>
  <si>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</si>
  <si>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</si>
  <si>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</si>
  <si>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</si>
  <si>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</si>
  <si>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</si>
  <si>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</si>
  <si>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</si>
  <si>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</si>
  <si>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</si>
  <si>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</si>
  <si>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</si>
  <si>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</si>
  <si>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</si>
  <si>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</si>
  <si>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</si>
  <si>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</si>
  <si>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</si>
  <si>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</si>
  <si>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</si>
  <si>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</si>
  <si>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</si>
  <si>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</si>
  <si>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</si>
  <si>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</si>
  <si>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</si>
  <si>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</si>
  <si>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</si>
  <si>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</si>
  <si>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</si>
  <si>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</si>
  <si>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</si>
  <si>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</si>
  <si>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</si>
  <si>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</si>
  <si>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</si>
  <si>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</si>
  <si>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</si>
  <si>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</si>
  <si>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</si>
  <si>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</si>
  <si>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</si>
  <si>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</si>
  <si>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</si>
  <si>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</si>
  <si>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</si>
  <si>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</si>
  <si>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</si>
  <si>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</si>
  <si>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</si>
  <si>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</si>
  <si>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</si>
  <si>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</si>
  <si>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</si>
  <si>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</si>
  <si>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</si>
  <si>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</si>
  <si>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</si>
  <si>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</si>
  <si>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</si>
  <si>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</si>
  <si>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</si>
  <si>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</si>
  <si>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</si>
  <si>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</si>
  <si>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</si>
  <si>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</si>
  <si>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</si>
  <si>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</si>
  <si>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</si>
  <si>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</si>
  <si>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</si>
  <si>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</si>
  <si>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</si>
  <si>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</si>
  <si>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</si>
  <si>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</si>
  <si>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</si>
  <si>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</si>
  <si>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</si>
  <si>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</si>
  <si>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</si>
  <si>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</si>
  <si>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</si>
  <si>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</si>
  <si>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</si>
  <si>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</si>
  <si>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</si>
  <si>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</si>
  <si>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</si>
  <si>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</si>
  <si>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</si>
  <si>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</si>
  <si>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</si>
  <si>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</si>
  <si>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</si>
  <si>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</si>
  <si>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</si>
  <si>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</si>
  <si>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</si>
  <si>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</si>
  <si>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</si>
  <si>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</si>
  <si>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</si>
  <si>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</si>
  <si>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</si>
  <si>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</si>
  <si>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</si>
  <si>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</si>
  <si>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</si>
  <si>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</si>
  <si>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</si>
  <si>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</si>
  <si>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</si>
  <si>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</si>
  <si>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</si>
  <si>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</si>
  <si>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</si>
  <si>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</si>
  <si>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</si>
  <si>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</si>
  <si>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</si>
  <si>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</si>
  <si>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</si>
  <si>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</si>
  <si>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</si>
  <si>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</si>
  <si>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</si>
  <si>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</si>
  <si>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</si>
  <si>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</si>
  <si>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</si>
  <si>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</si>
  <si>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</si>
  <si>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</si>
  <si>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</si>
  <si>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</si>
  <si>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</si>
  <si>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</si>
  <si>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</si>
  <si>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</si>
  <si>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</si>
  <si>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</si>
  <si>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</si>
  <si>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</si>
  <si>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</si>
  <si>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</si>
  <si>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</si>
  <si>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</si>
  <si>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</si>
  <si>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</si>
  <si>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</si>
  <si>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</si>
  <si>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</si>
  <si>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</si>
  <si>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</si>
  <si>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</si>
  <si>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</si>
  <si>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</si>
  <si>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</si>
  <si>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</si>
  <si>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</si>
  <si>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</si>
  <si>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</si>
  <si>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</si>
  <si>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</si>
  <si>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</si>
  <si>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</si>
  <si>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</si>
  <si>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</si>
  <si>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</si>
  <si>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</si>
  <si>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</si>
  <si>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</si>
  <si>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</si>
  <si>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</si>
  <si>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</si>
  <si>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</si>
  <si>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</si>
  <si>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</si>
  <si>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</si>
  <si>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</si>
  <si>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</si>
  <si>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</si>
  <si>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</si>
  <si>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</si>
  <si>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</si>
  <si>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</si>
  <si>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</si>
  <si>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</si>
  <si>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</si>
  <si>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</si>
  <si>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</si>
  <si>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</si>
  <si>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</si>
  <si>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</si>
  <si>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</si>
  <si>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</si>
  <si>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</si>
  <si>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</si>
  <si>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</si>
  <si>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</si>
  <si>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</si>
  <si>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</si>
  <si>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</si>
  <si>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</si>
  <si>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</si>
  <si>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</si>
  <si>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</si>
  <si>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</si>
  <si>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</si>
  <si>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</si>
  <si>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</si>
  <si>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</si>
  <si>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</si>
  <si>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</si>
  <si>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</si>
  <si>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</si>
  <si>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</si>
  <si>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</si>
  <si>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</si>
  <si>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</si>
  <si>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</si>
  <si>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</si>
  <si>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</si>
  <si>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</si>
  <si>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</si>
  <si>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</si>
  <si>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</si>
  <si>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</si>
  <si>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</si>
  <si>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</si>
  <si>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</si>
  <si>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</si>
  <si>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</si>
  <si>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</si>
  <si>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</si>
  <si>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</si>
  <si>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</si>
  <si>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</si>
  <si>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</si>
  <si>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</si>
  <si>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</si>
  <si>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</si>
  <si>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</si>
  <si>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</si>
  <si>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</si>
  <si>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</si>
  <si>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</si>
  <si>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</si>
  <si>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</si>
  <si>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</si>
  <si>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</si>
  <si>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</si>
  <si>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</si>
  <si>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</si>
  <si>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</si>
  <si>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</si>
  <si>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</si>
  <si>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</si>
  <si>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</si>
  <si>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</si>
  <si>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</si>
  <si>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</si>
  <si>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</si>
  <si>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</si>
  <si>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</si>
  <si>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</si>
  <si>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</si>
  <si>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</si>
  <si>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</si>
  <si>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</si>
  <si>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</si>
  <si>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</si>
  <si>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</si>
  <si>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</si>
  <si>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</si>
  <si>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</si>
  <si>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</si>
  <si>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</si>
  <si>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</si>
  <si>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</si>
  <si>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</si>
  <si>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</si>
  <si>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</si>
  <si>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</si>
  <si>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</si>
  <si>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</si>
  <si>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</si>
  <si>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</si>
  <si>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</si>
  <si>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</si>
  <si>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</si>
  <si>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</si>
  <si>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</si>
  <si>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</si>
  <si>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</si>
  <si>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</si>
  <si>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</si>
  <si>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</si>
  <si>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</si>
  <si>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</si>
  <si>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</si>
  <si>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</si>
  <si>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</si>
  <si>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</si>
  <si>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</si>
  <si>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</si>
  <si>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</si>
  <si>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</si>
  <si>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</si>
  <si>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</si>
  <si>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</si>
  <si>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</si>
  <si>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</si>
  <si>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</si>
  <si>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</si>
  <si>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</si>
  <si>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</si>
  <si>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</si>
  <si>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</si>
  <si>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</si>
  <si>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</si>
  <si>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</si>
  <si>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</si>
  <si>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</si>
  <si>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</si>
  <si>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</si>
  <si>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</si>
  <si>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</si>
  <si>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</si>
  <si>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</si>
  <si>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</si>
  <si>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</si>
  <si>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</si>
  <si>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</si>
  <si>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</si>
  <si>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</si>
  <si>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</si>
  <si>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</si>
  <si>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</si>
  <si>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</si>
  <si>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</si>
  <si>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</si>
  <si>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</si>
  <si>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</si>
  <si>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</si>
  <si>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</si>
  <si>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</si>
  <si>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</si>
  <si>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</si>
  <si>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</si>
  <si>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</si>
  <si>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</si>
  <si>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</si>
  <si>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</si>
  <si>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</si>
  <si>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</si>
  <si>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</si>
  <si>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</si>
  <si>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</si>
  <si>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</si>
  <si>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</si>
  <si>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</si>
  <si>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</si>
  <si>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</si>
  <si>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</si>
  <si>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</si>
  <si>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</si>
  <si>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</si>
  <si>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</si>
  <si>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</si>
  <si>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</si>
  <si>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</si>
  <si>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</si>
  <si>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</si>
  <si>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</si>
  <si>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</si>
  <si>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</si>
  <si>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</si>
  <si>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</si>
  <si>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</si>
  <si>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</si>
  <si>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</si>
  <si>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</si>
  <si>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</si>
  <si>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</si>
  <si>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</si>
  <si>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</si>
  <si>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</si>
  <si>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</si>
  <si>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</si>
  <si>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</si>
  <si>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</si>
  <si>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</si>
  <si>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</si>
  <si>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</si>
  <si>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</si>
  <si>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</si>
  <si>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</si>
  <si>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</si>
  <si>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</si>
  <si>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</si>
  <si>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</si>
  <si>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</si>
  <si>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</si>
  <si>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</si>
  <si>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</si>
  <si>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</si>
  <si>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</si>
  <si>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</si>
  <si>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</si>
  <si>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</si>
  <si>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</si>
  <si>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</si>
  <si>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</si>
  <si>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</si>
  <si>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</si>
  <si>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</si>
  <si>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</si>
  <si>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</si>
  <si>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</si>
  <si>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</si>
  <si>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</si>
  <si>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</si>
  <si>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</si>
  <si>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</si>
  <si>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</si>
  <si>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</si>
  <si>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</si>
  <si>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</si>
  <si>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</si>
  <si>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</si>
  <si>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</si>
  <si>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</si>
  <si>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</si>
  <si>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</si>
  <si>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</si>
  <si>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</si>
  <si>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</si>
  <si>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</si>
  <si>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</si>
  <si>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</si>
  <si>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</si>
  <si>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</si>
  <si>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</si>
  <si>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</si>
  <si>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</si>
  <si>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</si>
  <si>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</si>
  <si>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</si>
  <si>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</si>
  <si>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</si>
  <si>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</si>
  <si>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</si>
  <si>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</si>
  <si>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</si>
  <si>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</si>
  <si>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</si>
  <si>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</si>
  <si>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</si>
  <si>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</si>
  <si>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</si>
  <si>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</si>
  <si>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</si>
  <si>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</si>
  <si>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</si>
  <si>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</si>
  <si>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</si>
  <si>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</si>
  <si>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</si>
  <si>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</si>
  <si>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</si>
  <si>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</si>
  <si>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</si>
  <si>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</si>
  <si>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</si>
  <si>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</si>
  <si>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</si>
  <si>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</si>
  <si>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</si>
  <si>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</si>
  <si>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</si>
  <si>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</si>
  <si>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</si>
  <si>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</si>
  <si>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</si>
  <si>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</si>
  <si>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</si>
  <si>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</si>
  <si>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</si>
  <si>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</si>
  <si>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</si>
  <si>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</si>
  <si>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</si>
  <si>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</si>
  <si>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</si>
  <si>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</si>
  <si>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</si>
  <si>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</si>
  <si>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</si>
  <si>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</si>
  <si>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</si>
  <si>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</si>
  <si>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</si>
  <si>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</si>
  <si>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</si>
  <si>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</si>
  <si>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</si>
  <si>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</si>
  <si>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</si>
  <si>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</si>
  <si>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</si>
  <si>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</si>
  <si>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</si>
  <si>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</si>
  <si>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</si>
  <si>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</si>
  <si>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</si>
  <si>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</si>
  <si>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</si>
  <si>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</si>
  <si>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</si>
  <si>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</si>
  <si>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</si>
  <si>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</si>
  <si>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</si>
  <si>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</si>
  <si>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</si>
  <si>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</si>
  <si>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</si>
  <si>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</si>
  <si>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</si>
  <si>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</si>
  <si>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</si>
  <si>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</si>
  <si>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</si>
  <si>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</si>
  <si>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</si>
  <si>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</si>
  <si>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</si>
  <si>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</si>
  <si>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</si>
  <si>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</si>
  <si>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</si>
  <si>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</si>
  <si>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</si>
  <si>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</si>
  <si>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</si>
  <si>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</si>
  <si>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</si>
  <si>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</si>
  <si>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</si>
  <si>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</si>
  <si>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</si>
  <si>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</si>
  <si>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</si>
  <si>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</si>
  <si>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</si>
  <si>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</si>
  <si>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</si>
  <si>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</si>
  <si>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</si>
  <si>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</si>
  <si>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</si>
  <si>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</si>
  <si>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</si>
  <si>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</si>
  <si>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</si>
  <si>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</si>
  <si>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</si>
  <si>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</si>
  <si>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</si>
  <si>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</si>
  <si>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</si>
  <si>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</si>
  <si>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</si>
  <si>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</si>
  <si>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</si>
  <si>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</si>
  <si>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</si>
  <si>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</si>
  <si>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</si>
  <si>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</si>
  <si>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</si>
  <si>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</si>
  <si>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</si>
  <si>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</si>
  <si>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</si>
  <si>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</si>
  <si>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</si>
  <si>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</si>
  <si>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</si>
  <si>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</si>
  <si>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</si>
  <si>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</si>
  <si>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</si>
  <si>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</si>
  <si>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</si>
  <si>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</si>
  <si>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</si>
  <si>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</si>
  <si>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</si>
  <si>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</si>
  <si>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</si>
  <si>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</si>
  <si>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</si>
  <si>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</si>
  <si>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</si>
  <si>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</si>
  <si>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</si>
  <si>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</si>
  <si>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</si>
  <si>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</si>
  <si>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</si>
  <si>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</si>
  <si>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</si>
  <si>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</si>
  <si>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</si>
  <si>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</si>
  <si>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</si>
  <si>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</si>
  <si>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</si>
  <si>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</si>
  <si>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</si>
  <si>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</si>
  <si>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</si>
  <si>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</si>
  <si>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</si>
  <si>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</si>
  <si>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</si>
  <si>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</si>
  <si>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</si>
  <si>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</si>
  <si>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</si>
  <si>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</si>
  <si>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</si>
  <si>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</si>
  <si>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</si>
  <si>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</si>
  <si>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</si>
  <si>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</si>
  <si>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</si>
  <si>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</si>
  <si>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</si>
  <si>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</si>
  <si>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</si>
  <si>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</si>
  <si>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</si>
  <si>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</si>
  <si>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</si>
  <si>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</si>
  <si>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</si>
  <si>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</si>
  <si>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</si>
  <si>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</si>
  <si>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</si>
  <si>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</si>
  <si>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</si>
  <si>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</si>
  <si>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</si>
  <si>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</si>
  <si>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</si>
  <si>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</si>
  <si>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</si>
  <si>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</si>
  <si>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</si>
  <si>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</si>
  <si>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</si>
  <si>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</si>
  <si>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</si>
  <si>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</si>
  <si>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</si>
  <si>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</si>
  <si>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</si>
  <si>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</si>
  <si>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</si>
  <si>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</si>
  <si>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</si>
  <si>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</si>
  <si>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</si>
  <si>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</si>
  <si>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</si>
  <si>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</si>
  <si>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</si>
  <si>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</si>
  <si>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</si>
  <si>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</si>
  <si>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</si>
  <si>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</si>
  <si>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</si>
  <si>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</si>
  <si>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</si>
  <si>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</si>
  <si>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</si>
  <si>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</si>
  <si>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</si>
  <si>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</si>
  <si>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</si>
  <si>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</si>
  <si>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</si>
  <si>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</si>
  <si>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</si>
  <si>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</si>
  <si>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</si>
  <si>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</si>
  <si>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</si>
  <si>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</si>
  <si>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</si>
  <si>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</si>
  <si>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</si>
  <si>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</si>
  <si>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</si>
  <si>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</si>
  <si>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</si>
  <si>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</si>
  <si>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</si>
  <si>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</si>
  <si>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</si>
  <si>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</si>
  <si>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</si>
  <si>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</si>
  <si>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</si>
  <si>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</si>
  <si>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</si>
  <si>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</si>
  <si>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</si>
  <si>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</si>
  <si>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</si>
  <si>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</si>
  <si>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</si>
  <si>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</si>
  <si>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</si>
  <si>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</si>
  <si>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</si>
  <si>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</si>
  <si>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</si>
  <si>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</si>
  <si>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</si>
  <si>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</si>
  <si>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</si>
  <si>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</si>
  <si>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</si>
  <si>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</si>
  <si>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</si>
  <si>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</si>
  <si>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</si>
  <si>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</si>
  <si>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</si>
  <si>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</si>
  <si>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</si>
  <si>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</si>
  <si>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</si>
  <si>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</si>
  <si>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</si>
  <si>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</si>
  <si>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</si>
  <si>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</si>
  <si>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</si>
  <si>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</si>
  <si>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</si>
  <si>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</si>
  <si>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</si>
  <si>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</si>
  <si>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</si>
  <si>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</si>
  <si>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</si>
  <si>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</si>
  <si>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</si>
  <si>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</si>
  <si>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</si>
  <si>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</si>
  <si>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</si>
  <si>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</si>
  <si>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</si>
  <si>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</si>
  <si>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</si>
  <si>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</si>
  <si>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</si>
  <si>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</si>
  <si>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</si>
  <si>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</si>
  <si>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</si>
  <si>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</si>
  <si>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</si>
  <si>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</si>
  <si>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</si>
  <si>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</si>
  <si>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</si>
  <si>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</si>
  <si>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</si>
  <si>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</si>
  <si>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</si>
  <si>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</si>
  <si>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</si>
  <si>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</si>
  <si>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</si>
  <si>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</si>
  <si>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</si>
  <si>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</si>
  <si>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</si>
  <si>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</si>
  <si>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</si>
  <si>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</si>
  <si>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</si>
  <si>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</si>
  <si>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</si>
  <si>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</si>
  <si>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</si>
  <si>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</si>
  <si>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</si>
  <si>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</si>
  <si>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</si>
  <si>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</si>
  <si>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</si>
  <si>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</si>
  <si>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</si>
  <si>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</si>
  <si>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</si>
  <si>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</si>
  <si>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</si>
  <si>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</si>
  <si>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</si>
  <si>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</si>
  <si>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</si>
  <si>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</si>
  <si>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</si>
  <si>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</si>
  <si>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</si>
  <si>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</si>
  <si>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</si>
  <si>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</si>
  <si>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</si>
  <si>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</si>
  <si>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</si>
  <si>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</si>
  <si>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</si>
  <si>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</si>
  <si>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</si>
  <si>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</si>
  <si>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</si>
  <si>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</si>
  <si>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</si>
  <si>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</si>
  <si>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</si>
  <si>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</si>
  <si>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</si>
  <si>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</si>
  <si>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</si>
  <si>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</si>
  <si>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</si>
  <si>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</si>
  <si>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</si>
  <si>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</si>
  <si>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</si>
  <si>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</si>
  <si>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</si>
  <si>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</si>
  <si>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</si>
  <si>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</si>
  <si>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</si>
  <si>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</si>
  <si>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</si>
  <si>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</si>
  <si>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</si>
  <si>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</si>
  <si>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</si>
  <si>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</si>
  <si>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</si>
  <si>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</si>
  <si>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</si>
  <si>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</si>
  <si>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</si>
  <si>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</si>
  <si>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</si>
  <si>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</si>
  <si>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</si>
  <si>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</si>
  <si>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</si>
  <si>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</si>
  <si>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</si>
  <si>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</si>
  <si>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</si>
  <si>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</si>
  <si>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</si>
  <si>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</si>
  <si>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</si>
  <si>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</si>
  <si>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</si>
  <si>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</si>
  <si>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</si>
  <si>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</si>
  <si>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</si>
  <si>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</si>
  <si>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</si>
  <si>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</si>
  <si>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</si>
  <si>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</si>
  <si>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</si>
  <si>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</si>
  <si>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</si>
  <si>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</si>
  <si>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</si>
  <si>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</si>
  <si>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</si>
  <si>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</si>
  <si>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</si>
  <si>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</si>
  <si>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</si>
  <si>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</si>
  <si>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</si>
  <si>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</si>
  <si>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</si>
  <si>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</si>
  <si>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</si>
  <si>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</si>
  <si>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</si>
  <si>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</si>
  <si>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</si>
  <si>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</si>
  <si>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</si>
  <si>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</si>
  <si>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</si>
  <si>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</si>
  <si>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</si>
  <si>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</si>
  <si>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</si>
  <si>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</si>
  <si>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</si>
  <si>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</si>
  <si>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</si>
  <si>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</si>
  <si>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</si>
  <si>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</si>
  <si>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</si>
  <si>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</si>
  <si>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</si>
  <si>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</si>
  <si>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</si>
  <si>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</si>
  <si>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</si>
  <si>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</si>
  <si>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</si>
  <si>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</si>
  <si>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</si>
  <si>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</si>
  <si>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</si>
  <si>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</si>
  <si>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</si>
  <si>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</si>
  <si>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</si>
  <si>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</si>
  <si>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</si>
  <si>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</si>
  <si>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</si>
  <si>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</si>
  <si>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</si>
  <si>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</si>
  <si>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</si>
  <si>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</si>
  <si>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</si>
  <si>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</si>
  <si>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</si>
  <si>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</si>
  <si>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</si>
  <si>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</si>
  <si>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</si>
  <si>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</si>
  <si>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</si>
  <si>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</si>
  <si>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</si>
  <si>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</si>
  <si>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</si>
  <si>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</si>
  <si>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</si>
  <si>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</si>
  <si>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</si>
  <si>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</si>
  <si>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</si>
  <si>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</si>
  <si>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</si>
  <si>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</si>
  <si>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</si>
  <si>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</si>
  <si>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</si>
  <si>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</si>
  <si>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</si>
  <si>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</si>
  <si>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</si>
  <si>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</si>
  <si>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</si>
  <si>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</si>
  <si>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</si>
  <si>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</si>
  <si>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</si>
  <si>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</si>
  <si>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</si>
  <si>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</si>
  <si>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</si>
  <si>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</si>
  <si>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</si>
  <si>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</si>
  <si>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</si>
  <si>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</si>
  <si>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</si>
  <si>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</si>
  <si>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</si>
  <si>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</si>
  <si>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</si>
  <si>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</si>
  <si>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</si>
  <si>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</si>
  <si>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</si>
  <si>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</si>
  <si>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</si>
  <si>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</si>
  <si>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</si>
  <si>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</si>
  <si>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</si>
  <si>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</si>
  <si>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</si>
  <si>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</si>
  <si>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</si>
  <si>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</si>
  <si>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</si>
  <si>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</si>
  <si>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</si>
  <si>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</si>
  <si>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</si>
  <si>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</si>
  <si>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</si>
  <si>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</si>
  <si>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</si>
  <si>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</si>
  <si>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</si>
  <si>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</si>
  <si>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</si>
  <si>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</si>
  <si>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</si>
  <si>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</si>
  <si>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</si>
  <si>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</si>
  <si>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</si>
  <si>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</si>
  <si>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</si>
  <si>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</si>
  <si>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</si>
  <si>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</si>
  <si>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</si>
  <si>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</si>
  <si>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</si>
  <si>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</si>
  <si>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</si>
  <si>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</si>
  <si>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</si>
  <si>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</si>
  <si>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</si>
  <si>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</si>
  <si>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</si>
  <si>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</si>
  <si>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</si>
  <si>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</si>
  <si>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</si>
  <si>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</si>
  <si>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</si>
  <si>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</si>
  <si>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</si>
  <si>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</si>
  <si>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</si>
  <si>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</si>
  <si>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</si>
  <si>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</si>
  <si>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</si>
  <si>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</si>
  <si>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</si>
  <si>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</si>
  <si>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</si>
  <si>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</si>
  <si>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</si>
  <si>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</si>
  <si>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</si>
  <si>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</si>
  <si>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</si>
  <si>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</si>
  <si>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</si>
  <si>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</si>
  <si>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</si>
  <si>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</si>
  <si>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</si>
  <si>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</si>
  <si>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</si>
  <si>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</si>
  <si>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</si>
  <si>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</si>
  <si>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</si>
  <si>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</si>
  <si>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</si>
  <si>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</si>
  <si>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</si>
  <si>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</si>
  <si>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</si>
  <si>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</si>
  <si>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</si>
  <si>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</si>
  <si>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</si>
  <si>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</si>
  <si>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</si>
  <si>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</si>
  <si>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</si>
  <si>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</si>
  <si>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</si>
  <si>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</si>
  <si>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</si>
  <si>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</si>
  <si>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</si>
  <si>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</si>
  <si>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</si>
  <si>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</si>
  <si>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</si>
  <si>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</si>
  <si>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</si>
  <si>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</si>
  <si>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</si>
  <si>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</si>
  <si>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</si>
  <si>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</si>
  <si>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</si>
  <si>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</si>
  <si>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</si>
  <si>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</si>
  <si>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</si>
  <si>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</si>
  <si>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</si>
  <si>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</si>
  <si>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</si>
  <si>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</si>
  <si>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</si>
  <si>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</si>
  <si>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</si>
  <si>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</si>
  <si>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</si>
  <si>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</si>
  <si>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</si>
  <si>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</si>
  <si>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</si>
  <si>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</si>
  <si>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</si>
  <si>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</si>
  <si>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</si>
  <si>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</si>
  <si>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</si>
  <si>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</si>
  <si>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</si>
  <si>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</si>
  <si>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</si>
  <si>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</si>
  <si>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</si>
  <si>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</si>
  <si>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</si>
  <si>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</si>
  <si>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(All)</t>
  </si>
  <si>
    <t>Column Labels</t>
  </si>
  <si>
    <t>Count of state</t>
  </si>
  <si>
    <t>Percent Funded</t>
  </si>
  <si>
    <t>Average Donation</t>
  </si>
  <si>
    <t>Category</t>
  </si>
  <si>
    <t>Sub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</si>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</sst>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165" fontId="0" fillId="0" borderId="0" xfId="0" applyNumberFormat="1"/>
    <xf numFmtId="0" fontId="1" fillId="0" borderId="1" xfId="0" applyFont="1" applyBorder="1"/>
    <xf numFmtId="9" fontId="1" fillId="0" borderId="1" xfId="0" applyNumberFormat="1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1" tint="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[StarterBook_solved.xlsx]CategoryStats!PivotTable8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A6-4BAC-B6D9-A0D4EBD5BBBF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A6-4BAC-B6D9-A0D4EBD5BBBF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A6-4BAC-B6D9-A0D4EBD5BBBF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A6-4BAC-B6D9-A0D4EBD5B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101104"/>
        <c:axId val="553107336"/>
      </c:barChart>
      <c:catAx>
        <c:axId val="55310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107336"/>
        <c:crosses val="autoZero"/>
        <c:auto val="1"/>
        <c:lblAlgn val="ctr"/>
        <c:lblOffset val="100"/>
        <c:noMultiLvlLbl val="0"/>
      </c:catAx>
      <c:valAx>
        <c:axId val="55310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10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[StarterBook_solved.xlsx]SubCategoryStats!PivotTable9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4-42C4-8B96-310EE88C522E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34-42C4-8B96-310EE88C522E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34-42C4-8B96-310EE88C522E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34-42C4-8B96-310EE88C5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4786592"/>
        <c:axId val="804789872"/>
      </c:barChart>
      <c:catAx>
        <c:axId val="80478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789872"/>
        <c:crosses val="autoZero"/>
        <c:auto val="1"/>
        <c:lblAlgn val="ctr"/>
        <c:lblOffset val="100"/>
        <c:noMultiLvlLbl val="0"/>
      </c:catAx>
      <c:valAx>
        <c:axId val="80478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78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[StarterBook_solved.xlsx]PivotLineChart!PivotTable10</c:name>
    <c:fmtId val="8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50000"/>
              </a:schemeClr>
            </a:solidFill>
            <a:ln w="9525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PivotLineChart!$B$4:$B$5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strRef>
              <c:f>PivotLineChart!$A$6:$A$18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PivotLineChart!$B$6:$B$18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6-4C0E-8677-8B7534F0764A}"/>
            </c:ext>
          </c:extLst>
        </c:ser>
        <c:ser>
          <c:idx val="1"/>
          <c:order val="1"/>
          <c:tx>
            <c:strRef>
              <c:f>PivotLineChart!$C$4:$C$5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PivotLineChart!$A$6:$A$18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PivotLineChart!$C$6:$C$18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6-4C0E-8677-8B7534F0764A}"/>
            </c:ext>
          </c:extLst>
        </c:ser>
        <c:ser>
          <c:idx val="2"/>
          <c:order val="2"/>
          <c:tx>
            <c:strRef>
              <c:f>PivotLineChart!$D$4:$D$5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PivotLineChart!$A$6:$A$18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PivotLineChart!$D$6:$D$18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D6-4C0E-8677-8B7534F0764A}"/>
            </c:ext>
          </c:extLst>
        </c:ser>
        <c:ser>
          <c:idx val="3"/>
          <c:order val="3"/>
          <c:tx>
            <c:strRef>
              <c:f>PivotLineChart!$E$4:$E$5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PivotLineChart!$A$6:$A$18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PivotLineChart!$E$6:$E$18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D6-4C0E-8677-8B7534F07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4120208"/>
        <c:axId val="454122832"/>
      </c:lineChart>
      <c:catAx>
        <c:axId val="45412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122832"/>
        <c:crosses val="autoZero"/>
        <c:auto val="1"/>
        <c:lblAlgn val="ctr"/>
        <c:lblOffset val="100"/>
        <c:noMultiLvlLbl val="0"/>
      </c:catAx>
      <c:valAx>
        <c:axId val="45412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12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2-4223-97C1-C3469692378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C2-4223-97C1-C3469692378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C2-4223-97C1-C34696923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785280"/>
        <c:axId val="528141928"/>
      </c:lineChart>
      <c:catAx>
        <c:axId val="80478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41928"/>
        <c:crosses val="autoZero"/>
        <c:auto val="1"/>
        <c:lblAlgn val="ctr"/>
        <c:lblOffset val="100"/>
        <c:noMultiLvlLbl val="0"/>
      </c:catAx>
      <c:valAx>
        <c:axId val="52814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78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441960</xdr:colOff>
      <xdr:row>1</xdr:row>
      <xdr:rowOff>137160</xdr:rowOff>
    </xdr:from>
    <xdr:to>
      <xdr:col>15</xdr:col>
      <xdr:colOff>472440</xdr:colOff>
      <xdr:row>16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3BB49-186C-40FB-A55A-F3BF81226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632460</xdr:colOff>
      <xdr:row>3</xdr:row>
      <xdr:rowOff>163830</xdr:rowOff>
    </xdr:from>
    <xdr:to>
      <xdr:col>19</xdr:col>
      <xdr:colOff>601980</xdr:colOff>
      <xdr:row>27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7BF267-0E5D-45D1-9318-0E4A84F01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1</xdr:row>
      <xdr:rowOff>118110</xdr:rowOff>
    </xdr:from>
    <xdr:to>
      <xdr:col>16</xdr:col>
      <xdr:colOff>358140</xdr:colOff>
      <xdr:row>19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EAC0D8-7EC9-4286-8BD5-8458B61E9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0</xdr:row>
      <xdr:rowOff>0</xdr:rowOff>
    </xdr:from>
    <xdr:to>
      <xdr:col>15</xdr:col>
      <xdr:colOff>312420</xdr:colOff>
      <xdr:row>15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6E6DE6-ED05-4AF3-B243-2F8B5D5A9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Shreshta" refreshedDate="43905.494722685187" createdVersion="6" refreshedVersion="6" minRefreshableVersion="3" recordCount="4115" xr:uid="{7CA1349C-73C5-4265-851D-2D93AB5428B8}">
  <cacheSource type="worksheet">
    <worksheetSource ref="A1:R1048576" sheet="Full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Shreshta" refreshedDate="43905.513791319441" createdVersion="6" refreshedVersion="6" minRefreshableVersion="3" recordCount="4115" xr:uid="{D391151B-B40E-4DA3-BF62-12D1C43B5451}">
  <cacheSource type="worksheet">
    <worksheetSource ref="A1:T1048576" sheet="Full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8CC53-7444-446C-AE83-45597E83E4E4}" name="PivotTable8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786243-6678-48DE-9B5F-A0CFBE1A19EF}" name="PivotTable9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Category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A50114-DED9-4DDF-A24E-BCEA3D1ABAB4}" name="PivotTable10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4099" zoomScale="55" zoomScaleNormal="55" workbookViewId="0">
      <selection activeCell="L5" sqref="L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8.33203125" bestFit="1" customWidth="1"/>
    <col min="8" max="8" width="19.6640625" bestFit="1" customWidth="1"/>
    <col min="9" max="9" width="14.33203125" customWidth="1"/>
    <col min="10" max="10" width="17.88671875" customWidth="1"/>
    <col min="11" max="11" width="12.88671875" bestFit="1" customWidth="1"/>
    <col min="12" max="12" width="18.6640625" bestFit="1" customWidth="1"/>
    <col min="13" max="13" width="13.44140625" customWidth="1"/>
    <col min="14" max="14" width="33.88671875" bestFit="1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7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8311</v>
      </c>
      <c r="P1" s="1" t="s">
        <v>8312</v>
      </c>
      <c r="Q1" s="1" t="s">
        <v>8313</v>
      </c>
      <c r="R1" s="1" t="s">
        <v>8314</v>
      </c>
      <c r="S1" s="1" t="s">
        <v>8367</v>
      </c>
      <c r="T1" s="1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>
        <f>E2/L2</f>
        <v>63.917582417582416</v>
      </c>
      <c r="Q2" t="str">
        <f>LEFT(N2,(FIND("/",N2))-1)</f>
        <v>film &amp; video</v>
      </c>
      <c r="R2" t="str">
        <f>RIGHT(N2,LEN(N2)-(FIND("/",N2)))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LEFT(N3,(FIND("/",N3))-1)</f>
        <v>film &amp; video</v>
      </c>
      <c r="R3" t="str">
        <f t="shared" ref="R3:R66" si="3">RIGHT(N3,LEN(N3)-(FIND("/",N3)))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7.6" x14ac:dyDescent="0.3"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LEFT(N67,(FIND("/",N67))-1)</f>
        <v>film &amp; video</v>
      </c>
      <c r="R67" t="str">
        <f t="shared" ref="R67:R130" si="9">RIGHT(N67,LEN(N67)-(FIND("/",N67)))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LEFT(N131,(FIND("/",N131))-1)</f>
        <v>film &amp; video</v>
      </c>
      <c r="R131" t="str">
        <f t="shared" ref="R131:R194" si="15">RIGHT(N131,LEN(N131)-(FIND("/",N131)))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LEFT(N195,(FIND("/",N195))-1)</f>
        <v>film &amp; video</v>
      </c>
      <c r="R195" t="str">
        <f t="shared" ref="R195:R258" si="21">RIGHT(N195,LEN(N195)-(FIND("/",N195)))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LEFT(N259,(FIND("/",N259))-1)</f>
        <v>film &amp; video</v>
      </c>
      <c r="R259" t="str">
        <f t="shared" ref="R259:R322" si="27">RIGHT(N259,LEN(N259)-(FIND("/",N259)))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LEFT(N323,(FIND("/",N323))-1)</f>
        <v>film &amp; video</v>
      </c>
      <c r="R323" t="str">
        <f t="shared" ref="R323:R386" si="33">RIGHT(N323,LEN(N323)-(FIND("/",N323)))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LEFT(N387,(FIND("/",N387))-1)</f>
        <v>film &amp; video</v>
      </c>
      <c r="R387" t="str">
        <f t="shared" ref="R387:R450" si="39">RIGHT(N387,LEN(N387)-(FIND("/",N387)))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LEFT(N451,(FIND("/",N451))-1)</f>
        <v>film &amp; video</v>
      </c>
      <c r="R451" t="str">
        <f t="shared" ref="R451:R514" si="45">RIGHT(N451,LEN(N451)-(FIND("/",N451)))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LEFT(N515,(FIND("/",N515))-1)</f>
        <v>film &amp; video</v>
      </c>
      <c r="R515" t="str">
        <f t="shared" ref="R515:R578" si="51">RIGHT(N515,LEN(N515)-(FIND("/",N515)))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LEFT(N579,(FIND("/",N579))-1)</f>
        <v>technology</v>
      </c>
      <c r="R579" t="str">
        <f t="shared" ref="R579:R642" si="57">RIGHT(N579,LEN(N579)-(FIND("/",N579)))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LEFT(N643,(FIND("/",N643))-1)</f>
        <v>technology</v>
      </c>
      <c r="R643" t="str">
        <f t="shared" ref="R643:R706" si="63">RIGHT(N643,LEN(N643)-(FIND("/",N643)))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LEFT(N707,(FIND("/",N707))-1)</f>
        <v>technology</v>
      </c>
      <c r="R707" t="str">
        <f t="shared" ref="R707:R770" si="69">RIGHT(N707,LEN(N707)-(FIND("/",N707)))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LEFT(N771,(FIND("/",N771))-1)</f>
        <v>publishing</v>
      </c>
      <c r="R771" t="str">
        <f t="shared" ref="R771:R834" si="75">RIGHT(N771,LEN(N771)-(FIND("/",N771)))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LEFT(N835,(FIND("/",N835))-1)</f>
        <v>music</v>
      </c>
      <c r="R835" t="str">
        <f t="shared" ref="R835:R898" si="81">RIGHT(N835,LEN(N835)-(FIND("/",N835)))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LEFT(N899,(FIND("/",N899))-1)</f>
        <v>music</v>
      </c>
      <c r="R899" t="str">
        <f t="shared" ref="R899:R962" si="87">RIGHT(N899,LEN(N899)-(FIND("/",N899)))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LEFT(N963,(FIND("/",N963))-1)</f>
        <v>technology</v>
      </c>
      <c r="R963" t="str">
        <f t="shared" ref="R963:R1026" si="93">RIGHT(N963,LEN(N963)-(FIND("/",N963)))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LEFT(N1027,(FIND("/",N1027))-1)</f>
        <v>music</v>
      </c>
      <c r="R1027" t="str">
        <f t="shared" ref="R1027:R1090" si="99">RIGHT(N1027,LEN(N1027)-(FIND("/",N1027)))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LEFT(N1091,(FIND("/",N1091))-1)</f>
        <v>games</v>
      </c>
      <c r="R1091" t="str">
        <f t="shared" ref="R1091:R1154" si="105">RIGHT(N1091,LEN(N1091)-(FIND("/",N1091)))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LEFT(N1155,(FIND("/",N1155))-1)</f>
        <v>food</v>
      </c>
      <c r="R1155" t="str">
        <f t="shared" ref="R1155:R1218" si="111">RIGHT(N1155,LEN(N1155)-(FIND("/",N1155)))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LEFT(N1219,(FIND("/",N1219))-1)</f>
        <v>photography</v>
      </c>
      <c r="R1219" t="str">
        <f t="shared" ref="R1219:R1282" si="117">RIGHT(N1219,LEN(N1219)-(FIND("/",N1219)))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LEFT(N1283,(FIND("/",N1283))-1)</f>
        <v>music</v>
      </c>
      <c r="R1283" t="str">
        <f t="shared" ref="R1283:R1346" si="123">RIGHT(N1283,LEN(N1283)-(FIND("/",N1283)))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LEFT(N1347,(FIND("/",N1347))-1)</f>
        <v>publishing</v>
      </c>
      <c r="R1347" t="str">
        <f t="shared" ref="R1347:R1410" si="129">RIGHT(N1347,LEN(N1347)-(FIND("/",N1347)))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LEFT(N1411,(FIND("/",N1411))-1)</f>
        <v>publishing</v>
      </c>
      <c r="R1411" t="str">
        <f t="shared" ref="R1411:R1474" si="135">RIGHT(N1411,LEN(N1411)-(FIND("/",N1411)))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LEFT(N1475,(FIND("/",N1475))-1)</f>
        <v>publishing</v>
      </c>
      <c r="R1475" t="str">
        <f t="shared" ref="R1475:R1538" si="141">RIGHT(N1475,LEN(N1475)-(FIND("/",N1475)))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LEFT(N1539,(FIND("/",N1539))-1)</f>
        <v>photography</v>
      </c>
      <c r="R1539" t="str">
        <f t="shared" ref="R1539:R1602" si="147">RIGHT(N1539,LEN(N1539)-(FIND("/",N1539)))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LEFT(N1603,(FIND("/",N1603))-1)</f>
        <v>music</v>
      </c>
      <c r="R1603" t="str">
        <f t="shared" ref="R1603:R1666" si="153">RIGHT(N1603,LEN(N1603)-(FIND("/",N1603)))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LEFT(N1667,(FIND("/",N1667))-1)</f>
        <v>music</v>
      </c>
      <c r="R1667" t="str">
        <f t="shared" ref="R1667:R1730" si="159">RIGHT(N1667,LEN(N1667)-(FIND("/",N1667)))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LEFT(N1731,(FIND("/",N1731))-1)</f>
        <v>music</v>
      </c>
      <c r="R1731" t="str">
        <f t="shared" ref="R1731:R1794" si="165">RIGHT(N1731,LEN(N1731)-(FIND("/",N1731)))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LEFT(N1795,(FIND("/",N1795))-1)</f>
        <v>photography</v>
      </c>
      <c r="R1795" t="str">
        <f t="shared" ref="R1795:R1858" si="171">RIGHT(N1795,LEN(N1795)-(FIND("/",N1795)))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LEFT(N1859,(FIND("/",N1859))-1)</f>
        <v>music</v>
      </c>
      <c r="R1859" t="str">
        <f t="shared" ref="R1859:R1922" si="177">RIGHT(N1859,LEN(N1859)-(FIND("/",N1859)))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LEFT(N1923,(FIND("/",N1923))-1)</f>
        <v>music</v>
      </c>
      <c r="R1923" t="str">
        <f t="shared" ref="R1923:R1986" si="183">RIGHT(N1923,LEN(N1923)-(FIND("/",N1923)))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LEFT(N1987,(FIND("/",N1987))-1)</f>
        <v>photography</v>
      </c>
      <c r="R1987" t="str">
        <f t="shared" ref="R1987:R2050" si="189">RIGHT(N1987,LEN(N1987)-(FIND("/",N1987)))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LEFT(N2051,(FIND("/",N2051))-1)</f>
        <v>technology</v>
      </c>
      <c r="R2051" t="str">
        <f t="shared" ref="R2051:R2114" si="195">RIGHT(N2051,LEN(N2051)-(FIND("/",N2051)))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LEFT(N2115,(FIND("/",N2115))-1)</f>
        <v>music</v>
      </c>
      <c r="R2115" t="str">
        <f t="shared" ref="R2115:R2178" si="201">RIGHT(N2115,LEN(N2115)-(FIND("/",N2115)))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LEFT(N2179,(FIND("/",N2179))-1)</f>
        <v>music</v>
      </c>
      <c r="R2179" t="str">
        <f t="shared" ref="R2179:R2242" si="207">RIGHT(N2179,LEN(N2179)-(FIND("/",N2179)))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LEFT(N2243,(FIND("/",N2243))-1)</f>
        <v>games</v>
      </c>
      <c r="R2243" t="str">
        <f t="shared" ref="R2243:R2306" si="213">RIGHT(N2243,LEN(N2243)-(FIND("/",N2243)))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LEFT(N2307,(FIND("/",N2307))-1)</f>
        <v>music</v>
      </c>
      <c r="R2307" t="str">
        <f t="shared" ref="R2307:R2370" si="219">RIGHT(N2307,LEN(N2307)-(FIND("/",N2307)))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LEFT(N2371,(FIND("/",N2371))-1)</f>
        <v>technology</v>
      </c>
      <c r="R2371" t="str">
        <f t="shared" ref="R2371:R2434" si="225">RIGHT(N2371,LEN(N2371)-(FIND("/",N2371)))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LEFT(N2435,(FIND("/",N2435))-1)</f>
        <v>food</v>
      </c>
      <c r="R2435" t="str">
        <f t="shared" ref="R2435:R2498" si="231">RIGHT(N2435,LEN(N2435)-(FIND("/",N2435)))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LEFT(N2499,(FIND("/",N2499))-1)</f>
        <v>music</v>
      </c>
      <c r="R2499" t="str">
        <f t="shared" ref="R2499:R2562" si="237">RIGHT(N2499,LEN(N2499)-(FIND("/",N2499)))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LEFT(N2563,(FIND("/",N2563))-1)</f>
        <v>food</v>
      </c>
      <c r="R2563" t="str">
        <f t="shared" ref="R2563:R2626" si="243">RIGHT(N2563,LEN(N2563)-(FIND("/",N2563)))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LEFT(N2627,(FIND("/",N2627))-1)</f>
        <v>technology</v>
      </c>
      <c r="R2627" t="str">
        <f t="shared" ref="R2627:R2690" si="249">RIGHT(N2627,LEN(N2627)-(FIND("/",N2627)))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LEFT(N2691,(FIND("/",N2691))-1)</f>
        <v>food</v>
      </c>
      <c r="R2691" t="str">
        <f t="shared" ref="R2691:R2754" si="255">RIGHT(N2691,LEN(N2691)-(FIND("/",N2691)))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LEFT(N2755,(FIND("/",N2755))-1)</f>
        <v>publishing</v>
      </c>
      <c r="R2755" t="str">
        <f t="shared" ref="R2755:R2818" si="261">RIGHT(N2755,LEN(N2755)-(FIND("/",N2755)))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LEFT(N2819,(FIND("/",N2819))-1)</f>
        <v>theater</v>
      </c>
      <c r="R2819" t="str">
        <f t="shared" ref="R2819:R2882" si="267">RIGHT(N2819,LEN(N2819)-(FIND("/",N2819)))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LEFT(N2883,(FIND("/",N2883))-1)</f>
        <v>theater</v>
      </c>
      <c r="R2883" t="str">
        <f t="shared" ref="R2883:R2946" si="273">RIGHT(N2883,LEN(N2883)-(FIND("/",N2883)))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LEFT(N2947,(FIND("/",N2947))-1)</f>
        <v>theater</v>
      </c>
      <c r="R2947" t="str">
        <f t="shared" ref="R2947:R3010" si="279">RIGHT(N2947,LEN(N2947)-(FIND("/",N2947)))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LEFT(N3011,(FIND("/",N3011))-1)</f>
        <v>theater</v>
      </c>
      <c r="R3011" t="str">
        <f t="shared" ref="R3011:R3074" si="285">RIGHT(N3011,LEN(N3011)-(FIND("/",N3011)))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LEFT(N3075,(FIND("/",N3075))-1)</f>
        <v>theater</v>
      </c>
      <c r="R3075" t="str">
        <f t="shared" ref="R3075:R3138" si="291">RIGHT(N3075,LEN(N3075)-(FIND("/",N3075)))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LEFT(N3139,(FIND("/",N3139))-1)</f>
        <v>theater</v>
      </c>
      <c r="R3139" t="str">
        <f t="shared" ref="R3139:R3202" si="297">RIGHT(N3139,LEN(N3139)-(FIND("/",N3139)))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LEFT(N3203,(FIND("/",N3203))-1)</f>
        <v>theater</v>
      </c>
      <c r="R3203" t="str">
        <f t="shared" ref="R3203:R3266" si="303">RIGHT(N3203,LEN(N3203)-(FIND("/",N3203)))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LEFT(N3267,(FIND("/",N3267))-1)</f>
        <v>theater</v>
      </c>
      <c r="R3267" t="str">
        <f t="shared" ref="R3267:R3330" si="309">RIGHT(N3267,LEN(N3267)-(FIND("/",N3267)))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LEFT(N3331,(FIND("/",N3331))-1)</f>
        <v>theater</v>
      </c>
      <c r="R3331" t="str">
        <f t="shared" ref="R3331:R3394" si="315">RIGHT(N3331,LEN(N3331)-(FIND("/",N3331)))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LEFT(N3395,(FIND("/",N3395))-1)</f>
        <v>theater</v>
      </c>
      <c r="R3395" t="str">
        <f t="shared" ref="R3395:R3458" si="321">RIGHT(N3395,LEN(N3395)-(FIND("/",N3395)))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LEFT(N3459,(FIND("/",N3459))-1)</f>
        <v>theater</v>
      </c>
      <c r="R3459" t="str">
        <f t="shared" ref="R3459:R3522" si="327">RIGHT(N3459,LEN(N3459)-(FIND("/",N3459)))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LEFT(N3523,(FIND("/",N3523))-1)</f>
        <v>theater</v>
      </c>
      <c r="R3523" t="str">
        <f t="shared" ref="R3523:R3586" si="333">RIGHT(N3523,LEN(N3523)-(FIND("/",N3523)))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LEFT(N3587,(FIND("/",N3587))-1)</f>
        <v>theater</v>
      </c>
      <c r="R3587" t="str">
        <f t="shared" ref="R3587:R3650" si="339">RIGHT(N3587,LEN(N3587)-(FIND("/",N3587)))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LEFT(N3651,(FIND("/",N3651))-1)</f>
        <v>theater</v>
      </c>
      <c r="R3651" t="str">
        <f t="shared" ref="R3651:R3714" si="345">RIGHT(N3651,LEN(N3651)-(FIND("/",N3651)))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LEFT(N3715,(FIND("/",N3715))-1)</f>
        <v>theater</v>
      </c>
      <c r="R3715" t="str">
        <f t="shared" ref="R3715:R3778" si="351">RIGHT(N3715,LEN(N3715)-(FIND("/",N3715)))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LEFT(N3779,(FIND("/",N3779))-1)</f>
        <v>theater</v>
      </c>
      <c r="R3779" t="str">
        <f t="shared" ref="R3779:R3842" si="357">RIGHT(N3779,LEN(N3779)-(FIND("/",N3779)))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LEFT(N3843,(FIND("/",N3843))-1)</f>
        <v>theater</v>
      </c>
      <c r="R3843" t="str">
        <f t="shared" ref="R3843:R3906" si="363">RIGHT(N3843,LEN(N3843)-(FIND("/",N3843)))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LEFT(N3907,(FIND("/",N3907))-1)</f>
        <v>theater</v>
      </c>
      <c r="R3907" t="str">
        <f t="shared" ref="R3907:R3970" si="369">RIGHT(N3907,LEN(N3907)-(FIND("/",N3907)))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LEFT(N3971,(FIND("/",N3971))-1)</f>
        <v>theater</v>
      </c>
      <c r="R3971" t="str">
        <f t="shared" ref="R3971:R4034" si="375">RIGHT(N3971,LEN(N3971)-(FIND("/",N3971)))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LEFT(N4035,(FIND("/",N4035))-1)</f>
        <v>theater</v>
      </c>
      <c r="R4035" t="str">
        <f t="shared" ref="R4035:R4098" si="381">RIGHT(N4035,LEN(N4035)-(FIND("/",N4035)))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LEFT(N4099,(FIND("/",N4099))-1)</f>
        <v>theater</v>
      </c>
      <c r="R4099" t="str">
        <f t="shared" ref="R4099:R4115" si="387">RIGHT(N4099,LEN(N4099)-(FIND("/",N4099)))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1" priority="11" operator="containsText" text="Successful">
      <formula>NOT(ISERROR(SEARCH("Successful",F2)))</formula>
    </cfRule>
    <cfRule type="containsText" dxfId="2" priority="10" operator="containsText" text="Failed">
      <formula>NOT(ISERROR(SEARCH("Failed",F2)))</formula>
    </cfRule>
    <cfRule type="containsText" dxfId="3" priority="9" operator="containsText" text="Canceled">
      <formula>NOT(ISERROR(SEARCH("Canceled",F2)))</formula>
    </cfRule>
    <cfRule type="containsText" dxfId="0" priority="8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4E6FE-7BB4-4E28-952F-BC6C5646C8D5}">
  <dimension ref="A1:F14"/>
  <sheetViews>
    <sheetView workbookViewId="0">
      <selection activeCell="Q13" sqref="Q1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5" t="s">
        <v>8223</v>
      </c>
      <c r="B1" t="s">
        <v>8308</v>
      </c>
    </row>
    <row r="3" spans="1:6" x14ac:dyDescent="0.3">
      <c r="A3" s="5" t="s">
        <v>8310</v>
      </c>
      <c r="B3" s="5" t="s">
        <v>8309</v>
      </c>
    </row>
    <row r="4" spans="1:6" x14ac:dyDescent="0.3">
      <c r="A4" s="5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</row>
    <row r="5" spans="1:6" x14ac:dyDescent="0.3">
      <c r="A5" s="6" t="s">
        <v>8315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8316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8317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6" t="s">
        <v>8318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8319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6" t="s">
        <v>8320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6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6" t="s">
        <v>8322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6" t="s">
        <v>8323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6" t="s">
        <v>8307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7E45E-A937-4E8B-B7D1-DC9DA31D1D2D}">
  <dimension ref="A1:F47"/>
  <sheetViews>
    <sheetView workbookViewId="0">
      <selection activeCell="B38" sqref="B3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5" t="s">
        <v>8223</v>
      </c>
      <c r="B1" t="s">
        <v>8308</v>
      </c>
    </row>
    <row r="2" spans="1:6" x14ac:dyDescent="0.3">
      <c r="A2" s="5" t="s">
        <v>8365</v>
      </c>
      <c r="B2" t="s">
        <v>8308</v>
      </c>
    </row>
    <row r="4" spans="1:6" x14ac:dyDescent="0.3">
      <c r="A4" s="5" t="s">
        <v>8310</v>
      </c>
      <c r="B4" s="5" t="s">
        <v>8309</v>
      </c>
    </row>
    <row r="5" spans="1:6" x14ac:dyDescent="0.3">
      <c r="A5" s="5" t="s">
        <v>8366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3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3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3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3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3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3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3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3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3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3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3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3">
      <c r="A47" s="6" t="s">
        <v>8307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AFB1D-F276-4C4A-9D92-40588EAA0B7A}">
  <dimension ref="A1:F18"/>
  <sheetViews>
    <sheetView workbookViewId="0">
      <selection activeCell="K21" sqref="K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5" t="s">
        <v>8365</v>
      </c>
      <c r="B1" t="s">
        <v>8308</v>
      </c>
    </row>
    <row r="2" spans="1:6" x14ac:dyDescent="0.3">
      <c r="A2" s="5" t="s">
        <v>8381</v>
      </c>
      <c r="B2" t="s">
        <v>8308</v>
      </c>
    </row>
    <row r="4" spans="1:6" x14ac:dyDescent="0.3">
      <c r="A4" s="5" t="s">
        <v>8310</v>
      </c>
      <c r="B4" s="5" t="s">
        <v>8309</v>
      </c>
    </row>
    <row r="5" spans="1:6" x14ac:dyDescent="0.3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3">
      <c r="A6" s="6" t="s">
        <v>8375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">
      <c r="A7" s="6" t="s">
        <v>8376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6" t="s">
        <v>8377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">
      <c r="A9" s="6" t="s">
        <v>8378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">
      <c r="A10" s="6" t="s">
        <v>8369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">
      <c r="A11" s="6" t="s">
        <v>8379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">
      <c r="A12" s="6" t="s">
        <v>8370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">
      <c r="A13" s="6" t="s">
        <v>8371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">
      <c r="A14" s="6" t="s">
        <v>8372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">
      <c r="A15" s="6" t="s">
        <v>8373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">
      <c r="A16" s="6" t="s">
        <v>8374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">
      <c r="A17" s="6" t="s">
        <v>8380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">
      <c r="A18" s="6" t="s">
        <v>8307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AD579-76A9-4117-9E4A-DCB43DD7DB38}">
  <dimension ref="A1:H13"/>
  <sheetViews>
    <sheetView tabSelected="1" workbookViewId="0">
      <selection activeCell="K19" sqref="K19"/>
    </sheetView>
  </sheetViews>
  <sheetFormatPr defaultRowHeight="14.4" x14ac:dyDescent="0.3"/>
  <cols>
    <col min="1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0" t="s">
        <v>8382</v>
      </c>
      <c r="B1" s="10" t="s">
        <v>8395</v>
      </c>
      <c r="C1" s="10" t="s">
        <v>8396</v>
      </c>
      <c r="D1" s="10" t="s">
        <v>8397</v>
      </c>
      <c r="E1" s="10" t="s">
        <v>8398</v>
      </c>
      <c r="F1" s="11" t="s">
        <v>8399</v>
      </c>
      <c r="G1" s="11" t="s">
        <v>8400</v>
      </c>
      <c r="H1" s="11" t="s">
        <v>8401</v>
      </c>
    </row>
    <row r="2" spans="1:8" x14ac:dyDescent="0.3">
      <c r="A2" s="10" t="s">
        <v>8383</v>
      </c>
      <c r="B2">
        <f>COUNTIFS('Full Table'!F:F,"Successful",'Full Table'!D:D,"&lt;1000")</f>
        <v>322</v>
      </c>
      <c r="C2">
        <f>COUNTIFS('Full Table'!F:F,"Failed",'Full Table'!D:D,"&lt;1000")</f>
        <v>113</v>
      </c>
      <c r="D2">
        <f>COUNTIFS('Full Table'!F:F,"canceled",'Full Table'!D:D,"&lt;1000")</f>
        <v>18</v>
      </c>
      <c r="E2">
        <f>SUM(B2,C2,D2)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3">
      <c r="A3" s="10" t="s">
        <v>8384</v>
      </c>
      <c r="B3">
        <f>COUNTIFS('Full Table'!F:F,"Successful",'Full Table'!D:D,"&gt;=1000",'Full Table'!D:D,"&lt;4999")</f>
        <v>931</v>
      </c>
      <c r="C3">
        <f>COUNTIFS('Full Table'!F:F,"failed",'Full Table'!D:D,"&gt;=1000",'Full Table'!D:D,"&lt;4999")</f>
        <v>420</v>
      </c>
      <c r="D3">
        <f>COUNTIFS('Full Table'!F:F,"Canceled",'Full Table'!D:D,"&gt;=1000",'Full Table'!D:D,"&lt;4999")</f>
        <v>60</v>
      </c>
      <c r="E3">
        <f t="shared" ref="E3:E13" si="0">SUM(B3,C3,D3)</f>
        <v>1411</v>
      </c>
      <c r="F3" s="8">
        <f t="shared" ref="F3:F13" si="1">B3/E3</f>
        <v>0.65981573352232459</v>
      </c>
      <c r="G3" s="8">
        <f t="shared" ref="G3:G13" si="2">C3/E3</f>
        <v>0.297661233167966</v>
      </c>
      <c r="H3" s="8">
        <f t="shared" ref="H3:H13" si="3">D3/E3</f>
        <v>4.2523033309709427E-2</v>
      </c>
    </row>
    <row r="4" spans="1:8" x14ac:dyDescent="0.3">
      <c r="A4" s="10" t="s">
        <v>8385</v>
      </c>
      <c r="B4">
        <f>COUNTIFS('Full Table'!F:F,"successful",'Full Table'!D:D,"&gt;=4999",'Full Table'!D:D,"&lt;9999")</f>
        <v>381</v>
      </c>
      <c r="C4">
        <f>COUNTIFS('Full Table'!F:F,"failed",'Full Table'!D:D,"&gt;=4999",'Full Table'!D:D,"&lt;9999")</f>
        <v>282</v>
      </c>
      <c r="D4">
        <f>COUNTIFS('Full Table'!F:F,"canceled",'Full Table'!D:D,"&gt;=4999",'Full Table'!D:D,"&lt;9999")</f>
        <v>51</v>
      </c>
      <c r="E4">
        <f t="shared" si="0"/>
        <v>714</v>
      </c>
      <c r="F4" s="8">
        <f t="shared" si="1"/>
        <v>0.53361344537815125</v>
      </c>
      <c r="G4" s="8">
        <f t="shared" si="2"/>
        <v>0.3949579831932773</v>
      </c>
      <c r="H4" s="8">
        <f t="shared" si="3"/>
        <v>7.1428571428571425E-2</v>
      </c>
    </row>
    <row r="5" spans="1:8" x14ac:dyDescent="0.3">
      <c r="A5" s="10" t="s">
        <v>8386</v>
      </c>
      <c r="B5">
        <f>COUNTIFS('Full Table'!F:F,"successful",'Full Table'!D:D,"&gt;=9999",'Full Table'!D:D,"&lt;14999")</f>
        <v>169</v>
      </c>
      <c r="C5">
        <f>COUNTIFS('Full Table'!F:F,"failed",'Full Table'!D:D,"&gt;=9999",'Full Table'!D:D,"&lt;14999")</f>
        <v>145</v>
      </c>
      <c r="D5">
        <f>COUNTIFS('Full Table'!F:F,"canceled",'Full Table'!D:D,"&gt;=9999",'Full Table'!D:D,"&lt;14999")</f>
        <v>41</v>
      </c>
      <c r="E5">
        <f t="shared" si="0"/>
        <v>355</v>
      </c>
      <c r="F5" s="8">
        <f t="shared" si="1"/>
        <v>0.47605633802816899</v>
      </c>
      <c r="G5" s="8">
        <f t="shared" si="2"/>
        <v>0.40845070422535212</v>
      </c>
      <c r="H5" s="8">
        <f t="shared" si="3"/>
        <v>0.11549295774647887</v>
      </c>
    </row>
    <row r="6" spans="1:8" x14ac:dyDescent="0.3">
      <c r="A6" s="10" t="s">
        <v>8387</v>
      </c>
      <c r="B6">
        <f>COUNTIFS('Full Table'!F:F,"successful",'Full Table'!D:D,"&gt;=14999",'Full Table'!D:D,"&lt;19999")</f>
        <v>94</v>
      </c>
      <c r="C6">
        <f>COUNTIFS('Full Table'!F:F,"failed",'Full Table'!D:D,"&gt;=14999",'Full Table'!D:D,"&lt;19999")</f>
        <v>90</v>
      </c>
      <c r="D6">
        <f>COUNTIFS('Full Table'!F:F,"canceled",'Full Table'!D:D,"&gt;=14999",'Full Table'!D:D,"&lt;19999")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3">
      <c r="A7" s="10" t="s">
        <v>8388</v>
      </c>
      <c r="B7">
        <f>COUNTIFS('Full Table'!F:F,"successful",'Full Table'!D:D,"&gt;=19999",'Full Table'!D:D,"&lt;24999")</f>
        <v>62</v>
      </c>
      <c r="C7">
        <f>COUNTIFS('Full Table'!F:F,"failed",'Full Table'!D:D,"&gt;=19999",'Full Table'!D:D,"&lt;24999")</f>
        <v>72</v>
      </c>
      <c r="D7">
        <f>COUNTIFS('Full Table'!F:F,"canceled",'Full Table'!D:D,"&gt;=19999",'Full Table'!D:D,"&lt;24999")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3">
      <c r="A8" s="10" t="s">
        <v>8389</v>
      </c>
      <c r="B8">
        <f>COUNTIFS('Full Table'!F:F,"successful",'Full Table'!D:D,"&gt;=24999",'Full Table'!D:D,"&lt;29999")</f>
        <v>55</v>
      </c>
      <c r="C8">
        <f>COUNTIFS('Full Table'!F:F,"failed",'Full Table'!D:D,"&gt;=24999",'Full Table'!D:D,"&lt;29999")</f>
        <v>64</v>
      </c>
      <c r="D8">
        <f>COUNTIFS('Full Table'!F:F,"canceled",'Full Table'!D:D,"&gt;=24999",'Full Table'!D:D,"&lt;29999")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3">
      <c r="A9" s="10" t="s">
        <v>8390</v>
      </c>
      <c r="B9">
        <f>COUNTIFS('Full Table'!F:F,"successful",'Full Table'!D:D,"&gt;=29999",'Full Table'!D:D,"&lt;34999")</f>
        <v>32</v>
      </c>
      <c r="C9">
        <f>COUNTIFS('Full Table'!F:F,"failed",'Full Table'!D:D,"&gt;=29999",'Full Table'!D:D,"&lt;34999")</f>
        <v>37</v>
      </c>
      <c r="D9">
        <f>COUNTIFS('Full Table'!F:F,"canceled",'Full Table'!D:D,"&gt;=29999",'Full Table'!D:D,"&lt;34999")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3">
      <c r="A10" s="10" t="s">
        <v>8391</v>
      </c>
      <c r="B10">
        <f>COUNTIFS('Full Table'!F:F,"successful",'Full Table'!D:D,"&gt;=34999",'Full Table'!D:D,"&lt;39999")</f>
        <v>26</v>
      </c>
      <c r="C10">
        <f>COUNTIFS('Full Table'!F:F,"failed",'Full Table'!D:D,"&gt;=34999",'Full Table'!D:D,"&lt;39999")</f>
        <v>22</v>
      </c>
      <c r="D10">
        <f>COUNTIFS('Full Table'!F:F,"canceled",'Full Table'!D:D,"&gt;=34999",'Full Table'!D:D,"&lt;39999")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3">
      <c r="A11" s="10" t="s">
        <v>8392</v>
      </c>
      <c r="B11">
        <f>COUNTIFS('Full Table'!F:F,"successful",'Full Table'!D:D,"&gt;=39999",'Full Table'!D:D,"&lt;44999")</f>
        <v>21</v>
      </c>
      <c r="C11">
        <f>COUNTIFS('Full Table'!F:F,"failed",'Full Table'!D:D,"&gt;=39999",'Full Table'!D:D,"&lt;44999")</f>
        <v>16</v>
      </c>
      <c r="D11">
        <f>COUNTIFS('Full Table'!F:F,"canceled",'Full Table'!D:D,"&gt;=39999",'Full Table'!D:D,"&lt;44999")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3">
      <c r="A12" s="10" t="s">
        <v>8393</v>
      </c>
      <c r="B12">
        <f>COUNTIFS('Full Table'!F:F,"successful",'Full Table'!D:D,"&gt;=44999",'Full Table'!D:D,"&lt;49999")</f>
        <v>6</v>
      </c>
      <c r="C12">
        <f>COUNTIFS('Full Table'!F:F,"failed",'Full Table'!D:D,"&gt;=44999",'Full Table'!D:D,"&lt;49999")</f>
        <v>11</v>
      </c>
      <c r="D12">
        <f>COUNTIFS('Full Table'!F:F,"canceled",'Full Table'!D:D,"&gt;=44999",'Full Table'!D:D,"&lt;49999")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3">
      <c r="A13" s="10" t="s">
        <v>8394</v>
      </c>
      <c r="B13">
        <f>COUNTIFS('Full Table'!F:F,"successful",'Full Table'!D:D,"&gt;=50000")</f>
        <v>86</v>
      </c>
      <c r="C13">
        <f>COUNTIFS('Full Table'!F:F,"failed",'Full Table'!D:D,"&gt;=50000")</f>
        <v>258</v>
      </c>
      <c r="D13">
        <f>COUNTIFS('Full Table'!F:F,"canceled",'Full Table'!D:D,"&gt;=50000")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 Table</vt:lpstr>
      <vt:lpstr>CategoryStats</vt:lpstr>
      <vt:lpstr>SubCategoryStats</vt:lpstr>
      <vt:lpstr>PivotLineChart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Shreshta</cp:lastModifiedBy>
  <dcterms:created xsi:type="dcterms:W3CDTF">2017-04-20T15:17:24Z</dcterms:created>
  <dcterms:modified xsi:type="dcterms:W3CDTF">2020-03-16T21:48:22Z</dcterms:modified>
</cp:coreProperties>
</file>